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020" tabRatio="610" activeTab="1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25725"/>
</workbook>
</file>

<file path=xl/calcChain.xml><?xml version="1.0" encoding="utf-8"?>
<calcChain xmlns="http://schemas.openxmlformats.org/spreadsheetml/2006/main">
  <c r="U922" i="15"/>
  <c r="U921"/>
  <c r="V922"/>
  <c r="V921"/>
  <c r="T923"/>
  <c r="U889"/>
  <c r="U888"/>
  <c r="V889"/>
  <c r="V888"/>
  <c r="T890"/>
  <c r="U856"/>
  <c r="U855"/>
  <c r="V856"/>
  <c r="V855"/>
  <c r="T857"/>
  <c r="U757"/>
  <c r="U756"/>
  <c r="U790"/>
  <c r="U789"/>
  <c r="U823"/>
  <c r="U822"/>
  <c r="V823"/>
  <c r="V822"/>
  <c r="T824"/>
  <c r="V790"/>
  <c r="V789"/>
  <c r="T791"/>
  <c r="V757"/>
  <c r="V756"/>
  <c r="T758"/>
  <c r="U724"/>
  <c r="U723"/>
  <c r="V724"/>
  <c r="V723"/>
  <c r="T725"/>
  <c r="U691"/>
  <c r="U690"/>
  <c r="V691"/>
  <c r="V690"/>
  <c r="T692"/>
  <c r="N2715" i="8"/>
  <c r="N2790"/>
  <c r="N2762"/>
  <c r="N2817"/>
  <c r="N2716"/>
  <c r="N2745"/>
  <c r="N2698"/>
  <c r="N2804"/>
  <c r="N2765"/>
  <c r="N2780"/>
  <c r="N2706"/>
  <c r="N2729"/>
  <c r="N2704"/>
  <c r="N2699"/>
  <c r="N2703"/>
  <c r="N2816"/>
  <c r="N2702"/>
  <c r="N2802"/>
  <c r="N2697"/>
  <c r="N2787"/>
  <c r="N2720"/>
  <c r="N2701"/>
  <c r="N2784"/>
  <c r="N2753"/>
  <c r="N2815"/>
  <c r="N2810"/>
  <c r="N2712"/>
  <c r="N2773"/>
  <c r="N2763"/>
  <c r="N2786"/>
  <c r="N2814"/>
  <c r="N2742"/>
  <c r="N2710"/>
  <c r="N2777"/>
  <c r="N2750"/>
  <c r="N2749"/>
  <c r="N2799"/>
  <c r="N2755"/>
  <c r="N2748"/>
  <c r="N2705"/>
  <c r="N2733"/>
  <c r="N2735"/>
  <c r="N2774"/>
  <c r="N2723"/>
  <c r="N2785"/>
  <c r="N2719"/>
  <c r="N2714"/>
  <c r="N2768"/>
  <c r="N2813"/>
  <c r="N2782"/>
  <c r="N2724"/>
  <c r="N2812"/>
  <c r="N2770"/>
  <c r="N2739"/>
  <c r="N2795"/>
  <c r="N2709"/>
  <c r="N2711"/>
  <c r="N2732"/>
  <c r="N2808"/>
  <c r="N2783"/>
  <c r="N2721"/>
  <c r="N2741"/>
  <c r="N2798"/>
  <c r="N2761"/>
  <c r="N2771"/>
  <c r="N2775"/>
  <c r="N2781"/>
  <c r="N2691"/>
  <c r="N2731"/>
  <c r="N2744"/>
  <c r="N2791"/>
  <c r="N2727"/>
  <c r="N2758"/>
  <c r="N2736"/>
  <c r="N2811"/>
  <c r="N2738"/>
  <c r="N2805"/>
  <c r="N2809"/>
  <c r="N2769"/>
  <c r="N2751"/>
  <c r="N2717"/>
  <c r="N2767"/>
  <c r="N2752"/>
  <c r="N2693"/>
  <c r="N2760"/>
  <c r="N2807"/>
  <c r="N2692"/>
  <c r="N2754"/>
  <c r="N2759"/>
  <c r="N2695"/>
  <c r="N2725"/>
  <c r="N2789"/>
  <c r="N2740"/>
  <c r="N2792"/>
  <c r="N2743"/>
  <c r="N2722"/>
  <c r="N2778"/>
  <c r="N2696"/>
  <c r="N2797"/>
  <c r="N2700"/>
  <c r="N2801"/>
  <c r="N2796"/>
  <c r="N2772"/>
  <c r="N2788"/>
  <c r="N2746"/>
  <c r="N2708"/>
  <c r="N2806"/>
  <c r="N2728"/>
  <c r="N2713"/>
  <c r="N2707"/>
  <c r="N2794"/>
  <c r="N2718"/>
  <c r="N2737"/>
  <c r="N2756"/>
  <c r="N2776"/>
  <c r="N2764"/>
  <c r="N2800"/>
  <c r="N2793"/>
  <c r="N2747"/>
  <c r="N2690"/>
  <c r="N2766"/>
  <c r="N2734"/>
  <c r="N2726"/>
  <c r="N2730"/>
  <c r="N2694"/>
  <c r="N2779"/>
  <c r="N2757"/>
  <c r="N2803"/>
  <c r="G610" i="11"/>
  <c r="N2595" i="8" l="1"/>
  <c r="N2661"/>
  <c r="N2575"/>
  <c r="N2683"/>
  <c r="N2573"/>
  <c r="N2614"/>
  <c r="N2582"/>
  <c r="N2658"/>
  <c r="N2664"/>
  <c r="N2640"/>
  <c r="N2564"/>
  <c r="N2585"/>
  <c r="N2567"/>
  <c r="N2563"/>
  <c r="N2592"/>
  <c r="N2682"/>
  <c r="N2565"/>
  <c r="N2620"/>
  <c r="N2629"/>
  <c r="N2677"/>
  <c r="N2632"/>
  <c r="N2557"/>
  <c r="N2675"/>
  <c r="N2624"/>
  <c r="N2666"/>
  <c r="N2643"/>
  <c r="N2605"/>
  <c r="N2665"/>
  <c r="N2611"/>
  <c r="N2618"/>
  <c r="N2681"/>
  <c r="N2627"/>
  <c r="N2591"/>
  <c r="N2579"/>
  <c r="N2637"/>
  <c r="N2590"/>
  <c r="N2659"/>
  <c r="N2616"/>
  <c r="N2597"/>
  <c r="N2562"/>
  <c r="N2578"/>
  <c r="N2581"/>
  <c r="N2670"/>
  <c r="N2574"/>
  <c r="N2587"/>
  <c r="N2566"/>
  <c r="N2584"/>
  <c r="N2650"/>
  <c r="N2680"/>
  <c r="N2646"/>
  <c r="N2628"/>
  <c r="N2679"/>
  <c r="N2607"/>
  <c r="N2625"/>
  <c r="N2672"/>
  <c r="N2571"/>
  <c r="N2570"/>
  <c r="N2617"/>
  <c r="N2668"/>
  <c r="N2671"/>
  <c r="N2603"/>
  <c r="N2593"/>
  <c r="N2619"/>
  <c r="N2652"/>
  <c r="N2653"/>
  <c r="N2622"/>
  <c r="N2673"/>
  <c r="N2568"/>
  <c r="N2556"/>
  <c r="N2609"/>
  <c r="N2623"/>
  <c r="N2577"/>
  <c r="N2656"/>
  <c r="N2630"/>
  <c r="N2678"/>
  <c r="N2561"/>
  <c r="N2676"/>
  <c r="N2669"/>
  <c r="N2651"/>
  <c r="N2655"/>
  <c r="N2583"/>
  <c r="N2626"/>
  <c r="N2657"/>
  <c r="N2558"/>
  <c r="N2644"/>
  <c r="N2638"/>
  <c r="N2569"/>
  <c r="N2642"/>
  <c r="N2589"/>
  <c r="N2580"/>
  <c r="N2576"/>
  <c r="N2647"/>
  <c r="N2615"/>
  <c r="N2606"/>
  <c r="N2594"/>
  <c r="N2636"/>
  <c r="N2674"/>
  <c r="N2560"/>
  <c r="N2600"/>
  <c r="N2559"/>
  <c r="N2654"/>
  <c r="N2663"/>
  <c r="N2660"/>
  <c r="N2649"/>
  <c r="N2639"/>
  <c r="N2602"/>
  <c r="N2648"/>
  <c r="N2608"/>
  <c r="N2599"/>
  <c r="N2604"/>
  <c r="N2634"/>
  <c r="N2588"/>
  <c r="N2601"/>
  <c r="N2612"/>
  <c r="N2662"/>
  <c r="N2613"/>
  <c r="N2645"/>
  <c r="N2621"/>
  <c r="N2635"/>
  <c r="N2572"/>
  <c r="N2641"/>
  <c r="N2586"/>
  <c r="N2598"/>
  <c r="N2631"/>
  <c r="N2596"/>
  <c r="N2633"/>
  <c r="N2610"/>
  <c r="N2667"/>
  <c r="N922" i="15" l="1"/>
  <c r="N921"/>
  <c r="L923"/>
  <c r="M922"/>
  <c r="M921"/>
  <c r="N889"/>
  <c r="N888"/>
  <c r="L890"/>
  <c r="M889"/>
  <c r="M888"/>
  <c r="N856"/>
  <c r="N855"/>
  <c r="L857"/>
  <c r="M856"/>
  <c r="M855"/>
  <c r="N823"/>
  <c r="N822"/>
  <c r="L824"/>
  <c r="M790"/>
  <c r="M789"/>
  <c r="M823"/>
  <c r="M822"/>
  <c r="L791"/>
  <c r="N790"/>
  <c r="N789"/>
  <c r="M757"/>
  <c r="M756"/>
  <c r="N757"/>
  <c r="N756"/>
  <c r="L758"/>
  <c r="L725"/>
  <c r="N724"/>
  <c r="N723"/>
  <c r="M724"/>
  <c r="M723"/>
  <c r="L692"/>
  <c r="N691"/>
  <c r="N690"/>
  <c r="M691"/>
  <c r="M690"/>
  <c r="F1844" i="1" l="1"/>
  <c r="F1843"/>
  <c r="F1842"/>
  <c r="F1841"/>
  <c r="F1840"/>
  <c r="F1839"/>
  <c r="F1838"/>
  <c r="F1837"/>
  <c r="F1836"/>
  <c r="N2489" i="8" l="1"/>
  <c r="N2547"/>
  <c r="N2457"/>
  <c r="N2530"/>
  <c r="N2436"/>
  <c r="N2470"/>
  <c r="N2458"/>
  <c r="N2536"/>
  <c r="N2513"/>
  <c r="N2494"/>
  <c r="N2439"/>
  <c r="N2464"/>
  <c r="N2433"/>
  <c r="N2429"/>
  <c r="N2490"/>
  <c r="N2514"/>
  <c r="N2430"/>
  <c r="N2473"/>
  <c r="N2466"/>
  <c r="N2521"/>
  <c r="N2469"/>
  <c r="N2426"/>
  <c r="N2545"/>
  <c r="N2484"/>
  <c r="N2540"/>
  <c r="N2529"/>
  <c r="N2447"/>
  <c r="N2539"/>
  <c r="N2503"/>
  <c r="N2501"/>
  <c r="N2515"/>
  <c r="N2518"/>
  <c r="N2468"/>
  <c r="N2449"/>
  <c r="N2527"/>
  <c r="N2443"/>
  <c r="N2516"/>
  <c r="N2456"/>
  <c r="N2438"/>
  <c r="N2434"/>
  <c r="N2479"/>
  <c r="N2445"/>
  <c r="N2509"/>
  <c r="N2437"/>
  <c r="N2452"/>
  <c r="N2431"/>
  <c r="N2444"/>
  <c r="N2537"/>
  <c r="N2508"/>
  <c r="N2511"/>
  <c r="N2467"/>
  <c r="N2519"/>
  <c r="N2476"/>
  <c r="N2474"/>
  <c r="N2532"/>
  <c r="N2427"/>
  <c r="N2432"/>
  <c r="N2455"/>
  <c r="N2517"/>
  <c r="N2528"/>
  <c r="N2448"/>
  <c r="N2480"/>
  <c r="N2497"/>
  <c r="N2533"/>
  <c r="N2492"/>
  <c r="N2505"/>
  <c r="N2541"/>
  <c r="N2435"/>
  <c r="N2424"/>
  <c r="N2459"/>
  <c r="N2495"/>
  <c r="N2450"/>
  <c r="N2523"/>
  <c r="N2471"/>
  <c r="N2502"/>
  <c r="N2463"/>
  <c r="N2549"/>
  <c r="N2534"/>
  <c r="N2543"/>
  <c r="N2535"/>
  <c r="N2441"/>
  <c r="N2462"/>
  <c r="N2506"/>
  <c r="N2422"/>
  <c r="N2491"/>
  <c r="N2531"/>
  <c r="N2440"/>
  <c r="N2542"/>
  <c r="N2454"/>
  <c r="N2425"/>
  <c r="N2451"/>
  <c r="N2538"/>
  <c r="N2481"/>
  <c r="N2478"/>
  <c r="N2461"/>
  <c r="N2504"/>
  <c r="N2512"/>
  <c r="N2428"/>
  <c r="N2486"/>
  <c r="N2423"/>
  <c r="N2548"/>
  <c r="N2522"/>
  <c r="N2510"/>
  <c r="N2524"/>
  <c r="N2520"/>
  <c r="N2446"/>
  <c r="N2544"/>
  <c r="N2488"/>
  <c r="N2453"/>
  <c r="N2472"/>
  <c r="N2507"/>
  <c r="N2487"/>
  <c r="N2460"/>
  <c r="N2477"/>
  <c r="N2499"/>
  <c r="N2500"/>
  <c r="N2525"/>
  <c r="N2498"/>
  <c r="N2496"/>
  <c r="N2475"/>
  <c r="N2526"/>
  <c r="N2442"/>
  <c r="N2465"/>
  <c r="N2493"/>
  <c r="N2482"/>
  <c r="N2483"/>
  <c r="N2485"/>
  <c r="N2546"/>
  <c r="N2355"/>
  <c r="N2400"/>
  <c r="N2332"/>
  <c r="N2415"/>
  <c r="N2299"/>
  <c r="N2310"/>
  <c r="N2342"/>
  <c r="N2402"/>
  <c r="N2382"/>
  <c r="N2374"/>
  <c r="N2323"/>
  <c r="N2341"/>
  <c r="N2303"/>
  <c r="N2295"/>
  <c r="N2360"/>
  <c r="N2412"/>
  <c r="N2297"/>
  <c r="N2338"/>
  <c r="N2325"/>
  <c r="N2397"/>
  <c r="N2313"/>
  <c r="N2293"/>
  <c r="N2411"/>
  <c r="N2356"/>
  <c r="N2389"/>
  <c r="N2387"/>
  <c r="N2326"/>
  <c r="N2408"/>
  <c r="N2377"/>
  <c r="N2362"/>
  <c r="N2405"/>
  <c r="N2364"/>
  <c r="N2322"/>
  <c r="N2324"/>
  <c r="N2373"/>
  <c r="N2314"/>
  <c r="N2372"/>
  <c r="N2333"/>
  <c r="N2319"/>
  <c r="N2301"/>
  <c r="N2345"/>
  <c r="N2305"/>
  <c r="N2386"/>
  <c r="N2308"/>
  <c r="N2309"/>
  <c r="N2292"/>
  <c r="N2320"/>
  <c r="N2393"/>
  <c r="N2385"/>
  <c r="N2391"/>
  <c r="N2337"/>
  <c r="N2414"/>
  <c r="N2348"/>
  <c r="N2358"/>
  <c r="N2398"/>
  <c r="N2288"/>
  <c r="N2298"/>
  <c r="N2306"/>
  <c r="N2394"/>
  <c r="N2409"/>
  <c r="N2315"/>
  <c r="N2343"/>
  <c r="N2368"/>
  <c r="N2406"/>
  <c r="N2363"/>
  <c r="N2350"/>
  <c r="N2375"/>
  <c r="N2304"/>
  <c r="N2300"/>
  <c r="N2311"/>
  <c r="N2369"/>
  <c r="N2330"/>
  <c r="N2410"/>
  <c r="N2316"/>
  <c r="N2403"/>
  <c r="N2334"/>
  <c r="N2380"/>
  <c r="N2401"/>
  <c r="N2413"/>
  <c r="N2395"/>
  <c r="N2296"/>
  <c r="N2336"/>
  <c r="N2392"/>
  <c r="N2290"/>
  <c r="N2349"/>
  <c r="N2399"/>
  <c r="N2307"/>
  <c r="N2388"/>
  <c r="N2335"/>
  <c r="N2294"/>
  <c r="N2302"/>
  <c r="N2384"/>
  <c r="N2347"/>
  <c r="N2340"/>
  <c r="N2328"/>
  <c r="N2371"/>
  <c r="N2390"/>
  <c r="N2291"/>
  <c r="N2344"/>
  <c r="N2289"/>
  <c r="N2396"/>
  <c r="N2379"/>
  <c r="N2365"/>
  <c r="N2407"/>
  <c r="N2376"/>
  <c r="N2327"/>
  <c r="N2404"/>
  <c r="N2352"/>
  <c r="N2321"/>
  <c r="N2312"/>
  <c r="N2359"/>
  <c r="N2354"/>
  <c r="N2317"/>
  <c r="N2357"/>
  <c r="N2361"/>
  <c r="N2366"/>
  <c r="N2383"/>
  <c r="N2370"/>
  <c r="N2367"/>
  <c r="N2318"/>
  <c r="N2378"/>
  <c r="N2329"/>
  <c r="N2353"/>
  <c r="N2351"/>
  <c r="N2339"/>
  <c r="N2346"/>
  <c r="N2331"/>
  <c r="N2381"/>
  <c r="N944" i="15" l="1"/>
  <c r="N943"/>
  <c r="N946"/>
  <c r="N942"/>
  <c r="N945"/>
  <c r="F922"/>
  <c r="F921"/>
  <c r="D923"/>
  <c r="E922"/>
  <c r="E921"/>
  <c r="N910"/>
  <c r="N912"/>
  <c r="N913"/>
  <c r="N911"/>
  <c r="N909"/>
  <c r="F889"/>
  <c r="F888"/>
  <c r="D890"/>
  <c r="E889"/>
  <c r="E888"/>
  <c r="N880"/>
  <c r="N877"/>
  <c r="N879"/>
  <c r="N876"/>
  <c r="N878"/>
  <c r="F856"/>
  <c r="F855"/>
  <c r="D857"/>
  <c r="E856"/>
  <c r="E855"/>
  <c r="N844"/>
  <c r="N847"/>
  <c r="N845"/>
  <c r="N846"/>
  <c r="N843"/>
  <c r="F823"/>
  <c r="F822"/>
  <c r="D824"/>
  <c r="E823"/>
  <c r="E822"/>
  <c r="N812"/>
  <c r="N810"/>
  <c r="N814"/>
  <c r="N811"/>
  <c r="N813"/>
  <c r="F790"/>
  <c r="F789"/>
  <c r="D791"/>
  <c r="E790"/>
  <c r="E789"/>
  <c r="N777"/>
  <c r="N780"/>
  <c r="N779"/>
  <c r="N781"/>
  <c r="N778"/>
  <c r="F757"/>
  <c r="F756"/>
  <c r="E757"/>
  <c r="D758"/>
  <c r="E756"/>
  <c r="N747"/>
  <c r="N748"/>
  <c r="N746"/>
  <c r="N744"/>
  <c r="N745"/>
  <c r="D725"/>
  <c r="F724"/>
  <c r="F723"/>
  <c r="E724"/>
  <c r="E723"/>
  <c r="D692"/>
  <c r="N711"/>
  <c r="N713"/>
  <c r="N712"/>
  <c r="N715"/>
  <c r="N714"/>
  <c r="F691"/>
  <c r="F690"/>
  <c r="E691"/>
  <c r="E690"/>
  <c r="F1835" i="1" l="1"/>
  <c r="F1834"/>
  <c r="F1833"/>
  <c r="F1832"/>
  <c r="F1831" l="1"/>
  <c r="F1830"/>
  <c r="F1829"/>
  <c r="F1828"/>
  <c r="F1827"/>
  <c r="F1826"/>
  <c r="N2201" i="8"/>
  <c r="N2258"/>
  <c r="N2190"/>
  <c r="N2281"/>
  <c r="N2168"/>
  <c r="N2208"/>
  <c r="N2179"/>
  <c r="N2249"/>
  <c r="N2242"/>
  <c r="N2221"/>
  <c r="N2183"/>
  <c r="N2199"/>
  <c r="N2163"/>
  <c r="N2166"/>
  <c r="N2231"/>
  <c r="N2280"/>
  <c r="N2160"/>
  <c r="N2196"/>
  <c r="N2207"/>
  <c r="N2241"/>
  <c r="N2194"/>
  <c r="N2158"/>
  <c r="N2256"/>
  <c r="N2226"/>
  <c r="N2266"/>
  <c r="N2275"/>
  <c r="N2188"/>
  <c r="N2262"/>
  <c r="N2251"/>
  <c r="N2235"/>
  <c r="N2279"/>
  <c r="N2230"/>
  <c r="N2212"/>
  <c r="N2185"/>
  <c r="N2247"/>
  <c r="N2180"/>
  <c r="N2264"/>
  <c r="N2214"/>
  <c r="N2176"/>
  <c r="N2164"/>
  <c r="N2200"/>
  <c r="N2202"/>
  <c r="N2250"/>
  <c r="N2169"/>
  <c r="N2186"/>
  <c r="N2161"/>
  <c r="N2187"/>
  <c r="N2271"/>
  <c r="N2278"/>
  <c r="N2273"/>
  <c r="N2189"/>
  <c r="N2277"/>
  <c r="N2223"/>
  <c r="N2218"/>
  <c r="N2267"/>
  <c r="N2165"/>
  <c r="N2162"/>
  <c r="N2175"/>
  <c r="N2240"/>
  <c r="N2260"/>
  <c r="N2195"/>
  <c r="N2215"/>
  <c r="N2222"/>
  <c r="N2261"/>
  <c r="N2237"/>
  <c r="N2238"/>
  <c r="N2263"/>
  <c r="N2167"/>
  <c r="N2159"/>
  <c r="N2177"/>
  <c r="N2236"/>
  <c r="N2182"/>
  <c r="N2248"/>
  <c r="N2227"/>
  <c r="N2276"/>
  <c r="N2193"/>
  <c r="N2265"/>
  <c r="N2252"/>
  <c r="N2272"/>
  <c r="N2246"/>
  <c r="N2173"/>
  <c r="N2171"/>
  <c r="N2239"/>
  <c r="N2154"/>
  <c r="N2198"/>
  <c r="N2255"/>
  <c r="N2172"/>
  <c r="N2269"/>
  <c r="N2204"/>
  <c r="N2156"/>
  <c r="N2178"/>
  <c r="N2268"/>
  <c r="N2203"/>
  <c r="N2205"/>
  <c r="N2210"/>
  <c r="N2220"/>
  <c r="N2257"/>
  <c r="N2155"/>
  <c r="N2209"/>
  <c r="N2157"/>
  <c r="N2274"/>
  <c r="N2243"/>
  <c r="N2244"/>
  <c r="N2254"/>
  <c r="N2234"/>
  <c r="N2181"/>
  <c r="N2270"/>
  <c r="N2224"/>
  <c r="N2174"/>
  <c r="N2184"/>
  <c r="N2219"/>
  <c r="N2216"/>
  <c r="N2170"/>
  <c r="N2211"/>
  <c r="N2229"/>
  <c r="N2228"/>
  <c r="N2259"/>
  <c r="N2233"/>
  <c r="N2232"/>
  <c r="N2191"/>
  <c r="N2245"/>
  <c r="N2192"/>
  <c r="N2217"/>
  <c r="N2206"/>
  <c r="N2213"/>
  <c r="N2197"/>
  <c r="N2225"/>
  <c r="N2253"/>
  <c r="O948" i="15"/>
  <c r="O915"/>
  <c r="O882"/>
  <c r="O849"/>
  <c r="O816"/>
  <c r="O783"/>
  <c r="O750"/>
  <c r="O717"/>
  <c r="V655"/>
  <c r="V654"/>
  <c r="V653"/>
  <c r="V652"/>
  <c r="V651"/>
  <c r="U655"/>
  <c r="U654"/>
  <c r="U653"/>
  <c r="U652"/>
  <c r="U651"/>
  <c r="V595"/>
  <c r="V594"/>
  <c r="V593"/>
  <c r="V592"/>
  <c r="V591"/>
  <c r="U595"/>
  <c r="U594"/>
  <c r="U593"/>
  <c r="U592"/>
  <c r="U591"/>
  <c r="V542"/>
  <c r="V535"/>
  <c r="V534"/>
  <c r="V533"/>
  <c r="V532"/>
  <c r="V531"/>
  <c r="U535"/>
  <c r="U534"/>
  <c r="U533"/>
  <c r="U532"/>
  <c r="U531"/>
  <c r="V475"/>
  <c r="V474"/>
  <c r="V473"/>
  <c r="V472"/>
  <c r="V471"/>
  <c r="U475"/>
  <c r="U474"/>
  <c r="U473"/>
  <c r="U472"/>
  <c r="U471"/>
  <c r="V415"/>
  <c r="V414"/>
  <c r="V413"/>
  <c r="V412"/>
  <c r="V411"/>
  <c r="U415"/>
  <c r="U414"/>
  <c r="U413"/>
  <c r="U412"/>
  <c r="U411"/>
  <c r="V355"/>
  <c r="V354"/>
  <c r="V353"/>
  <c r="V352"/>
  <c r="V351"/>
  <c r="U355"/>
  <c r="U354"/>
  <c r="U353"/>
  <c r="U352"/>
  <c r="U351"/>
  <c r="V295"/>
  <c r="V294"/>
  <c r="V293"/>
  <c r="V292"/>
  <c r="V291"/>
  <c r="U295"/>
  <c r="U294"/>
  <c r="U293"/>
  <c r="U292"/>
  <c r="U291"/>
  <c r="V235"/>
  <c r="V234"/>
  <c r="V233"/>
  <c r="V232"/>
  <c r="V231"/>
  <c r="U235"/>
  <c r="U234"/>
  <c r="U233"/>
  <c r="U232"/>
  <c r="U231"/>
  <c r="V175"/>
  <c r="V174"/>
  <c r="V173"/>
  <c r="V172"/>
  <c r="V171"/>
  <c r="U175"/>
  <c r="U174"/>
  <c r="U173"/>
  <c r="U172"/>
  <c r="U171"/>
  <c r="V115"/>
  <c r="V114"/>
  <c r="V113"/>
  <c r="V112"/>
  <c r="V111"/>
  <c r="U115"/>
  <c r="U114"/>
  <c r="U113"/>
  <c r="U112"/>
  <c r="U111"/>
  <c r="N655" l="1"/>
  <c r="N654"/>
  <c r="N653"/>
  <c r="N652"/>
  <c r="N651"/>
  <c r="M655"/>
  <c r="M654"/>
  <c r="M653"/>
  <c r="M652"/>
  <c r="M651"/>
  <c r="N595"/>
  <c r="N594"/>
  <c r="N593"/>
  <c r="N592"/>
  <c r="N591"/>
  <c r="M595"/>
  <c r="M594"/>
  <c r="M593"/>
  <c r="M592"/>
  <c r="M591"/>
  <c r="N535"/>
  <c r="N534"/>
  <c r="N533"/>
  <c r="N532"/>
  <c r="N531"/>
  <c r="M535"/>
  <c r="M534"/>
  <c r="M533"/>
  <c r="M532"/>
  <c r="M531"/>
  <c r="N475"/>
  <c r="N474"/>
  <c r="N473"/>
  <c r="N472"/>
  <c r="N471"/>
  <c r="M475"/>
  <c r="M474"/>
  <c r="M473"/>
  <c r="M472"/>
  <c r="M471"/>
  <c r="N415"/>
  <c r="N414"/>
  <c r="N413"/>
  <c r="N412"/>
  <c r="N411"/>
  <c r="M415"/>
  <c r="M414"/>
  <c r="M413"/>
  <c r="M412"/>
  <c r="M411"/>
  <c r="N355"/>
  <c r="N354"/>
  <c r="N353"/>
  <c r="N352"/>
  <c r="N351"/>
  <c r="M355"/>
  <c r="M354"/>
  <c r="M353"/>
  <c r="M352"/>
  <c r="M351"/>
  <c r="N295"/>
  <c r="N294"/>
  <c r="N293"/>
  <c r="N292"/>
  <c r="N291"/>
  <c r="M295"/>
  <c r="M294"/>
  <c r="M293"/>
  <c r="M292"/>
  <c r="M291"/>
  <c r="N235"/>
  <c r="N234"/>
  <c r="N233"/>
  <c r="N232"/>
  <c r="N231"/>
  <c r="M235"/>
  <c r="M234"/>
  <c r="M233"/>
  <c r="M232"/>
  <c r="M231"/>
  <c r="N175"/>
  <c r="N174"/>
  <c r="N173"/>
  <c r="N172"/>
  <c r="N171"/>
  <c r="M175"/>
  <c r="M174"/>
  <c r="M173"/>
  <c r="M172"/>
  <c r="M171"/>
  <c r="N115"/>
  <c r="N114"/>
  <c r="N113"/>
  <c r="N112"/>
  <c r="N111"/>
  <c r="M115"/>
  <c r="M114"/>
  <c r="M113"/>
  <c r="M112"/>
  <c r="M111"/>
  <c r="F1825" i="1" l="1"/>
  <c r="F1824"/>
  <c r="F1823"/>
  <c r="F1822"/>
  <c r="F1821"/>
  <c r="F1820"/>
  <c r="F1819"/>
  <c r="F1818"/>
  <c r="F1817"/>
  <c r="F1816"/>
  <c r="F1815"/>
  <c r="F1814"/>
  <c r="F1813"/>
  <c r="F1812"/>
  <c r="F1811"/>
  <c r="F1810"/>
  <c r="F1809"/>
  <c r="F1808"/>
  <c r="F655" i="15" l="1"/>
  <c r="F654"/>
  <c r="F653"/>
  <c r="F652"/>
  <c r="F651"/>
  <c r="E655"/>
  <c r="E654"/>
  <c r="E653"/>
  <c r="E652"/>
  <c r="E651"/>
  <c r="V648"/>
  <c r="V647"/>
  <c r="V646"/>
  <c r="V645"/>
  <c r="V644"/>
  <c r="U648"/>
  <c r="U647"/>
  <c r="U646"/>
  <c r="U645"/>
  <c r="U644"/>
  <c r="F595"/>
  <c r="F594"/>
  <c r="F593"/>
  <c r="F592"/>
  <c r="F591"/>
  <c r="E595"/>
  <c r="E594"/>
  <c r="E593"/>
  <c r="E592"/>
  <c r="E591"/>
  <c r="V588"/>
  <c r="V587"/>
  <c r="V586"/>
  <c r="V585"/>
  <c r="V584"/>
  <c r="U588"/>
  <c r="U587"/>
  <c r="U586"/>
  <c r="U585"/>
  <c r="U584"/>
  <c r="F535"/>
  <c r="F534"/>
  <c r="F533"/>
  <c r="F532"/>
  <c r="F531"/>
  <c r="E535"/>
  <c r="E534"/>
  <c r="E533"/>
  <c r="E532"/>
  <c r="E531"/>
  <c r="V528"/>
  <c r="V527"/>
  <c r="V526"/>
  <c r="V525"/>
  <c r="V524"/>
  <c r="U528"/>
  <c r="U527"/>
  <c r="U526"/>
  <c r="U525"/>
  <c r="U524"/>
  <c r="F475"/>
  <c r="F474"/>
  <c r="F473"/>
  <c r="F472"/>
  <c r="F471"/>
  <c r="E475"/>
  <c r="E474"/>
  <c r="E473"/>
  <c r="E472"/>
  <c r="E471"/>
  <c r="V468"/>
  <c r="V467"/>
  <c r="V466"/>
  <c r="V465"/>
  <c r="V464"/>
  <c r="U468"/>
  <c r="U467"/>
  <c r="U466"/>
  <c r="U465"/>
  <c r="U464"/>
  <c r="F415"/>
  <c r="F414"/>
  <c r="F413"/>
  <c r="F412"/>
  <c r="F411"/>
  <c r="E415"/>
  <c r="E414"/>
  <c r="E413"/>
  <c r="E412"/>
  <c r="E411"/>
  <c r="V408"/>
  <c r="V407"/>
  <c r="V406"/>
  <c r="V405"/>
  <c r="V404"/>
  <c r="U408"/>
  <c r="U407"/>
  <c r="U406"/>
  <c r="U405"/>
  <c r="U404"/>
  <c r="F355"/>
  <c r="F354"/>
  <c r="F353"/>
  <c r="F352"/>
  <c r="F351"/>
  <c r="E355"/>
  <c r="E354"/>
  <c r="E353"/>
  <c r="E352"/>
  <c r="E351"/>
  <c r="V348"/>
  <c r="V347"/>
  <c r="V346"/>
  <c r="V345"/>
  <c r="V344"/>
  <c r="U348"/>
  <c r="U347"/>
  <c r="U346"/>
  <c r="U345"/>
  <c r="U344"/>
  <c r="F295"/>
  <c r="F294"/>
  <c r="F293"/>
  <c r="F292"/>
  <c r="F291"/>
  <c r="E295"/>
  <c r="E294"/>
  <c r="E293"/>
  <c r="E292"/>
  <c r="E291"/>
  <c r="V288"/>
  <c r="V287"/>
  <c r="V286"/>
  <c r="V285"/>
  <c r="V284"/>
  <c r="U288"/>
  <c r="U287"/>
  <c r="U286"/>
  <c r="U285"/>
  <c r="U284"/>
  <c r="F235"/>
  <c r="F234"/>
  <c r="F233"/>
  <c r="F232"/>
  <c r="F231"/>
  <c r="E235"/>
  <c r="E234"/>
  <c r="E233"/>
  <c r="E232"/>
  <c r="E231"/>
  <c r="V228"/>
  <c r="V227"/>
  <c r="V226"/>
  <c r="V225"/>
  <c r="V224"/>
  <c r="U228"/>
  <c r="U227"/>
  <c r="U226"/>
  <c r="U225"/>
  <c r="U224"/>
  <c r="F175"/>
  <c r="F174"/>
  <c r="F173"/>
  <c r="F172"/>
  <c r="F171"/>
  <c r="E175"/>
  <c r="E174"/>
  <c r="E173"/>
  <c r="E172"/>
  <c r="E171"/>
  <c r="V168"/>
  <c r="V167"/>
  <c r="V166"/>
  <c r="V165"/>
  <c r="V164"/>
  <c r="U168"/>
  <c r="U167"/>
  <c r="U166"/>
  <c r="U165"/>
  <c r="U164"/>
  <c r="F115"/>
  <c r="F114"/>
  <c r="F113"/>
  <c r="F112"/>
  <c r="F111"/>
  <c r="E115"/>
  <c r="E114"/>
  <c r="E113"/>
  <c r="E112"/>
  <c r="E111"/>
  <c r="V108"/>
  <c r="V107"/>
  <c r="V106"/>
  <c r="V105"/>
  <c r="V104"/>
  <c r="U108"/>
  <c r="U107"/>
  <c r="U106"/>
  <c r="U105"/>
  <c r="U104"/>
  <c r="N2073" i="8"/>
  <c r="N2128"/>
  <c r="N2058"/>
  <c r="N2147"/>
  <c r="N2046"/>
  <c r="N2056"/>
  <c r="N2042"/>
  <c r="N2109"/>
  <c r="N2132"/>
  <c r="N2076"/>
  <c r="N2061"/>
  <c r="N2057"/>
  <c r="N2028"/>
  <c r="N2040"/>
  <c r="N2104"/>
  <c r="N2146"/>
  <c r="N2035"/>
  <c r="N2039"/>
  <c r="N2067"/>
  <c r="N2099"/>
  <c r="N2051"/>
  <c r="N2034"/>
  <c r="N2093"/>
  <c r="N2095"/>
  <c r="N2112"/>
  <c r="N2141"/>
  <c r="N2072"/>
  <c r="N2113"/>
  <c r="N2114"/>
  <c r="N2118"/>
  <c r="N2145"/>
  <c r="N2138"/>
  <c r="N2048"/>
  <c r="N2071"/>
  <c r="N2117"/>
  <c r="N2087"/>
  <c r="N2107"/>
  <c r="N2082"/>
  <c r="N2050"/>
  <c r="N2030"/>
  <c r="N2044"/>
  <c r="N2075"/>
  <c r="N2097"/>
  <c r="N2063"/>
  <c r="N2066"/>
  <c r="N2020"/>
  <c r="N2047"/>
  <c r="N2105"/>
  <c r="N2144"/>
  <c r="N2137"/>
  <c r="N2065"/>
  <c r="N2143"/>
  <c r="N2106"/>
  <c r="N2053"/>
  <c r="N2140"/>
  <c r="N2033"/>
  <c r="N2025"/>
  <c r="N2102"/>
  <c r="N2080"/>
  <c r="N2088"/>
  <c r="N2059"/>
  <c r="N2085"/>
  <c r="N2100"/>
  <c r="N2108"/>
  <c r="N2133"/>
  <c r="N2089"/>
  <c r="N2120"/>
  <c r="N2045"/>
  <c r="N2026"/>
  <c r="N2022"/>
  <c r="N2123"/>
  <c r="N2060"/>
  <c r="N2096"/>
  <c r="N2084"/>
  <c r="N2142"/>
  <c r="N2064"/>
  <c r="N2101"/>
  <c r="N2126"/>
  <c r="N2127"/>
  <c r="N2103"/>
  <c r="N2032"/>
  <c r="N2037"/>
  <c r="N2135"/>
  <c r="N2031"/>
  <c r="N2078"/>
  <c r="N2125"/>
  <c r="N2021"/>
  <c r="N2136"/>
  <c r="N2038"/>
  <c r="N2029"/>
  <c r="N2055"/>
  <c r="N2131"/>
  <c r="N2098"/>
  <c r="N2077"/>
  <c r="N2094"/>
  <c r="N2068"/>
  <c r="N2129"/>
  <c r="N2027"/>
  <c r="N2070"/>
  <c r="N2036"/>
  <c r="N2139"/>
  <c r="N2130"/>
  <c r="N2115"/>
  <c r="N2124"/>
  <c r="N2074"/>
  <c r="N2023"/>
  <c r="N2121"/>
  <c r="N2069"/>
  <c r="N2043"/>
  <c r="N2052"/>
  <c r="N2090"/>
  <c r="N2110"/>
  <c r="N2041"/>
  <c r="N2062"/>
  <c r="N2122"/>
  <c r="N2116"/>
  <c r="N2119"/>
  <c r="N2081"/>
  <c r="N2092"/>
  <c r="N2024"/>
  <c r="N2134"/>
  <c r="N2079"/>
  <c r="N2054"/>
  <c r="N2083"/>
  <c r="N2049"/>
  <c r="N2086"/>
  <c r="N2091"/>
  <c r="N2111"/>
  <c r="G609" i="11"/>
  <c r="N1938" i="8" l="1"/>
  <c r="N2002"/>
  <c r="N1924"/>
  <c r="N2013"/>
  <c r="N1895"/>
  <c r="N1923"/>
  <c r="N1930"/>
  <c r="N1991"/>
  <c r="N1981"/>
  <c r="N1967"/>
  <c r="N1900"/>
  <c r="N1932"/>
  <c r="N1894"/>
  <c r="N1889"/>
  <c r="N1955"/>
  <c r="N2012"/>
  <c r="N1897"/>
  <c r="N1952"/>
  <c r="N1939"/>
  <c r="N2007"/>
  <c r="N1925"/>
  <c r="N1888"/>
  <c r="N2001"/>
  <c r="N1914"/>
  <c r="N1973"/>
  <c r="N1960"/>
  <c r="N1905"/>
  <c r="N1983"/>
  <c r="N1970"/>
  <c r="N1995"/>
  <c r="N2011"/>
  <c r="N1965"/>
  <c r="N1920"/>
  <c r="N1917"/>
  <c r="N1968"/>
  <c r="N1910"/>
  <c r="N1974"/>
  <c r="N1921"/>
  <c r="N1907"/>
  <c r="N1896"/>
  <c r="N1941"/>
  <c r="N1913"/>
  <c r="N1994"/>
  <c r="N1899"/>
  <c r="N1928"/>
  <c r="N1902"/>
  <c r="N1911"/>
  <c r="N2004"/>
  <c r="N2010"/>
  <c r="N1971"/>
  <c r="N1954"/>
  <c r="N2009"/>
  <c r="N1953"/>
  <c r="N1944"/>
  <c r="N1997"/>
  <c r="N1892"/>
  <c r="N1904"/>
  <c r="N1919"/>
  <c r="N1993"/>
  <c r="N1988"/>
  <c r="N1927"/>
  <c r="N1946"/>
  <c r="N1957"/>
  <c r="N1999"/>
  <c r="N1969"/>
  <c r="N1963"/>
  <c r="N1977"/>
  <c r="N1893"/>
  <c r="N1886"/>
  <c r="N1948"/>
  <c r="N1964"/>
  <c r="N1903"/>
  <c r="N2000"/>
  <c r="N1933"/>
  <c r="N2008"/>
  <c r="N1912"/>
  <c r="N1976"/>
  <c r="N1978"/>
  <c r="N2005"/>
  <c r="N1985"/>
  <c r="N1909"/>
  <c r="N1935"/>
  <c r="N2006"/>
  <c r="N1887"/>
  <c r="N1947"/>
  <c r="N1980"/>
  <c r="N1898"/>
  <c r="N1996"/>
  <c r="N1918"/>
  <c r="N1908"/>
  <c r="N1916"/>
  <c r="N1975"/>
  <c r="N1940"/>
  <c r="N1945"/>
  <c r="N1931"/>
  <c r="N1959"/>
  <c r="N1986"/>
  <c r="N1891"/>
  <c r="N1922"/>
  <c r="N1890"/>
  <c r="N2003"/>
  <c r="N1984"/>
  <c r="N1979"/>
  <c r="N1989"/>
  <c r="N1961"/>
  <c r="N1926"/>
  <c r="N1992"/>
  <c r="N1929"/>
  <c r="N1934"/>
  <c r="N1942"/>
  <c r="N1966"/>
  <c r="N1956"/>
  <c r="N1950"/>
  <c r="N1937"/>
  <c r="N1987"/>
  <c r="N1972"/>
  <c r="N1982"/>
  <c r="N1962"/>
  <c r="N1958"/>
  <c r="N1901"/>
  <c r="N1998"/>
  <c r="N1915"/>
  <c r="N1943"/>
  <c r="N1951"/>
  <c r="N1949"/>
  <c r="N1936"/>
  <c r="N1906"/>
  <c r="N1990"/>
  <c r="M648" i="15" l="1"/>
  <c r="M647"/>
  <c r="M646"/>
  <c r="M644"/>
  <c r="M645"/>
  <c r="N648"/>
  <c r="N647"/>
  <c r="N646"/>
  <c r="N645"/>
  <c r="N644"/>
  <c r="F648"/>
  <c r="F647"/>
  <c r="F646"/>
  <c r="F645"/>
  <c r="F644"/>
  <c r="E648"/>
  <c r="E647"/>
  <c r="E646"/>
  <c r="E645"/>
  <c r="E644"/>
  <c r="N588"/>
  <c r="N587"/>
  <c r="N586"/>
  <c r="N585"/>
  <c r="N584"/>
  <c r="M588"/>
  <c r="M587"/>
  <c r="M586"/>
  <c r="M585"/>
  <c r="M584"/>
  <c r="F588"/>
  <c r="F587"/>
  <c r="F586"/>
  <c r="F585"/>
  <c r="F584"/>
  <c r="E588"/>
  <c r="E587"/>
  <c r="E586"/>
  <c r="E585"/>
  <c r="E584"/>
  <c r="N528"/>
  <c r="N527"/>
  <c r="N526"/>
  <c r="N525"/>
  <c r="N524"/>
  <c r="M528"/>
  <c r="M527"/>
  <c r="M526"/>
  <c r="M525"/>
  <c r="M524"/>
  <c r="F528"/>
  <c r="F527"/>
  <c r="F526"/>
  <c r="F525"/>
  <c r="F524"/>
  <c r="E528"/>
  <c r="E527"/>
  <c r="E526"/>
  <c r="E525"/>
  <c r="E524"/>
  <c r="N468"/>
  <c r="N467"/>
  <c r="N466"/>
  <c r="N465"/>
  <c r="N464"/>
  <c r="M468"/>
  <c r="M467"/>
  <c r="M466"/>
  <c r="M465"/>
  <c r="M464"/>
  <c r="F468"/>
  <c r="F467"/>
  <c r="F466"/>
  <c r="F465"/>
  <c r="F464"/>
  <c r="E468"/>
  <c r="E467"/>
  <c r="E466"/>
  <c r="E465"/>
  <c r="E464"/>
  <c r="N348"/>
  <c r="N347"/>
  <c r="N346"/>
  <c r="N345"/>
  <c r="N344"/>
  <c r="M348"/>
  <c r="M347"/>
  <c r="M346"/>
  <c r="M345"/>
  <c r="M344"/>
  <c r="F348"/>
  <c r="F347"/>
  <c r="F346"/>
  <c r="F345"/>
  <c r="F344"/>
  <c r="E348"/>
  <c r="E347"/>
  <c r="E346"/>
  <c r="E345"/>
  <c r="E344"/>
  <c r="N288"/>
  <c r="N287"/>
  <c r="N286"/>
  <c r="N285"/>
  <c r="N284"/>
  <c r="M288"/>
  <c r="M287"/>
  <c r="M286"/>
  <c r="M285"/>
  <c r="M284"/>
  <c r="F288"/>
  <c r="F287"/>
  <c r="F286"/>
  <c r="F285"/>
  <c r="F284"/>
  <c r="E288"/>
  <c r="E287"/>
  <c r="E286"/>
  <c r="E285"/>
  <c r="E284"/>
  <c r="N408"/>
  <c r="N407"/>
  <c r="N406"/>
  <c r="N405"/>
  <c r="N404"/>
  <c r="M408"/>
  <c r="M407"/>
  <c r="M406"/>
  <c r="M405"/>
  <c r="M404"/>
  <c r="F408"/>
  <c r="F407"/>
  <c r="F406"/>
  <c r="F405"/>
  <c r="F404"/>
  <c r="E408"/>
  <c r="E407"/>
  <c r="E406"/>
  <c r="E405"/>
  <c r="E404"/>
  <c r="N228"/>
  <c r="N227"/>
  <c r="N226"/>
  <c r="N225"/>
  <c r="N224"/>
  <c r="M228"/>
  <c r="M227"/>
  <c r="M226"/>
  <c r="M225"/>
  <c r="M224"/>
  <c r="F228"/>
  <c r="F227"/>
  <c r="F226"/>
  <c r="F225"/>
  <c r="F224"/>
  <c r="E228"/>
  <c r="E227"/>
  <c r="E226"/>
  <c r="E225"/>
  <c r="E224"/>
  <c r="N168"/>
  <c r="N167"/>
  <c r="N166"/>
  <c r="N165"/>
  <c r="N164"/>
  <c r="M168"/>
  <c r="M167"/>
  <c r="M166"/>
  <c r="M165"/>
  <c r="M164"/>
  <c r="F168"/>
  <c r="F167"/>
  <c r="F166"/>
  <c r="F165"/>
  <c r="F164"/>
  <c r="E168"/>
  <c r="E167"/>
  <c r="E166"/>
  <c r="E165"/>
  <c r="E164"/>
  <c r="N108"/>
  <c r="N107"/>
  <c r="N106"/>
  <c r="N105"/>
  <c r="N104"/>
  <c r="M108"/>
  <c r="M107"/>
  <c r="M106"/>
  <c r="M105"/>
  <c r="M104"/>
  <c r="F108"/>
  <c r="F107"/>
  <c r="F106"/>
  <c r="F105"/>
  <c r="F104"/>
  <c r="E108"/>
  <c r="E107"/>
  <c r="E106"/>
  <c r="E105"/>
  <c r="E104"/>
  <c r="L277" i="1"/>
  <c r="M277"/>
  <c r="N277"/>
  <c r="N1807" i="8" l="1"/>
  <c r="N1864"/>
  <c r="N1786"/>
  <c r="N1877"/>
  <c r="N1784"/>
  <c r="N1806"/>
  <c r="N1775"/>
  <c r="N1853"/>
  <c r="N1856"/>
  <c r="N1832"/>
  <c r="N1789"/>
  <c r="N1783"/>
  <c r="N1770"/>
  <c r="N1765"/>
  <c r="N1803"/>
  <c r="N1867"/>
  <c r="N1759"/>
  <c r="N1768"/>
  <c r="N1791"/>
  <c r="N1830"/>
  <c r="N1776"/>
  <c r="N1764"/>
  <c r="N1835"/>
  <c r="N1829"/>
  <c r="N1861"/>
  <c r="N1878"/>
  <c r="N1801"/>
  <c r="N1865"/>
  <c r="N1840"/>
  <c r="N1824"/>
  <c r="N1875"/>
  <c r="N1851"/>
  <c r="N1804"/>
  <c r="N1805"/>
  <c r="N1831"/>
  <c r="N1797"/>
  <c r="N1852"/>
  <c r="N1809"/>
  <c r="N1773"/>
  <c r="N1769"/>
  <c r="N1818"/>
  <c r="N1826"/>
  <c r="N1839"/>
  <c r="N1781"/>
  <c r="N1779"/>
  <c r="N1754"/>
  <c r="N1778"/>
  <c r="N1846"/>
  <c r="N1879"/>
  <c r="N1874"/>
  <c r="N1792"/>
  <c r="N1869"/>
  <c r="N1811"/>
  <c r="N1787"/>
  <c r="N1873"/>
  <c r="N1760"/>
  <c r="N1758"/>
  <c r="N1795"/>
  <c r="N1833"/>
  <c r="N1838"/>
  <c r="N1788"/>
  <c r="N1808"/>
  <c r="N1841"/>
  <c r="N1850"/>
  <c r="N1854"/>
  <c r="N1821"/>
  <c r="N1857"/>
  <c r="N1757"/>
  <c r="N1753"/>
  <c r="N1763"/>
  <c r="N1834"/>
  <c r="N1782"/>
  <c r="N1842"/>
  <c r="N1800"/>
  <c r="N1871"/>
  <c r="N1793"/>
  <c r="N1858"/>
  <c r="N1843"/>
  <c r="N1870"/>
  <c r="N1849"/>
  <c r="N1767"/>
  <c r="N1771"/>
  <c r="N1828"/>
  <c r="N1756"/>
  <c r="N1812"/>
  <c r="N1847"/>
  <c r="N1766"/>
  <c r="N1876"/>
  <c r="N1790"/>
  <c r="N1755"/>
  <c r="N1799"/>
  <c r="N1855"/>
  <c r="N1827"/>
  <c r="N1802"/>
  <c r="N1817"/>
  <c r="N1816"/>
  <c r="N1844"/>
  <c r="N1752"/>
  <c r="N1810"/>
  <c r="N1774"/>
  <c r="N1845"/>
  <c r="N1872"/>
  <c r="N1859"/>
  <c r="N1866"/>
  <c r="N1819"/>
  <c r="N1762"/>
  <c r="N1863"/>
  <c r="N1813"/>
  <c r="N1772"/>
  <c r="N1780"/>
  <c r="N1823"/>
  <c r="N1815"/>
  <c r="N1777"/>
  <c r="N1798"/>
  <c r="N1825"/>
  <c r="N1848"/>
  <c r="N1868"/>
  <c r="N1820"/>
  <c r="N1837"/>
  <c r="N1761"/>
  <c r="N1860"/>
  <c r="N1794"/>
  <c r="N1796"/>
  <c r="N1814"/>
  <c r="N1785"/>
  <c r="N1822"/>
  <c r="N1836"/>
  <c r="N1862"/>
  <c r="F1760" i="1" l="1"/>
  <c r="F1799"/>
  <c r="F1739"/>
  <c r="F1805"/>
  <c r="F1733"/>
  <c r="F1804"/>
  <c r="N1681" i="8"/>
  <c r="N1704"/>
  <c r="N1637"/>
  <c r="N1745"/>
  <c r="N1652"/>
  <c r="N1669"/>
  <c r="N1642"/>
  <c r="N1718"/>
  <c r="N1736"/>
  <c r="N1668"/>
  <c r="N1665"/>
  <c r="N1671"/>
  <c r="N1632"/>
  <c r="N1636"/>
  <c r="N1698"/>
  <c r="N1744"/>
  <c r="N1653"/>
  <c r="N1631"/>
  <c r="N1684"/>
  <c r="N1677"/>
  <c r="N1650"/>
  <c r="N1626"/>
  <c r="N1688"/>
  <c r="N1705"/>
  <c r="N1721"/>
  <c r="N1727"/>
  <c r="N1663"/>
  <c r="N1735"/>
  <c r="N1679"/>
  <c r="N1716"/>
  <c r="N1743"/>
  <c r="N1691"/>
  <c r="N1683"/>
  <c r="N1670"/>
  <c r="N1712"/>
  <c r="N1680"/>
  <c r="N1689"/>
  <c r="N1673"/>
  <c r="N1655"/>
  <c r="N1628"/>
  <c r="N1713"/>
  <c r="N1723"/>
  <c r="N1697"/>
  <c r="N1657"/>
  <c r="N1648"/>
  <c r="N1619"/>
  <c r="N1639"/>
  <c r="N1717"/>
  <c r="N1742"/>
  <c r="N1719"/>
  <c r="N1660"/>
  <c r="N1741"/>
  <c r="N1707"/>
  <c r="N1644"/>
  <c r="N1729"/>
  <c r="N1647"/>
  <c r="N1635"/>
  <c r="N1702"/>
  <c r="N1694"/>
  <c r="N1695"/>
  <c r="N1643"/>
  <c r="N1674"/>
  <c r="N1686"/>
  <c r="N1696"/>
  <c r="N1726"/>
  <c r="N1699"/>
  <c r="N1720"/>
  <c r="N1621"/>
  <c r="N1627"/>
  <c r="N1623"/>
  <c r="N1667"/>
  <c r="N1645"/>
  <c r="N1709"/>
  <c r="N1678"/>
  <c r="N1740"/>
  <c r="N1672"/>
  <c r="N1725"/>
  <c r="N1722"/>
  <c r="N1734"/>
  <c r="N1711"/>
  <c r="N1634"/>
  <c r="N1620"/>
  <c r="N1706"/>
  <c r="N1629"/>
  <c r="N1659"/>
  <c r="N1728"/>
  <c r="N1633"/>
  <c r="N1710"/>
  <c r="N1646"/>
  <c r="N1624"/>
  <c r="N1666"/>
  <c r="N1732"/>
  <c r="N1693"/>
  <c r="N1658"/>
  <c r="N1692"/>
  <c r="N1661"/>
  <c r="N1724"/>
  <c r="N1630"/>
  <c r="N1675"/>
  <c r="N1656"/>
  <c r="N1737"/>
  <c r="N1738"/>
  <c r="N1701"/>
  <c r="N1733"/>
  <c r="N1687"/>
  <c r="N1622"/>
  <c r="N1730"/>
  <c r="N1662"/>
  <c r="N1654"/>
  <c r="N1640"/>
  <c r="N1676"/>
  <c r="N1690"/>
  <c r="N1625"/>
  <c r="N1649"/>
  <c r="N1714"/>
  <c r="N1715"/>
  <c r="N1703"/>
  <c r="N1708"/>
  <c r="N1685"/>
  <c r="N1618"/>
  <c r="N1731"/>
  <c r="N1682"/>
  <c r="N1664"/>
  <c r="N1651"/>
  <c r="N1638"/>
  <c r="N1641"/>
  <c r="N1739"/>
  <c r="N1700"/>
  <c r="G608" i="11"/>
  <c r="V641" i="15" l="1"/>
  <c r="V640"/>
  <c r="V639"/>
  <c r="V638"/>
  <c r="V637"/>
  <c r="U641"/>
  <c r="U640"/>
  <c r="U639"/>
  <c r="U638"/>
  <c r="U637"/>
  <c r="N641"/>
  <c r="N640"/>
  <c r="N639"/>
  <c r="N638"/>
  <c r="N637"/>
  <c r="M641"/>
  <c r="M640"/>
  <c r="M639"/>
  <c r="M638"/>
  <c r="M637"/>
  <c r="F641"/>
  <c r="F640"/>
  <c r="F639"/>
  <c r="F638"/>
  <c r="F637"/>
  <c r="E641"/>
  <c r="E640"/>
  <c r="E639"/>
  <c r="E638"/>
  <c r="E637"/>
  <c r="V634"/>
  <c r="V633"/>
  <c r="V632"/>
  <c r="V631"/>
  <c r="V630"/>
  <c r="U634"/>
  <c r="U633"/>
  <c r="U632"/>
  <c r="U631"/>
  <c r="U630"/>
  <c r="V581"/>
  <c r="V580"/>
  <c r="V579"/>
  <c r="V578"/>
  <c r="V577"/>
  <c r="U581"/>
  <c r="U580"/>
  <c r="U579"/>
  <c r="U578"/>
  <c r="U577"/>
  <c r="N581"/>
  <c r="N580"/>
  <c r="N579"/>
  <c r="N578"/>
  <c r="N577"/>
  <c r="M581"/>
  <c r="M580"/>
  <c r="M579"/>
  <c r="M578"/>
  <c r="M577"/>
  <c r="F581"/>
  <c r="F580"/>
  <c r="F579"/>
  <c r="F578"/>
  <c r="F577"/>
  <c r="E581"/>
  <c r="E580"/>
  <c r="E579"/>
  <c r="E578"/>
  <c r="E577"/>
  <c r="V574"/>
  <c r="V573"/>
  <c r="V572"/>
  <c r="V571"/>
  <c r="V570"/>
  <c r="U574"/>
  <c r="U573"/>
  <c r="U572"/>
  <c r="U571"/>
  <c r="U570"/>
  <c r="V521"/>
  <c r="V520"/>
  <c r="V519"/>
  <c r="V518"/>
  <c r="V517"/>
  <c r="U521"/>
  <c r="U520"/>
  <c r="U519"/>
  <c r="U518"/>
  <c r="U517"/>
  <c r="N521"/>
  <c r="N520"/>
  <c r="N519"/>
  <c r="N518"/>
  <c r="N517"/>
  <c r="M521"/>
  <c r="M520"/>
  <c r="M519"/>
  <c r="M518"/>
  <c r="M517"/>
  <c r="F521"/>
  <c r="F520"/>
  <c r="F519"/>
  <c r="F518"/>
  <c r="F517"/>
  <c r="E521"/>
  <c r="E520"/>
  <c r="E519"/>
  <c r="E518"/>
  <c r="E517"/>
  <c r="V514"/>
  <c r="V513"/>
  <c r="V512"/>
  <c r="V511"/>
  <c r="V510"/>
  <c r="U514"/>
  <c r="U513"/>
  <c r="U512"/>
  <c r="U511"/>
  <c r="U510"/>
  <c r="V461"/>
  <c r="V460"/>
  <c r="V459"/>
  <c r="V458"/>
  <c r="V457"/>
  <c r="U461"/>
  <c r="U460"/>
  <c r="U459"/>
  <c r="U458"/>
  <c r="U457"/>
  <c r="V454"/>
  <c r="V453"/>
  <c r="V452"/>
  <c r="V451"/>
  <c r="U454"/>
  <c r="U453"/>
  <c r="U452"/>
  <c r="U451"/>
  <c r="U450"/>
  <c r="V450"/>
  <c r="V341"/>
  <c r="V340"/>
  <c r="V339"/>
  <c r="V338"/>
  <c r="V337"/>
  <c r="U341"/>
  <c r="U340"/>
  <c r="U339"/>
  <c r="U338"/>
  <c r="U337"/>
  <c r="N341"/>
  <c r="N340"/>
  <c r="N339"/>
  <c r="N338"/>
  <c r="N337"/>
  <c r="M341"/>
  <c r="M340"/>
  <c r="M339"/>
  <c r="M338"/>
  <c r="M337"/>
  <c r="F341"/>
  <c r="F340"/>
  <c r="F339"/>
  <c r="F338"/>
  <c r="F337"/>
  <c r="E341"/>
  <c r="E340"/>
  <c r="E339"/>
  <c r="E338"/>
  <c r="E337"/>
  <c r="V334"/>
  <c r="V333"/>
  <c r="V332"/>
  <c r="V331"/>
  <c r="V330"/>
  <c r="U334"/>
  <c r="U333"/>
  <c r="U332"/>
  <c r="U331"/>
  <c r="U330"/>
  <c r="V281"/>
  <c r="V280"/>
  <c r="V279"/>
  <c r="V278"/>
  <c r="V277"/>
  <c r="U281"/>
  <c r="U280"/>
  <c r="U279"/>
  <c r="U278"/>
  <c r="U277"/>
  <c r="N281"/>
  <c r="N280"/>
  <c r="N279"/>
  <c r="N278"/>
  <c r="N277"/>
  <c r="M281"/>
  <c r="M280"/>
  <c r="M279"/>
  <c r="M278"/>
  <c r="M277"/>
  <c r="F281"/>
  <c r="F280"/>
  <c r="F279"/>
  <c r="F278"/>
  <c r="F277"/>
  <c r="E281"/>
  <c r="E280"/>
  <c r="E279"/>
  <c r="E278"/>
  <c r="E277"/>
  <c r="V274"/>
  <c r="V273"/>
  <c r="V272"/>
  <c r="V271"/>
  <c r="V270"/>
  <c r="U274"/>
  <c r="U273"/>
  <c r="U272"/>
  <c r="U271"/>
  <c r="U270"/>
  <c r="V161"/>
  <c r="V160"/>
  <c r="V159"/>
  <c r="V158"/>
  <c r="V157"/>
  <c r="U161"/>
  <c r="U160"/>
  <c r="U159"/>
  <c r="U158"/>
  <c r="U157"/>
  <c r="N161"/>
  <c r="N160"/>
  <c r="N159"/>
  <c r="N158"/>
  <c r="N157"/>
  <c r="M161"/>
  <c r="M160"/>
  <c r="M159"/>
  <c r="M158"/>
  <c r="M157"/>
  <c r="F161"/>
  <c r="F160"/>
  <c r="F159"/>
  <c r="F158"/>
  <c r="F157"/>
  <c r="E161"/>
  <c r="E160"/>
  <c r="E159"/>
  <c r="E158"/>
  <c r="E157"/>
  <c r="V154"/>
  <c r="V153"/>
  <c r="V152"/>
  <c r="V151"/>
  <c r="V150"/>
  <c r="U154"/>
  <c r="U153"/>
  <c r="U152"/>
  <c r="U151"/>
  <c r="U150"/>
  <c r="V101"/>
  <c r="V100"/>
  <c r="V99"/>
  <c r="V98"/>
  <c r="V97"/>
  <c r="U101"/>
  <c r="U100"/>
  <c r="U99"/>
  <c r="U98"/>
  <c r="U97"/>
  <c r="N101"/>
  <c r="N100"/>
  <c r="N99"/>
  <c r="N98"/>
  <c r="N97"/>
  <c r="M101"/>
  <c r="M100"/>
  <c r="M99"/>
  <c r="M98"/>
  <c r="M97"/>
  <c r="F100"/>
  <c r="F99"/>
  <c r="F101"/>
  <c r="F98"/>
  <c r="F97"/>
  <c r="E101"/>
  <c r="E100"/>
  <c r="E99"/>
  <c r="E98"/>
  <c r="E97"/>
  <c r="V94"/>
  <c r="V93"/>
  <c r="V92"/>
  <c r="V91"/>
  <c r="V90"/>
  <c r="U94"/>
  <c r="U93"/>
  <c r="U92"/>
  <c r="U91"/>
  <c r="U90"/>
  <c r="V214"/>
  <c r="V213"/>
  <c r="V212"/>
  <c r="V211"/>
  <c r="V210"/>
  <c r="U214"/>
  <c r="U213"/>
  <c r="U212"/>
  <c r="U211"/>
  <c r="U210"/>
  <c r="V221"/>
  <c r="V220"/>
  <c r="V219"/>
  <c r="V218"/>
  <c r="V217"/>
  <c r="U221"/>
  <c r="U220"/>
  <c r="U219"/>
  <c r="U218"/>
  <c r="U217"/>
  <c r="V401"/>
  <c r="V400"/>
  <c r="V399"/>
  <c r="V398"/>
  <c r="V397"/>
  <c r="U401"/>
  <c r="U400"/>
  <c r="U399"/>
  <c r="U398"/>
  <c r="U397"/>
  <c r="V394"/>
  <c r="V393"/>
  <c r="V392"/>
  <c r="V391"/>
  <c r="V390"/>
  <c r="U394"/>
  <c r="U393"/>
  <c r="U392"/>
  <c r="U391"/>
  <c r="U390"/>
  <c r="N1271" i="8" l="1"/>
  <c r="N1337"/>
  <c r="N1252"/>
  <c r="N1343"/>
  <c r="N1241"/>
  <c r="N1280"/>
  <c r="N1261"/>
  <c r="N1315"/>
  <c r="N1309"/>
  <c r="N1296"/>
  <c r="N1227"/>
  <c r="N1269"/>
  <c r="N1226"/>
  <c r="N1234"/>
  <c r="N1254"/>
  <c r="N1342"/>
  <c r="N1230"/>
  <c r="N1259"/>
  <c r="N1255"/>
  <c r="N1319"/>
  <c r="N1275"/>
  <c r="N1218"/>
  <c r="N1334"/>
  <c r="N1262"/>
  <c r="N1314"/>
  <c r="N1317"/>
  <c r="N1248"/>
  <c r="N1302"/>
  <c r="N1286"/>
  <c r="N1282"/>
  <c r="N1341"/>
  <c r="N1291"/>
  <c r="N1256"/>
  <c r="N1243"/>
  <c r="N1313"/>
  <c r="N1237"/>
  <c r="N1303"/>
  <c r="N1273"/>
  <c r="N1242"/>
  <c r="N1221"/>
  <c r="N1274"/>
  <c r="N1238"/>
  <c r="N1311"/>
  <c r="N1225"/>
  <c r="N1236"/>
  <c r="N1231"/>
  <c r="N1245"/>
  <c r="N1299"/>
  <c r="N1340"/>
  <c r="N1328"/>
  <c r="N1293"/>
  <c r="N1339"/>
  <c r="N1281"/>
  <c r="N1285"/>
  <c r="N1324"/>
  <c r="N1220"/>
  <c r="N1223"/>
  <c r="N1283"/>
  <c r="N1329"/>
  <c r="N1312"/>
  <c r="N1244"/>
  <c r="N1267"/>
  <c r="N1290"/>
  <c r="N1310"/>
  <c r="N1326"/>
  <c r="N1287"/>
  <c r="N1318"/>
  <c r="N1224"/>
  <c r="N1216"/>
  <c r="N1257"/>
  <c r="N1305"/>
  <c r="N1240"/>
  <c r="N1306"/>
  <c r="N1253"/>
  <c r="N1338"/>
  <c r="N1260"/>
  <c r="N1330"/>
  <c r="N1301"/>
  <c r="N1336"/>
  <c r="N1331"/>
  <c r="N1232"/>
  <c r="N1276"/>
  <c r="N1327"/>
  <c r="N1219"/>
  <c r="N1307"/>
  <c r="N1297"/>
  <c r="N1228"/>
  <c r="N1316"/>
  <c r="N1247"/>
  <c r="N1229"/>
  <c r="N1235"/>
  <c r="N1300"/>
  <c r="N1277"/>
  <c r="N1249"/>
  <c r="N1270"/>
  <c r="N1288"/>
  <c r="N1308"/>
  <c r="N1217"/>
  <c r="N1263"/>
  <c r="N1222"/>
  <c r="N1332"/>
  <c r="N1333"/>
  <c r="N1295"/>
  <c r="N1292"/>
  <c r="N1322"/>
  <c r="N1251"/>
  <c r="N1323"/>
  <c r="N1250"/>
  <c r="N1265"/>
  <c r="N1272"/>
  <c r="N1278"/>
  <c r="N1264"/>
  <c r="N1266"/>
  <c r="N1284"/>
  <c r="N1335"/>
  <c r="N1320"/>
  <c r="N1294"/>
  <c r="N1289"/>
  <c r="N1321"/>
  <c r="N1233"/>
  <c r="N1298"/>
  <c r="N1239"/>
  <c r="N1268"/>
  <c r="N1279"/>
  <c r="N1304"/>
  <c r="N1258"/>
  <c r="N1246"/>
  <c r="N1325"/>
  <c r="F1798" i="1" l="1"/>
  <c r="F1719"/>
  <c r="F1780" l="1"/>
  <c r="F1773"/>
  <c r="F1768"/>
  <c r="F1764"/>
  <c r="F1748"/>
  <c r="F1740"/>
  <c r="F1767"/>
  <c r="F1751"/>
  <c r="F1711"/>
  <c r="F1806"/>
  <c r="F1725"/>
  <c r="F1706"/>
  <c r="F1777"/>
  <c r="F1756"/>
  <c r="F1730"/>
  <c r="N1545" i="8"/>
  <c r="N1585"/>
  <c r="N1535"/>
  <c r="N1604"/>
  <c r="N1509"/>
  <c r="N1536"/>
  <c r="N1503"/>
  <c r="N1605"/>
  <c r="N1606"/>
  <c r="N1565"/>
  <c r="N1505"/>
  <c r="N1512"/>
  <c r="N1491"/>
  <c r="N1488"/>
  <c r="N1526"/>
  <c r="N1594"/>
  <c r="N1496"/>
  <c r="N1511"/>
  <c r="N1537"/>
  <c r="N1569"/>
  <c r="N1516"/>
  <c r="N1494"/>
  <c r="N1566"/>
  <c r="N1555"/>
  <c r="N1586"/>
  <c r="N1611"/>
  <c r="N1549"/>
  <c r="N1599"/>
  <c r="N1570"/>
  <c r="N1542"/>
  <c r="N1609"/>
  <c r="N1591"/>
  <c r="N1524"/>
  <c r="N1528"/>
  <c r="N1587"/>
  <c r="N1544"/>
  <c r="N1581"/>
  <c r="N1550"/>
  <c r="N1529"/>
  <c r="N1506"/>
  <c r="N1521"/>
  <c r="N1546"/>
  <c r="N1575"/>
  <c r="N1508"/>
  <c r="N1517"/>
  <c r="N1485"/>
  <c r="N1519"/>
  <c r="N1563"/>
  <c r="N1608"/>
  <c r="N1596"/>
  <c r="N1515"/>
  <c r="N1598"/>
  <c r="N1531"/>
  <c r="N1540"/>
  <c r="N1600"/>
  <c r="N1498"/>
  <c r="N1495"/>
  <c r="N1514"/>
  <c r="N1564"/>
  <c r="N1568"/>
  <c r="N1518"/>
  <c r="N1541"/>
  <c r="N1572"/>
  <c r="N1573"/>
  <c r="N1582"/>
  <c r="N1580"/>
  <c r="N1571"/>
  <c r="N1504"/>
  <c r="N1486"/>
  <c r="N1502"/>
  <c r="N1567"/>
  <c r="N1525"/>
  <c r="N1588"/>
  <c r="N1539"/>
  <c r="N1584"/>
  <c r="N1510"/>
  <c r="N1583"/>
  <c r="N1593"/>
  <c r="N1590"/>
  <c r="N1607"/>
  <c r="N1499"/>
  <c r="N1489"/>
  <c r="N1538"/>
  <c r="N1490"/>
  <c r="N1558"/>
  <c r="N1595"/>
  <c r="N1487"/>
  <c r="N1577"/>
  <c r="N1522"/>
  <c r="N1492"/>
  <c r="N1523"/>
  <c r="N1597"/>
  <c r="N1561"/>
  <c r="N1534"/>
  <c r="N1551"/>
  <c r="N1552"/>
  <c r="N1589"/>
  <c r="N1484"/>
  <c r="N1560"/>
  <c r="N1507"/>
  <c r="N1574"/>
  <c r="N1576"/>
  <c r="N1579"/>
  <c r="N1603"/>
  <c r="N1562"/>
  <c r="N1501"/>
  <c r="N1602"/>
  <c r="N1532"/>
  <c r="N1493"/>
  <c r="N1533"/>
  <c r="N1610"/>
  <c r="N1527"/>
  <c r="N1500"/>
  <c r="N1520"/>
  <c r="N1548"/>
  <c r="N1554"/>
  <c r="N1592"/>
  <c r="N1559"/>
  <c r="N1547"/>
  <c r="N1497"/>
  <c r="N1601"/>
  <c r="N1553"/>
  <c r="N1543"/>
  <c r="N1556"/>
  <c r="N1513"/>
  <c r="N1530"/>
  <c r="N1557"/>
  <c r="N1578"/>
  <c r="N461" i="15" l="1"/>
  <c r="N460"/>
  <c r="N459"/>
  <c r="N458"/>
  <c r="N457"/>
  <c r="M461"/>
  <c r="M460"/>
  <c r="M459"/>
  <c r="M458"/>
  <c r="M457"/>
  <c r="F461"/>
  <c r="F460"/>
  <c r="F459"/>
  <c r="F458"/>
  <c r="F457"/>
  <c r="E461"/>
  <c r="E460"/>
  <c r="E459"/>
  <c r="E458"/>
  <c r="E457"/>
  <c r="N221"/>
  <c r="N220"/>
  <c r="N219"/>
  <c r="N218"/>
  <c r="N217"/>
  <c r="M221"/>
  <c r="M220"/>
  <c r="M219"/>
  <c r="M218"/>
  <c r="M217"/>
  <c r="F221"/>
  <c r="F220"/>
  <c r="F219"/>
  <c r="F218"/>
  <c r="F217"/>
  <c r="E221"/>
  <c r="E220"/>
  <c r="E219"/>
  <c r="E218"/>
  <c r="E217"/>
  <c r="N401" l="1"/>
  <c r="N400"/>
  <c r="N399"/>
  <c r="N398"/>
  <c r="N397"/>
  <c r="M401"/>
  <c r="M400"/>
  <c r="M399"/>
  <c r="M398"/>
  <c r="M397"/>
  <c r="F401"/>
  <c r="F400"/>
  <c r="F399"/>
  <c r="F398"/>
  <c r="F397"/>
  <c r="E401" l="1"/>
  <c r="E400"/>
  <c r="E399"/>
  <c r="E398"/>
  <c r="E397"/>
  <c r="N1400" i="8"/>
  <c r="N1451"/>
  <c r="N1388"/>
  <c r="N1477"/>
  <c r="N1379"/>
  <c r="N1405"/>
  <c r="N1375"/>
  <c r="N1454"/>
  <c r="N1443"/>
  <c r="N1411"/>
  <c r="N1393"/>
  <c r="N1396"/>
  <c r="N1361"/>
  <c r="N1371"/>
  <c r="N1439"/>
  <c r="N1476"/>
  <c r="N1356"/>
  <c r="N1360"/>
  <c r="N1380"/>
  <c r="N1424"/>
  <c r="N1374"/>
  <c r="N1357"/>
  <c r="N1436"/>
  <c r="N1416"/>
  <c r="N1461"/>
  <c r="N1471"/>
  <c r="N1401"/>
  <c r="N1444"/>
  <c r="N1421"/>
  <c r="N1458"/>
  <c r="N1475"/>
  <c r="N1418"/>
  <c r="N1407"/>
  <c r="N1410"/>
  <c r="N1415"/>
  <c r="N1399"/>
  <c r="N1456"/>
  <c r="N1408"/>
  <c r="N1376"/>
  <c r="N1362"/>
  <c r="N1414"/>
  <c r="N1404"/>
  <c r="N1440"/>
  <c r="N1387"/>
  <c r="N1373"/>
  <c r="N1355"/>
  <c r="N1386"/>
  <c r="N1428"/>
  <c r="N1474"/>
  <c r="N1469"/>
  <c r="N1381"/>
  <c r="N1473"/>
  <c r="N1432"/>
  <c r="N1377"/>
  <c r="N1470"/>
  <c r="N1352"/>
  <c r="N1354"/>
  <c r="N1417"/>
  <c r="N1431"/>
  <c r="N1441"/>
  <c r="N1384"/>
  <c r="N1419"/>
  <c r="N1425"/>
  <c r="N1450"/>
  <c r="N1466"/>
  <c r="N1434"/>
  <c r="N1449"/>
  <c r="N1367"/>
  <c r="N1351"/>
  <c r="N1365"/>
  <c r="N1427"/>
  <c r="N1383"/>
  <c r="N1437"/>
  <c r="N1413"/>
  <c r="N1472"/>
  <c r="N1403"/>
  <c r="N1452"/>
  <c r="N1448"/>
  <c r="N1464"/>
  <c r="N1438"/>
  <c r="N1370"/>
  <c r="N1366"/>
  <c r="N1465"/>
  <c r="N1359"/>
  <c r="N1395"/>
  <c r="N1453"/>
  <c r="N1358"/>
  <c r="N1468"/>
  <c r="N1382"/>
  <c r="N1353"/>
  <c r="N1389"/>
  <c r="N1447"/>
  <c r="N1412"/>
  <c r="N1385"/>
  <c r="N1423"/>
  <c r="N1397"/>
  <c r="N1457"/>
  <c r="N1350"/>
  <c r="N1398"/>
  <c r="N1363"/>
  <c r="N1446"/>
  <c r="N1467"/>
  <c r="N1445"/>
  <c r="N1442"/>
  <c r="N1426"/>
  <c r="N1372"/>
  <c r="N1455"/>
  <c r="N1392"/>
  <c r="N1369"/>
  <c r="N1391"/>
  <c r="N1422"/>
  <c r="N1433"/>
  <c r="N1368"/>
  <c r="N1409"/>
  <c r="N1463"/>
  <c r="N1462"/>
  <c r="N1460"/>
  <c r="N1390"/>
  <c r="N1429"/>
  <c r="N1364"/>
  <c r="N1435"/>
  <c r="N1406"/>
  <c r="N1394"/>
  <c r="N1430"/>
  <c r="N1378"/>
  <c r="N1420"/>
  <c r="N1402"/>
  <c r="N1459"/>
  <c r="N1117" l="1"/>
  <c r="N1189"/>
  <c r="N1132"/>
  <c r="N1193"/>
  <c r="N1091"/>
  <c r="N1100"/>
  <c r="N1137"/>
  <c r="N1181"/>
  <c r="N1202"/>
  <c r="N1154"/>
  <c r="N1102"/>
  <c r="N1104"/>
  <c r="N1114"/>
  <c r="N1097"/>
  <c r="N1149"/>
  <c r="N1182"/>
  <c r="N1086"/>
  <c r="N1092"/>
  <c r="N1142"/>
  <c r="N1185"/>
  <c r="N1087"/>
  <c r="N1116"/>
  <c r="N1162"/>
  <c r="N1134"/>
  <c r="N1161"/>
  <c r="N1184"/>
  <c r="N1122"/>
  <c r="N1206"/>
  <c r="N1138"/>
  <c r="N1190"/>
  <c r="N1209"/>
  <c r="N1192"/>
  <c r="N1099"/>
  <c r="N1101"/>
  <c r="N1173"/>
  <c r="N1125"/>
  <c r="N1175"/>
  <c r="N1118"/>
  <c r="N1127"/>
  <c r="N1093"/>
  <c r="N1169"/>
  <c r="N1136"/>
  <c r="N1167"/>
  <c r="N1135"/>
  <c r="N1111"/>
  <c r="N1106"/>
  <c r="N1084"/>
  <c r="N1195"/>
  <c r="N1196"/>
  <c r="N1186"/>
  <c r="N1089"/>
  <c r="N1205"/>
  <c r="N1128"/>
  <c r="N1129"/>
  <c r="N1208"/>
  <c r="N1085"/>
  <c r="N1126"/>
  <c r="N1107"/>
  <c r="N1176"/>
  <c r="N1165"/>
  <c r="N1088"/>
  <c r="N1152"/>
  <c r="N1150"/>
  <c r="N1153"/>
  <c r="N1151"/>
  <c r="N1178"/>
  <c r="N1204"/>
  <c r="N1130"/>
  <c r="N1113"/>
  <c r="N1095"/>
  <c r="N1156"/>
  <c r="N1096"/>
  <c r="N1166"/>
  <c r="N1141"/>
  <c r="N1188"/>
  <c r="N1131"/>
  <c r="N1180"/>
  <c r="N1194"/>
  <c r="N1183"/>
  <c r="N1171"/>
  <c r="N1103"/>
  <c r="N1083"/>
  <c r="N1144"/>
  <c r="N1108"/>
  <c r="N1146"/>
  <c r="N1187"/>
  <c r="N1112"/>
  <c r="N1207"/>
  <c r="N1119"/>
  <c r="N1090"/>
  <c r="N1123"/>
  <c r="N1191"/>
  <c r="N1164"/>
  <c r="N1133"/>
  <c r="N1121"/>
  <c r="N1155"/>
  <c r="N1198"/>
  <c r="N1143"/>
  <c r="N1147"/>
  <c r="N1098"/>
  <c r="N1200"/>
  <c r="N1177"/>
  <c r="N1163"/>
  <c r="N1199"/>
  <c r="N1179"/>
  <c r="N1082"/>
  <c r="N1170"/>
  <c r="N1120"/>
  <c r="N1124"/>
  <c r="N1139"/>
  <c r="N1197"/>
  <c r="N1168"/>
  <c r="N1115"/>
  <c r="N1094"/>
  <c r="N1157"/>
  <c r="N1203"/>
  <c r="N1159"/>
  <c r="N1172"/>
  <c r="N1145"/>
  <c r="N1148"/>
  <c r="N1201"/>
  <c r="N1140"/>
  <c r="N1110"/>
  <c r="N1158"/>
  <c r="N1105"/>
  <c r="N1109"/>
  <c r="N1160"/>
  <c r="N1174"/>
  <c r="G607" i="11"/>
  <c r="N1011" i="8" l="1"/>
  <c r="N1050"/>
  <c r="N980"/>
  <c r="N1075"/>
  <c r="N986"/>
  <c r="N987"/>
  <c r="N972"/>
  <c r="N1049"/>
  <c r="N1046"/>
  <c r="N1027"/>
  <c r="N973"/>
  <c r="N977"/>
  <c r="N959"/>
  <c r="N958"/>
  <c r="N1000"/>
  <c r="N1062"/>
  <c r="N948"/>
  <c r="N975"/>
  <c r="N991"/>
  <c r="N1031"/>
  <c r="N969"/>
  <c r="N956"/>
  <c r="N1038"/>
  <c r="N1013"/>
  <c r="N1056"/>
  <c r="N1074"/>
  <c r="N1005"/>
  <c r="N1047"/>
  <c r="N1033"/>
  <c r="N1018"/>
  <c r="N1072"/>
  <c r="N1069"/>
  <c r="N967"/>
  <c r="N995"/>
  <c r="N1041"/>
  <c r="N984"/>
  <c r="N1040"/>
  <c r="N1007"/>
  <c r="N974"/>
  <c r="N955"/>
  <c r="N1001"/>
  <c r="N998"/>
  <c r="N1037"/>
  <c r="N961"/>
  <c r="N985"/>
  <c r="N962"/>
  <c r="N988"/>
  <c r="N1036"/>
  <c r="N1070"/>
  <c r="N1073"/>
  <c r="N983"/>
  <c r="N1067"/>
  <c r="N1003"/>
  <c r="N997"/>
  <c r="N1066"/>
  <c r="N951"/>
  <c r="N964"/>
  <c r="N976"/>
  <c r="N1032"/>
  <c r="N1044"/>
  <c r="N970"/>
  <c r="N1009"/>
  <c r="N1028"/>
  <c r="N1039"/>
  <c r="N1016"/>
  <c r="N1029"/>
  <c r="N1059"/>
  <c r="N960"/>
  <c r="N953"/>
  <c r="N971"/>
  <c r="N1054"/>
  <c r="N990"/>
  <c r="N1030"/>
  <c r="N1015"/>
  <c r="N1068"/>
  <c r="N982"/>
  <c r="N1057"/>
  <c r="N1043"/>
  <c r="N1065"/>
  <c r="N1048"/>
  <c r="N966"/>
  <c r="N978"/>
  <c r="N1021"/>
  <c r="N952"/>
  <c r="N1020"/>
  <c r="N1042"/>
  <c r="N954"/>
  <c r="N1058"/>
  <c r="N981"/>
  <c r="N950"/>
  <c r="N996"/>
  <c r="N1063"/>
  <c r="N1014"/>
  <c r="N999"/>
  <c r="N1008"/>
  <c r="N1019"/>
  <c r="N1061"/>
  <c r="N949"/>
  <c r="N1012"/>
  <c r="N957"/>
  <c r="N1071"/>
  <c r="N1053"/>
  <c r="N1045"/>
  <c r="N1052"/>
  <c r="N1026"/>
  <c r="N965"/>
  <c r="N1051"/>
  <c r="N1004"/>
  <c r="N963"/>
  <c r="N994"/>
  <c r="N1035"/>
  <c r="N1006"/>
  <c r="N968"/>
  <c r="N1002"/>
  <c r="N1017"/>
  <c r="N1034"/>
  <c r="N1055"/>
  <c r="N1022"/>
  <c r="N1023"/>
  <c r="N979"/>
  <c r="N1064"/>
  <c r="N992"/>
  <c r="N993"/>
  <c r="N1024"/>
  <c r="N989"/>
  <c r="N1010"/>
  <c r="N1025"/>
  <c r="N1060"/>
  <c r="N634" i="15"/>
  <c r="N633"/>
  <c r="N632"/>
  <c r="N631"/>
  <c r="N630"/>
  <c r="M634"/>
  <c r="M633"/>
  <c r="M632"/>
  <c r="M631"/>
  <c r="M630"/>
  <c r="N574"/>
  <c r="N573"/>
  <c r="N572"/>
  <c r="N571"/>
  <c r="N570"/>
  <c r="M574"/>
  <c r="M573"/>
  <c r="M572"/>
  <c r="M571"/>
  <c r="M570"/>
  <c r="N514"/>
  <c r="N513"/>
  <c r="N512"/>
  <c r="N511"/>
  <c r="N510"/>
  <c r="M514"/>
  <c r="M513"/>
  <c r="M512"/>
  <c r="M511"/>
  <c r="M510"/>
  <c r="M454"/>
  <c r="M453"/>
  <c r="M452"/>
  <c r="M451"/>
  <c r="M450"/>
  <c r="N454"/>
  <c r="N453"/>
  <c r="N452"/>
  <c r="N451"/>
  <c r="N450"/>
  <c r="N394"/>
  <c r="N393"/>
  <c r="N392"/>
  <c r="N391"/>
  <c r="N390"/>
  <c r="M394"/>
  <c r="M393"/>
  <c r="M392"/>
  <c r="M391"/>
  <c r="M390"/>
  <c r="N334"/>
  <c r="N333"/>
  <c r="N332"/>
  <c r="N331"/>
  <c r="N330"/>
  <c r="M334"/>
  <c r="M333"/>
  <c r="M332"/>
  <c r="M331"/>
  <c r="M330"/>
  <c r="N274"/>
  <c r="N273"/>
  <c r="N272"/>
  <c r="N271"/>
  <c r="N270"/>
  <c r="M274"/>
  <c r="M273"/>
  <c r="M272"/>
  <c r="M271"/>
  <c r="M270"/>
  <c r="N214"/>
  <c r="N213"/>
  <c r="N212"/>
  <c r="N211"/>
  <c r="N210"/>
  <c r="M214"/>
  <c r="M213"/>
  <c r="M212"/>
  <c r="M211"/>
  <c r="M210"/>
  <c r="N154"/>
  <c r="N153"/>
  <c r="N152"/>
  <c r="N151"/>
  <c r="N150"/>
  <c r="M154"/>
  <c r="M153"/>
  <c r="M152"/>
  <c r="M151"/>
  <c r="M150"/>
  <c r="N94"/>
  <c r="N93"/>
  <c r="N92"/>
  <c r="N91"/>
  <c r="N90"/>
  <c r="M94"/>
  <c r="M93"/>
  <c r="M92"/>
  <c r="M91"/>
  <c r="M90"/>
  <c r="G606" i="11"/>
  <c r="G605"/>
  <c r="F1765" i="1" l="1"/>
  <c r="F1731"/>
  <c r="F1803"/>
  <c r="F1722"/>
  <c r="F1734"/>
  <c r="F1752"/>
  <c r="F1735"/>
  <c r="F1723"/>
  <c r="F1807"/>
  <c r="F1790"/>
  <c r="N871" i="8" l="1"/>
  <c r="N940"/>
  <c r="N847"/>
  <c r="N922"/>
  <c r="N835"/>
  <c r="N860"/>
  <c r="N852"/>
  <c r="N924"/>
  <c r="N905"/>
  <c r="N892"/>
  <c r="N820"/>
  <c r="N850"/>
  <c r="N832"/>
  <c r="N818"/>
  <c r="N879"/>
  <c r="N929"/>
  <c r="N814"/>
  <c r="N861"/>
  <c r="N870"/>
  <c r="N938"/>
  <c r="N863"/>
  <c r="N819"/>
  <c r="N926"/>
  <c r="N867"/>
  <c r="N909"/>
  <c r="N896"/>
  <c r="N839"/>
  <c r="N902"/>
  <c r="N886"/>
  <c r="N895"/>
  <c r="N941"/>
  <c r="N898"/>
  <c r="N836"/>
  <c r="N849"/>
  <c r="N904"/>
  <c r="N831"/>
  <c r="N917"/>
  <c r="N856"/>
  <c r="N853"/>
  <c r="N824"/>
  <c r="N875"/>
  <c r="N868"/>
  <c r="N928"/>
  <c r="N825"/>
  <c r="N834"/>
  <c r="N823"/>
  <c r="N844"/>
  <c r="N918"/>
  <c r="N933"/>
  <c r="N897"/>
  <c r="N873"/>
  <c r="N925"/>
  <c r="N865"/>
  <c r="N859"/>
  <c r="N913"/>
  <c r="N817"/>
  <c r="N827"/>
  <c r="N855"/>
  <c r="N939"/>
  <c r="N931"/>
  <c r="N854"/>
  <c r="N874"/>
  <c r="N888"/>
  <c r="N916"/>
  <c r="N891"/>
  <c r="N894"/>
  <c r="N919"/>
  <c r="N822"/>
  <c r="N816"/>
  <c r="N843"/>
  <c r="N890"/>
  <c r="N842"/>
  <c r="N920"/>
  <c r="N881"/>
  <c r="N936"/>
  <c r="N830"/>
  <c r="N934"/>
  <c r="N906"/>
  <c r="N921"/>
  <c r="N935"/>
  <c r="N837"/>
  <c r="N841"/>
  <c r="N911"/>
  <c r="N821"/>
  <c r="N883"/>
  <c r="N912"/>
  <c r="N828"/>
  <c r="N915"/>
  <c r="N845"/>
  <c r="N829"/>
  <c r="N838"/>
  <c r="N923"/>
  <c r="N878"/>
  <c r="N869"/>
  <c r="N864"/>
  <c r="N893"/>
  <c r="N932"/>
  <c r="N815"/>
  <c r="N877"/>
  <c r="N826"/>
  <c r="N907"/>
  <c r="N910"/>
  <c r="N901"/>
  <c r="N927"/>
  <c r="N914"/>
  <c r="N848"/>
  <c r="N937"/>
  <c r="N876"/>
  <c r="N833"/>
  <c r="N857"/>
  <c r="N899"/>
  <c r="N887"/>
  <c r="N851"/>
  <c r="N858"/>
  <c r="N900"/>
  <c r="N889"/>
  <c r="N903"/>
  <c r="N884"/>
  <c r="N882"/>
  <c r="N840"/>
  <c r="N908"/>
  <c r="N846"/>
  <c r="N872"/>
  <c r="N885"/>
  <c r="N866"/>
  <c r="N862"/>
  <c r="N880"/>
  <c r="N930"/>
  <c r="F634" i="15"/>
  <c r="F633"/>
  <c r="F632"/>
  <c r="F631"/>
  <c r="F630"/>
  <c r="E634"/>
  <c r="E633"/>
  <c r="E632"/>
  <c r="E631"/>
  <c r="E630"/>
  <c r="F574"/>
  <c r="F573"/>
  <c r="F572"/>
  <c r="F571"/>
  <c r="F570"/>
  <c r="E574"/>
  <c r="E573"/>
  <c r="E572"/>
  <c r="E571"/>
  <c r="E570"/>
  <c r="F514"/>
  <c r="F513"/>
  <c r="F512"/>
  <c r="F511"/>
  <c r="F510"/>
  <c r="E514"/>
  <c r="E513"/>
  <c r="E512"/>
  <c r="E511"/>
  <c r="E510"/>
  <c r="E214"/>
  <c r="E213"/>
  <c r="E211"/>
  <c r="E210"/>
  <c r="E212"/>
  <c r="E94"/>
  <c r="F454"/>
  <c r="F453"/>
  <c r="F452"/>
  <c r="F451"/>
  <c r="F450"/>
  <c r="E454"/>
  <c r="E453"/>
  <c r="E452"/>
  <c r="E451"/>
  <c r="E450"/>
  <c r="F394"/>
  <c r="F393"/>
  <c r="F392"/>
  <c r="F391"/>
  <c r="F390"/>
  <c r="E394"/>
  <c r="E393"/>
  <c r="E392"/>
  <c r="E391"/>
  <c r="E390"/>
  <c r="F334"/>
  <c r="F333"/>
  <c r="F332"/>
  <c r="F331"/>
  <c r="F330"/>
  <c r="E334"/>
  <c r="E333"/>
  <c r="E332"/>
  <c r="E331"/>
  <c r="E330"/>
  <c r="F274"/>
  <c r="F273"/>
  <c r="F272"/>
  <c r="F271"/>
  <c r="F270"/>
  <c r="E274"/>
  <c r="E273"/>
  <c r="E272"/>
  <c r="E271"/>
  <c r="E270"/>
  <c r="F214"/>
  <c r="F213"/>
  <c r="F212"/>
  <c r="F211"/>
  <c r="F210"/>
  <c r="F154"/>
  <c r="F153"/>
  <c r="F152"/>
  <c r="F151"/>
  <c r="F150"/>
  <c r="E154"/>
  <c r="E153"/>
  <c r="E152"/>
  <c r="E151"/>
  <c r="E150"/>
  <c r="F94"/>
  <c r="F93"/>
  <c r="F92"/>
  <c r="F91"/>
  <c r="F90"/>
  <c r="E93"/>
  <c r="E92"/>
  <c r="E91"/>
  <c r="E90"/>
  <c r="F1710" i="1"/>
  <c r="N719" i="8"/>
  <c r="N786"/>
  <c r="N716"/>
  <c r="N799"/>
  <c r="N699"/>
  <c r="N736"/>
  <c r="N715"/>
  <c r="N767"/>
  <c r="N766"/>
  <c r="N755"/>
  <c r="N703"/>
  <c r="N713"/>
  <c r="N685"/>
  <c r="N689"/>
  <c r="N740"/>
  <c r="N805"/>
  <c r="N690"/>
  <c r="N737"/>
  <c r="N724"/>
  <c r="N797"/>
  <c r="N723"/>
  <c r="N681"/>
  <c r="N776"/>
  <c r="N743"/>
  <c r="N769"/>
  <c r="N787"/>
  <c r="N704"/>
  <c r="N779"/>
  <c r="N764"/>
  <c r="N749"/>
  <c r="N802"/>
  <c r="N780"/>
  <c r="N693"/>
  <c r="N696"/>
  <c r="N759"/>
  <c r="N700"/>
  <c r="N794"/>
  <c r="N730"/>
  <c r="N701"/>
  <c r="N687"/>
  <c r="N760"/>
  <c r="N697"/>
  <c r="N775"/>
  <c r="N692"/>
  <c r="N735"/>
  <c r="N686"/>
  <c r="N702"/>
  <c r="N793"/>
  <c r="N806"/>
  <c r="N778"/>
  <c r="N733"/>
  <c r="N801"/>
  <c r="N741"/>
  <c r="N744"/>
  <c r="N792"/>
  <c r="N694"/>
  <c r="N706"/>
  <c r="N710"/>
  <c r="N782"/>
  <c r="N768"/>
  <c r="N707"/>
  <c r="N745"/>
  <c r="N748"/>
  <c r="N777"/>
  <c r="N757"/>
  <c r="N762"/>
  <c r="N790"/>
  <c r="N688"/>
  <c r="N684"/>
  <c r="N725"/>
  <c r="N752"/>
  <c r="N698"/>
  <c r="N789"/>
  <c r="N720"/>
  <c r="N803"/>
  <c r="N721"/>
  <c r="N781"/>
  <c r="N773"/>
  <c r="N804"/>
  <c r="N783"/>
  <c r="N705"/>
  <c r="N717"/>
  <c r="N770"/>
  <c r="N683"/>
  <c r="N756"/>
  <c r="N765"/>
  <c r="N691"/>
  <c r="N800"/>
  <c r="N712"/>
  <c r="N695"/>
  <c r="N711"/>
  <c r="N796"/>
  <c r="N746"/>
  <c r="N726"/>
  <c r="N728"/>
  <c r="N751"/>
  <c r="N791"/>
  <c r="N680"/>
  <c r="N738"/>
  <c r="N682"/>
  <c r="N807"/>
  <c r="N788"/>
  <c r="N784"/>
  <c r="N795"/>
  <c r="N747"/>
  <c r="N709"/>
  <c r="N785"/>
  <c r="N718"/>
  <c r="N732"/>
  <c r="N742"/>
  <c r="N758"/>
  <c r="N739"/>
  <c r="N734"/>
  <c r="N729"/>
  <c r="N772"/>
  <c r="N761"/>
  <c r="N771"/>
  <c r="N750"/>
  <c r="N763"/>
  <c r="N708"/>
  <c r="N774"/>
  <c r="N722"/>
  <c r="N714"/>
  <c r="N754"/>
  <c r="N727"/>
  <c r="N731"/>
  <c r="N753"/>
  <c r="N798"/>
  <c r="V627" i="15"/>
  <c r="V626"/>
  <c r="V625"/>
  <c r="V624"/>
  <c r="V623"/>
  <c r="U627"/>
  <c r="U626"/>
  <c r="U625"/>
  <c r="U624"/>
  <c r="U623"/>
  <c r="V567"/>
  <c r="V566"/>
  <c r="V565"/>
  <c r="V564"/>
  <c r="V563"/>
  <c r="U567"/>
  <c r="U566"/>
  <c r="U565"/>
  <c r="U564"/>
  <c r="U563"/>
  <c r="V507"/>
  <c r="V506"/>
  <c r="V505"/>
  <c r="V504"/>
  <c r="V503"/>
  <c r="U507"/>
  <c r="U506"/>
  <c r="U505"/>
  <c r="U504"/>
  <c r="U503"/>
  <c r="V447"/>
  <c r="V446"/>
  <c r="V445"/>
  <c r="V444"/>
  <c r="V443"/>
  <c r="U447"/>
  <c r="U446"/>
  <c r="U445"/>
  <c r="U444"/>
  <c r="U443"/>
  <c r="V387"/>
  <c r="V386"/>
  <c r="V385"/>
  <c r="V384"/>
  <c r="V383"/>
  <c r="U387"/>
  <c r="U386"/>
  <c r="U385"/>
  <c r="U384"/>
  <c r="U383"/>
  <c r="V327"/>
  <c r="V326"/>
  <c r="V325"/>
  <c r="V324"/>
  <c r="V323"/>
  <c r="U327"/>
  <c r="U326"/>
  <c r="U325"/>
  <c r="U324"/>
  <c r="U323"/>
  <c r="V247"/>
  <c r="V267"/>
  <c r="V266"/>
  <c r="V265"/>
  <c r="V264"/>
  <c r="V263"/>
  <c r="U267"/>
  <c r="U266"/>
  <c r="U265"/>
  <c r="U264"/>
  <c r="U263"/>
  <c r="V207"/>
  <c r="V206"/>
  <c r="V205"/>
  <c r="V204"/>
  <c r="V203"/>
  <c r="U207"/>
  <c r="U206"/>
  <c r="U205"/>
  <c r="U204"/>
  <c r="U203"/>
  <c r="V147"/>
  <c r="V146"/>
  <c r="V145"/>
  <c r="V144"/>
  <c r="V143"/>
  <c r="U147"/>
  <c r="U146"/>
  <c r="U145"/>
  <c r="U144"/>
  <c r="U143"/>
  <c r="V87"/>
  <c r="V86"/>
  <c r="V85"/>
  <c r="V84"/>
  <c r="V83"/>
  <c r="U87"/>
  <c r="U86"/>
  <c r="U85"/>
  <c r="U84"/>
  <c r="U83"/>
  <c r="F1726" i="1"/>
  <c r="F1743"/>
  <c r="N603" i="8" l="1"/>
  <c r="N665"/>
  <c r="N590"/>
  <c r="N641"/>
  <c r="N562"/>
  <c r="N600"/>
  <c r="N578"/>
  <c r="N659"/>
  <c r="N638"/>
  <c r="N624"/>
  <c r="N560"/>
  <c r="N583"/>
  <c r="N558"/>
  <c r="N563"/>
  <c r="N622"/>
  <c r="N655"/>
  <c r="N555"/>
  <c r="N585"/>
  <c r="N586"/>
  <c r="N635"/>
  <c r="N579"/>
  <c r="N549"/>
  <c r="N640"/>
  <c r="N604"/>
  <c r="N673"/>
  <c r="N647"/>
  <c r="N598"/>
  <c r="N672"/>
  <c r="N632"/>
  <c r="N617"/>
  <c r="N670"/>
  <c r="N636"/>
  <c r="N596"/>
  <c r="N588"/>
  <c r="N613"/>
  <c r="N575"/>
  <c r="N645"/>
  <c r="N593"/>
  <c r="N566"/>
  <c r="N553"/>
  <c r="N618"/>
  <c r="N581"/>
  <c r="N637"/>
  <c r="N567"/>
  <c r="N573"/>
  <c r="N552"/>
  <c r="N592"/>
  <c r="N671"/>
  <c r="N662"/>
  <c r="N656"/>
  <c r="N599"/>
  <c r="N652"/>
  <c r="N577"/>
  <c r="N587"/>
  <c r="N658"/>
  <c r="N551"/>
  <c r="N548"/>
  <c r="N572"/>
  <c r="N631"/>
  <c r="N650"/>
  <c r="N564"/>
  <c r="N612"/>
  <c r="N629"/>
  <c r="N663"/>
  <c r="N611"/>
  <c r="N625"/>
  <c r="N651"/>
  <c r="N569"/>
  <c r="N550"/>
  <c r="N557"/>
  <c r="N628"/>
  <c r="N591"/>
  <c r="N664"/>
  <c r="N610"/>
  <c r="N646"/>
  <c r="N594"/>
  <c r="N669"/>
  <c r="N649"/>
  <c r="N661"/>
  <c r="N654"/>
  <c r="N570"/>
  <c r="N568"/>
  <c r="N634"/>
  <c r="N547"/>
  <c r="N619"/>
  <c r="N660"/>
  <c r="N556"/>
  <c r="N643"/>
  <c r="N565"/>
  <c r="N554"/>
  <c r="N576"/>
  <c r="N648"/>
  <c r="N609"/>
  <c r="N602"/>
  <c r="N582"/>
  <c r="N621"/>
  <c r="N633"/>
  <c r="N546"/>
  <c r="N589"/>
  <c r="N561"/>
  <c r="N666"/>
  <c r="N627"/>
  <c r="N642"/>
  <c r="N644"/>
  <c r="N639"/>
  <c r="N597"/>
  <c r="N668"/>
  <c r="N606"/>
  <c r="N571"/>
  <c r="N574"/>
  <c r="N626"/>
  <c r="N616"/>
  <c r="N559"/>
  <c r="N601"/>
  <c r="N620"/>
  <c r="N630"/>
  <c r="N653"/>
  <c r="N623"/>
  <c r="N607"/>
  <c r="N580"/>
  <c r="N657"/>
  <c r="N595"/>
  <c r="N615"/>
  <c r="N614"/>
  <c r="N584"/>
  <c r="N608"/>
  <c r="N605"/>
  <c r="N667"/>
  <c r="M627" i="15"/>
  <c r="M626"/>
  <c r="M625"/>
  <c r="M624"/>
  <c r="M623"/>
  <c r="N627"/>
  <c r="N626"/>
  <c r="N625"/>
  <c r="N624"/>
  <c r="N623"/>
  <c r="N567"/>
  <c r="N566"/>
  <c r="N565"/>
  <c r="N564"/>
  <c r="N563"/>
  <c r="M567"/>
  <c r="M566"/>
  <c r="M565"/>
  <c r="M564"/>
  <c r="M563"/>
  <c r="N507"/>
  <c r="N506"/>
  <c r="N505"/>
  <c r="N504"/>
  <c r="N503"/>
  <c r="M507"/>
  <c r="M506"/>
  <c r="M505"/>
  <c r="M504"/>
  <c r="M503"/>
  <c r="N447"/>
  <c r="N446"/>
  <c r="N445"/>
  <c r="N444"/>
  <c r="N443"/>
  <c r="M447"/>
  <c r="M446"/>
  <c r="M445"/>
  <c r="M444"/>
  <c r="M443"/>
  <c r="N327"/>
  <c r="N326"/>
  <c r="N325"/>
  <c r="N324"/>
  <c r="N323"/>
  <c r="M327"/>
  <c r="M326"/>
  <c r="M325"/>
  <c r="M324"/>
  <c r="M323"/>
  <c r="N267"/>
  <c r="N266"/>
  <c r="N265"/>
  <c r="N264"/>
  <c r="N263"/>
  <c r="M267"/>
  <c r="M266"/>
  <c r="M265"/>
  <c r="M264"/>
  <c r="M263"/>
  <c r="N207"/>
  <c r="N206"/>
  <c r="N205"/>
  <c r="N204"/>
  <c r="N203"/>
  <c r="M207"/>
  <c r="M206"/>
  <c r="M205"/>
  <c r="M204"/>
  <c r="M203"/>
  <c r="N147"/>
  <c r="N146"/>
  <c r="N145"/>
  <c r="N144"/>
  <c r="N143"/>
  <c r="M147"/>
  <c r="M146"/>
  <c r="M145"/>
  <c r="M144"/>
  <c r="M143"/>
  <c r="N87"/>
  <c r="N86"/>
  <c r="N85"/>
  <c r="N84"/>
  <c r="N83"/>
  <c r="M87"/>
  <c r="M86"/>
  <c r="M85"/>
  <c r="M84"/>
  <c r="M83"/>
  <c r="N387"/>
  <c r="N386"/>
  <c r="N385"/>
  <c r="N384"/>
  <c r="N383"/>
  <c r="M387"/>
  <c r="M386"/>
  <c r="M385"/>
  <c r="M384"/>
  <c r="M383"/>
  <c r="N344" i="8" l="1"/>
  <c r="N404"/>
  <c r="N319"/>
  <c r="N395"/>
  <c r="N291"/>
  <c r="N330"/>
  <c r="N308"/>
  <c r="N361"/>
  <c r="N385"/>
  <c r="N354"/>
  <c r="N301"/>
  <c r="N342"/>
  <c r="N294"/>
  <c r="N280"/>
  <c r="N337"/>
  <c r="N403"/>
  <c r="N282"/>
  <c r="N323"/>
  <c r="N305"/>
  <c r="N401"/>
  <c r="N315"/>
  <c r="N279"/>
  <c r="N398"/>
  <c r="N336"/>
  <c r="N374"/>
  <c r="N363"/>
  <c r="N324"/>
  <c r="N394"/>
  <c r="N355"/>
  <c r="N348"/>
  <c r="N389"/>
  <c r="N373"/>
  <c r="N298"/>
  <c r="N314"/>
  <c r="N351"/>
  <c r="N300"/>
  <c r="N375"/>
  <c r="N325"/>
  <c r="N312"/>
  <c r="N290"/>
  <c r="N345"/>
  <c r="N309"/>
  <c r="N386"/>
  <c r="N285"/>
  <c r="N293"/>
  <c r="N286"/>
  <c r="N310"/>
  <c r="N372"/>
  <c r="N379"/>
  <c r="N397"/>
  <c r="N327"/>
  <c r="N381"/>
  <c r="N343"/>
  <c r="N334"/>
  <c r="N393"/>
  <c r="N287"/>
  <c r="N284"/>
  <c r="N297"/>
  <c r="N391"/>
  <c r="N388"/>
  <c r="N303"/>
  <c r="N335"/>
  <c r="N356"/>
  <c r="N380"/>
  <c r="N357"/>
  <c r="N352"/>
  <c r="N399"/>
  <c r="N288"/>
  <c r="N278"/>
  <c r="N320"/>
  <c r="N349"/>
  <c r="N307"/>
  <c r="N376"/>
  <c r="N333"/>
  <c r="N366"/>
  <c r="N304"/>
  <c r="N402"/>
  <c r="N377"/>
  <c r="N365"/>
  <c r="N384"/>
  <c r="N296"/>
  <c r="N316"/>
  <c r="N359"/>
  <c r="N283"/>
  <c r="N340"/>
  <c r="N390"/>
  <c r="N299"/>
  <c r="N383"/>
  <c r="N318"/>
  <c r="N295"/>
  <c r="N306"/>
  <c r="N369"/>
  <c r="N341"/>
  <c r="N321"/>
  <c r="N332"/>
  <c r="N360"/>
  <c r="N378"/>
  <c r="N281"/>
  <c r="N338"/>
  <c r="N289"/>
  <c r="N405"/>
  <c r="N392"/>
  <c r="N368"/>
  <c r="N382"/>
  <c r="N370"/>
  <c r="N302"/>
  <c r="N396"/>
  <c r="N339"/>
  <c r="N313"/>
  <c r="N331"/>
  <c r="N362"/>
  <c r="N347"/>
  <c r="N322"/>
  <c r="N326"/>
  <c r="N358"/>
  <c r="N400"/>
  <c r="N364"/>
  <c r="N350"/>
  <c r="N353"/>
  <c r="N292"/>
  <c r="N387"/>
  <c r="N328"/>
  <c r="N329"/>
  <c r="N371"/>
  <c r="N317"/>
  <c r="N311"/>
  <c r="N346"/>
  <c r="N367"/>
  <c r="G604" i="11" l="1"/>
  <c r="Q105" i="5"/>
  <c r="Q104"/>
  <c r="Q103"/>
  <c r="Q102"/>
  <c r="Q101"/>
  <c r="Q100"/>
  <c r="Q99"/>
  <c r="Q98"/>
  <c r="Q97"/>
  <c r="Q96"/>
  <c r="Q95"/>
  <c r="Q94"/>
  <c r="Q93"/>
  <c r="Q92"/>
  <c r="Q91"/>
  <c r="Q90"/>
  <c r="Q89"/>
  <c r="Q88"/>
  <c r="Q87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U319" i="15" l="1"/>
  <c r="U320"/>
  <c r="F1775" i="1"/>
  <c r="N478" i="8"/>
  <c r="N489"/>
  <c r="N453"/>
  <c r="N522"/>
  <c r="N447"/>
  <c r="N455"/>
  <c r="N427"/>
  <c r="N511"/>
  <c r="N535"/>
  <c r="N464"/>
  <c r="N461"/>
  <c r="N440"/>
  <c r="N426"/>
  <c r="N421"/>
  <c r="N462"/>
  <c r="N525"/>
  <c r="N417"/>
  <c r="N439"/>
  <c r="N472"/>
  <c r="N480"/>
  <c r="N413"/>
  <c r="N437"/>
  <c r="N500"/>
  <c r="N507"/>
  <c r="N527"/>
  <c r="N538"/>
  <c r="N448"/>
  <c r="N534"/>
  <c r="N483"/>
  <c r="N508"/>
  <c r="N536"/>
  <c r="N512"/>
  <c r="N477"/>
  <c r="N469"/>
  <c r="N499"/>
  <c r="N450"/>
  <c r="N492"/>
  <c r="N466"/>
  <c r="N438"/>
  <c r="N430"/>
  <c r="N493"/>
  <c r="N473"/>
  <c r="N501"/>
  <c r="N444"/>
  <c r="N435"/>
  <c r="N419"/>
  <c r="N446"/>
  <c r="N521"/>
  <c r="N515"/>
  <c r="N526"/>
  <c r="N420"/>
  <c r="N532"/>
  <c r="N471"/>
  <c r="N459"/>
  <c r="N530"/>
  <c r="N418"/>
  <c r="N414"/>
  <c r="N460"/>
  <c r="N491"/>
  <c r="N506"/>
  <c r="N454"/>
  <c r="N503"/>
  <c r="N487"/>
  <c r="N490"/>
  <c r="N498"/>
  <c r="N502"/>
  <c r="N488"/>
  <c r="N451"/>
  <c r="N424"/>
  <c r="N412"/>
  <c r="N468"/>
  <c r="N436"/>
  <c r="N504"/>
  <c r="N482"/>
  <c r="N528"/>
  <c r="N485"/>
  <c r="N510"/>
  <c r="N524"/>
  <c r="N505"/>
  <c r="N494"/>
  <c r="N449"/>
  <c r="N415"/>
  <c r="N476"/>
  <c r="N433"/>
  <c r="N463"/>
  <c r="N517"/>
  <c r="N428"/>
  <c r="N529"/>
  <c r="N431"/>
  <c r="N429"/>
  <c r="N445"/>
  <c r="N513"/>
  <c r="N470"/>
  <c r="N442"/>
  <c r="N458"/>
  <c r="N481"/>
  <c r="N520"/>
  <c r="N416"/>
  <c r="N486"/>
  <c r="N443"/>
  <c r="N533"/>
  <c r="N537"/>
  <c r="N523"/>
  <c r="N518"/>
  <c r="N497"/>
  <c r="N422"/>
  <c r="N539"/>
  <c r="N465"/>
  <c r="N432"/>
  <c r="N434"/>
  <c r="N514"/>
  <c r="N479"/>
  <c r="N423"/>
  <c r="N441"/>
  <c r="N496"/>
  <c r="N484"/>
  <c r="N509"/>
  <c r="N495"/>
  <c r="N474"/>
  <c r="N425"/>
  <c r="N531"/>
  <c r="N467"/>
  <c r="N452"/>
  <c r="N475"/>
  <c r="N456"/>
  <c r="N457"/>
  <c r="N516"/>
  <c r="N519"/>
  <c r="G603" i="11"/>
  <c r="V105" i="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E267" i="15"/>
  <c r="F1786" i="1"/>
  <c r="F1769"/>
  <c r="F1736"/>
  <c r="F1753" l="1"/>
  <c r="F1718"/>
  <c r="F1770"/>
  <c r="F1721"/>
  <c r="F1778"/>
  <c r="F1732" l="1"/>
  <c r="E627" i="15" l="1"/>
  <c r="E626"/>
  <c r="E625"/>
  <c r="E624"/>
  <c r="E623"/>
  <c r="F627"/>
  <c r="F626"/>
  <c r="F625"/>
  <c r="F624"/>
  <c r="F623"/>
  <c r="E567"/>
  <c r="E566"/>
  <c r="E565"/>
  <c r="E564"/>
  <c r="E563"/>
  <c r="F567"/>
  <c r="F566"/>
  <c r="F565"/>
  <c r="F564"/>
  <c r="F563"/>
  <c r="E507" l="1"/>
  <c r="E506"/>
  <c r="E505"/>
  <c r="E504"/>
  <c r="E503"/>
  <c r="F507"/>
  <c r="F506"/>
  <c r="F505"/>
  <c r="F504"/>
  <c r="F503"/>
  <c r="E447"/>
  <c r="E446"/>
  <c r="E445"/>
  <c r="E444"/>
  <c r="E443"/>
  <c r="F447"/>
  <c r="F446"/>
  <c r="F445"/>
  <c r="F444"/>
  <c r="F443"/>
  <c r="E387"/>
  <c r="E386"/>
  <c r="E385"/>
  <c r="E384"/>
  <c r="E383"/>
  <c r="F387"/>
  <c r="F386"/>
  <c r="F385"/>
  <c r="F384"/>
  <c r="F383"/>
  <c r="F1741" i="1" l="1"/>
  <c r="F1757"/>
  <c r="F1715"/>
  <c r="E327" i="15" l="1"/>
  <c r="E326"/>
  <c r="E325"/>
  <c r="E324"/>
  <c r="E323"/>
  <c r="F327"/>
  <c r="F326"/>
  <c r="F325"/>
  <c r="F324"/>
  <c r="F323"/>
  <c r="E266"/>
  <c r="E265"/>
  <c r="E264"/>
  <c r="E263"/>
  <c r="F267"/>
  <c r="F266"/>
  <c r="F265"/>
  <c r="F264"/>
  <c r="F263"/>
  <c r="E207"/>
  <c r="E206"/>
  <c r="E205"/>
  <c r="E204"/>
  <c r="E203"/>
  <c r="F207"/>
  <c r="F206"/>
  <c r="F205"/>
  <c r="F204"/>
  <c r="F203"/>
  <c r="E147"/>
  <c r="E146"/>
  <c r="E145"/>
  <c r="E144"/>
  <c r="E143"/>
  <c r="F147"/>
  <c r="F146"/>
  <c r="F145"/>
  <c r="F144"/>
  <c r="F143"/>
  <c r="E87"/>
  <c r="E86"/>
  <c r="E85"/>
  <c r="E84"/>
  <c r="E83"/>
  <c r="F87"/>
  <c r="F86"/>
  <c r="F85"/>
  <c r="F84"/>
  <c r="F83"/>
  <c r="U620"/>
  <c r="U619"/>
  <c r="U618"/>
  <c r="U617"/>
  <c r="U616"/>
  <c r="V620"/>
  <c r="V619"/>
  <c r="V618"/>
  <c r="V617"/>
  <c r="V616"/>
  <c r="U560"/>
  <c r="U559"/>
  <c r="U558"/>
  <c r="U557"/>
  <c r="U556"/>
  <c r="V560"/>
  <c r="V559"/>
  <c r="V558"/>
  <c r="V557"/>
  <c r="V556"/>
  <c r="U440"/>
  <c r="U439"/>
  <c r="U438"/>
  <c r="U437"/>
  <c r="U436"/>
  <c r="U500"/>
  <c r="U499"/>
  <c r="U498"/>
  <c r="U497"/>
  <c r="U496"/>
  <c r="V500"/>
  <c r="V499"/>
  <c r="V498"/>
  <c r="V497"/>
  <c r="V496"/>
  <c r="V440"/>
  <c r="V439"/>
  <c r="V438"/>
  <c r="V437"/>
  <c r="V436"/>
  <c r="U380"/>
  <c r="U379"/>
  <c r="U378"/>
  <c r="U377"/>
  <c r="U376"/>
  <c r="V380"/>
  <c r="V379"/>
  <c r="V378"/>
  <c r="V377"/>
  <c r="V376"/>
  <c r="U318"/>
  <c r="U317"/>
  <c r="U316"/>
  <c r="V320"/>
  <c r="V319"/>
  <c r="V318"/>
  <c r="V317"/>
  <c r="V316"/>
  <c r="U260"/>
  <c r="U259"/>
  <c r="U258"/>
  <c r="U257"/>
  <c r="U256"/>
  <c r="V260"/>
  <c r="V259"/>
  <c r="V258"/>
  <c r="V257"/>
  <c r="V256"/>
  <c r="U200"/>
  <c r="U199"/>
  <c r="U198"/>
  <c r="U197"/>
  <c r="U196"/>
  <c r="V200"/>
  <c r="V199"/>
  <c r="V198"/>
  <c r="V197"/>
  <c r="V196"/>
  <c r="U140"/>
  <c r="U139"/>
  <c r="U138"/>
  <c r="U137"/>
  <c r="U136"/>
  <c r="V140"/>
  <c r="V139"/>
  <c r="V138"/>
  <c r="V137"/>
  <c r="V136"/>
  <c r="V76"/>
  <c r="U80"/>
  <c r="U79"/>
  <c r="U78"/>
  <c r="U77"/>
  <c r="U76"/>
  <c r="V80"/>
  <c r="V79"/>
  <c r="V78"/>
  <c r="V77"/>
  <c r="F1761" i="1" l="1"/>
  <c r="F1727"/>
  <c r="F1714" l="1"/>
  <c r="F1729"/>
  <c r="F1745"/>
  <c r="F1781"/>
  <c r="F1750"/>
  <c r="F1789" l="1"/>
  <c r="F1744"/>
  <c r="F1794"/>
  <c r="F1712"/>
  <c r="F1788" l="1"/>
  <c r="L105" i="5" l="1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N224" i="8" l="1"/>
  <c r="N234"/>
  <c r="N203"/>
  <c r="N239"/>
  <c r="N159"/>
  <c r="N245"/>
  <c r="N175"/>
  <c r="N248"/>
  <c r="N222"/>
  <c r="N258"/>
  <c r="N150"/>
  <c r="N186"/>
  <c r="N158"/>
  <c r="N166"/>
  <c r="N157"/>
  <c r="N241"/>
  <c r="N155"/>
  <c r="N201"/>
  <c r="N202"/>
  <c r="N197"/>
  <c r="N164"/>
  <c r="N162"/>
  <c r="N249"/>
  <c r="N233"/>
  <c r="N255"/>
  <c r="N271"/>
  <c r="N174"/>
  <c r="N177"/>
  <c r="N246"/>
  <c r="N215"/>
  <c r="N263"/>
  <c r="N259"/>
  <c r="N185"/>
  <c r="N154"/>
  <c r="N257"/>
  <c r="N189"/>
  <c r="N260"/>
  <c r="N187"/>
  <c r="N160"/>
  <c r="N149"/>
  <c r="N196"/>
  <c r="N191"/>
  <c r="N254"/>
  <c r="N181"/>
  <c r="N179"/>
  <c r="N194"/>
  <c r="N183"/>
  <c r="N212"/>
  <c r="N261"/>
  <c r="N270"/>
  <c r="N225"/>
  <c r="N229"/>
  <c r="N231"/>
  <c r="N198"/>
  <c r="N252"/>
  <c r="N147"/>
  <c r="N168"/>
  <c r="N206"/>
  <c r="N269"/>
  <c r="N240"/>
  <c r="N153"/>
  <c r="N237"/>
  <c r="N223"/>
  <c r="N214"/>
  <c r="N232"/>
  <c r="N204"/>
  <c r="N207"/>
  <c r="N172"/>
  <c r="N170"/>
  <c r="N178"/>
  <c r="N211"/>
  <c r="N151"/>
  <c r="N247"/>
  <c r="N213"/>
  <c r="N209"/>
  <c r="N152"/>
  <c r="N253"/>
  <c r="N265"/>
  <c r="N228"/>
  <c r="N242"/>
  <c r="N167"/>
  <c r="N182"/>
  <c r="N176"/>
  <c r="N148"/>
  <c r="N171"/>
  <c r="N226"/>
  <c r="N145"/>
  <c r="N262"/>
  <c r="N193"/>
  <c r="N146"/>
  <c r="N190"/>
  <c r="N227"/>
  <c r="N199"/>
  <c r="N238"/>
  <c r="N216"/>
  <c r="N210"/>
  <c r="N220"/>
  <c r="N184"/>
  <c r="N264"/>
  <c r="N169"/>
  <c r="N266"/>
  <c r="N268"/>
  <c r="N192"/>
  <c r="N205"/>
  <c r="N221"/>
  <c r="N156"/>
  <c r="N230"/>
  <c r="N243"/>
  <c r="N161"/>
  <c r="N173"/>
  <c r="N256"/>
  <c r="N200"/>
  <c r="N180"/>
  <c r="N208"/>
  <c r="N165"/>
  <c r="N235"/>
  <c r="N244"/>
  <c r="N218"/>
  <c r="N267"/>
  <c r="N144"/>
  <c r="N217"/>
  <c r="N219"/>
  <c r="N188"/>
  <c r="N250"/>
  <c r="N163"/>
  <c r="N195"/>
  <c r="N251"/>
  <c r="N236"/>
  <c r="M620" i="15"/>
  <c r="M619"/>
  <c r="M618"/>
  <c r="M617"/>
  <c r="M616"/>
  <c r="N620"/>
  <c r="N619"/>
  <c r="N618"/>
  <c r="N617"/>
  <c r="N616"/>
  <c r="M560"/>
  <c r="M559"/>
  <c r="M558"/>
  <c r="M557"/>
  <c r="M556"/>
  <c r="N560"/>
  <c r="N559"/>
  <c r="N558"/>
  <c r="N557"/>
  <c r="N556"/>
  <c r="M500"/>
  <c r="M499"/>
  <c r="M498"/>
  <c r="M497"/>
  <c r="M496"/>
  <c r="N500"/>
  <c r="N499"/>
  <c r="N498"/>
  <c r="N497"/>
  <c r="N496"/>
  <c r="M440"/>
  <c r="M439"/>
  <c r="M438"/>
  <c r="M437"/>
  <c r="M436"/>
  <c r="N440"/>
  <c r="N439"/>
  <c r="N438"/>
  <c r="N437"/>
  <c r="N436"/>
  <c r="M380"/>
  <c r="M379"/>
  <c r="M378"/>
  <c r="M377"/>
  <c r="M376"/>
  <c r="N380"/>
  <c r="N379"/>
  <c r="N378"/>
  <c r="N377"/>
  <c r="N376"/>
  <c r="M320"/>
  <c r="M319"/>
  <c r="M318"/>
  <c r="M317"/>
  <c r="M316"/>
  <c r="N320"/>
  <c r="N319"/>
  <c r="N318"/>
  <c r="N317"/>
  <c r="N316"/>
  <c r="M260"/>
  <c r="M259"/>
  <c r="M258"/>
  <c r="M257"/>
  <c r="M256"/>
  <c r="N260"/>
  <c r="N259"/>
  <c r="N258"/>
  <c r="N257"/>
  <c r="N256"/>
  <c r="M200"/>
  <c r="M199"/>
  <c r="M198"/>
  <c r="M197"/>
  <c r="M196"/>
  <c r="N200"/>
  <c r="N199"/>
  <c r="N198"/>
  <c r="N197"/>
  <c r="N196"/>
  <c r="M140"/>
  <c r="M139"/>
  <c r="M138"/>
  <c r="M137"/>
  <c r="M136"/>
  <c r="N140"/>
  <c r="N139"/>
  <c r="N138"/>
  <c r="N137"/>
  <c r="N136"/>
  <c r="M80"/>
  <c r="M79"/>
  <c r="M78"/>
  <c r="M77"/>
  <c r="M76"/>
  <c r="N80"/>
  <c r="N79"/>
  <c r="N78"/>
  <c r="N77"/>
  <c r="N76"/>
  <c r="G602" i="11"/>
  <c r="G601"/>
  <c r="F1755" i="1"/>
  <c r="F1782"/>
  <c r="F1766"/>
  <c r="F1772"/>
  <c r="F1717"/>
  <c r="F1795"/>
  <c r="F1728"/>
  <c r="F1758"/>
  <c r="F1779"/>
  <c r="F1708"/>
  <c r="F1720"/>
  <c r="F1763"/>
  <c r="F1724"/>
  <c r="F1762"/>
  <c r="F1749"/>
  <c r="F1709" l="1"/>
  <c r="F1716"/>
  <c r="F1785"/>
  <c r="F1784"/>
  <c r="F1707"/>
  <c r="F1796"/>
  <c r="F1754"/>
  <c r="F1747"/>
  <c r="F1792"/>
  <c r="F1771"/>
  <c r="F1774"/>
  <c r="F1802"/>
  <c r="F1801"/>
  <c r="F1787"/>
  <c r="F1776" l="1"/>
  <c r="F1791"/>
  <c r="N108" i="8"/>
  <c r="N99"/>
  <c r="N52"/>
  <c r="N117"/>
  <c r="N40"/>
  <c r="N71"/>
  <c r="N39"/>
  <c r="N86"/>
  <c r="N111"/>
  <c r="N130"/>
  <c r="N10"/>
  <c r="N64"/>
  <c r="N28"/>
  <c r="N18"/>
  <c r="N22"/>
  <c r="N120"/>
  <c r="N26"/>
  <c r="N69"/>
  <c r="N67"/>
  <c r="N124"/>
  <c r="N59"/>
  <c r="N12"/>
  <c r="N115"/>
  <c r="N102"/>
  <c r="N112"/>
  <c r="N137"/>
  <c r="N50"/>
  <c r="N92"/>
  <c r="N96"/>
  <c r="N31"/>
  <c r="N116"/>
  <c r="N132"/>
  <c r="N78"/>
  <c r="N43"/>
  <c r="N91"/>
  <c r="N33"/>
  <c r="N131"/>
  <c r="N45"/>
  <c r="N62"/>
  <c r="N27"/>
  <c r="N41"/>
  <c r="N60"/>
  <c r="N90"/>
  <c r="N38"/>
  <c r="N32"/>
  <c r="N20"/>
  <c r="N35"/>
  <c r="N79"/>
  <c r="N113"/>
  <c r="N136"/>
  <c r="N68"/>
  <c r="N110"/>
  <c r="N97"/>
  <c r="N61"/>
  <c r="N87"/>
  <c r="N14"/>
  <c r="N23"/>
  <c r="N70"/>
  <c r="N125"/>
  <c r="N93"/>
  <c r="N63"/>
  <c r="N81"/>
  <c r="N89"/>
  <c r="N126"/>
  <c r="N127"/>
  <c r="N114"/>
  <c r="N119"/>
  <c r="N19"/>
  <c r="N17"/>
  <c r="N36"/>
  <c r="N72"/>
  <c r="N30"/>
  <c r="N104"/>
  <c r="N82"/>
  <c r="N122"/>
  <c r="N11"/>
  <c r="N128"/>
  <c r="N65"/>
  <c r="N95"/>
  <c r="N73"/>
  <c r="N49"/>
  <c r="N48"/>
  <c r="N54"/>
  <c r="N13"/>
  <c r="N51"/>
  <c r="N107"/>
  <c r="N16"/>
  <c r="N76"/>
  <c r="N85"/>
  <c r="N24"/>
  <c r="N34"/>
  <c r="N121"/>
  <c r="N105"/>
  <c r="N66"/>
  <c r="N55"/>
  <c r="N74"/>
  <c r="N123"/>
  <c r="N37"/>
  <c r="N106"/>
  <c r="N15"/>
  <c r="N133"/>
  <c r="N135"/>
  <c r="N103"/>
  <c r="N75"/>
  <c r="N83"/>
  <c r="N44"/>
  <c r="N88"/>
  <c r="N101"/>
  <c r="N21"/>
  <c r="N56"/>
  <c r="N129"/>
  <c r="N25"/>
  <c r="N47"/>
  <c r="N58"/>
  <c r="N53"/>
  <c r="N100"/>
  <c r="N77"/>
  <c r="N80"/>
  <c r="N134"/>
  <c r="N29"/>
  <c r="N94"/>
  <c r="N46"/>
  <c r="N57"/>
  <c r="N109"/>
  <c r="N42"/>
  <c r="N84"/>
  <c r="N98"/>
  <c r="E620" i="15" l="1"/>
  <c r="W667" s="1"/>
  <c r="E619"/>
  <c r="W663" s="1"/>
  <c r="E618"/>
  <c r="W661" s="1"/>
  <c r="E617"/>
  <c r="W665" s="1"/>
  <c r="E616"/>
  <c r="W668" s="1"/>
  <c r="F620"/>
  <c r="W662" s="1"/>
  <c r="F616"/>
  <c r="W666" s="1"/>
  <c r="F618"/>
  <c r="W664" s="1"/>
  <c r="F619"/>
  <c r="W660" s="1"/>
  <c r="F617"/>
  <c r="W659" s="1"/>
  <c r="E560"/>
  <c r="E559"/>
  <c r="W604" s="1"/>
  <c r="E558"/>
  <c r="W605" s="1"/>
  <c r="E557"/>
  <c r="W602" s="1"/>
  <c r="E556"/>
  <c r="W608" s="1"/>
  <c r="F560"/>
  <c r="F556"/>
  <c r="F558"/>
  <c r="F559"/>
  <c r="F557"/>
  <c r="W600" s="1"/>
  <c r="E500"/>
  <c r="W547" s="1"/>
  <c r="E499"/>
  <c r="W544" s="1"/>
  <c r="E498"/>
  <c r="W548" s="1"/>
  <c r="E497"/>
  <c r="W539" s="1"/>
  <c r="E496"/>
  <c r="W546" s="1"/>
  <c r="F500"/>
  <c r="W542" s="1"/>
  <c r="F496"/>
  <c r="W545" s="1"/>
  <c r="F498"/>
  <c r="W540" s="1"/>
  <c r="F499"/>
  <c r="W541" s="1"/>
  <c r="F497"/>
  <c r="W543" s="1"/>
  <c r="E440"/>
  <c r="W481" s="1"/>
  <c r="E439"/>
  <c r="W479" s="1"/>
  <c r="E438"/>
  <c r="W483" s="1"/>
  <c r="E437"/>
  <c r="W484" s="1"/>
  <c r="E436"/>
  <c r="W487" s="1"/>
  <c r="F440"/>
  <c r="W486" s="1"/>
  <c r="F436"/>
  <c r="W488" s="1"/>
  <c r="F438"/>
  <c r="W480" s="1"/>
  <c r="F439"/>
  <c r="W485" s="1"/>
  <c r="F437"/>
  <c r="W482" s="1"/>
  <c r="E380"/>
  <c r="W427" s="1"/>
  <c r="E379"/>
  <c r="W419" s="1"/>
  <c r="E378"/>
  <c r="W421" s="1"/>
  <c r="E377"/>
  <c r="W423" s="1"/>
  <c r="E376"/>
  <c r="W428" s="1"/>
  <c r="F380"/>
  <c r="W422" s="1"/>
  <c r="F376"/>
  <c r="W426" s="1"/>
  <c r="F378"/>
  <c r="W420" s="1"/>
  <c r="F379"/>
  <c r="W425" s="1"/>
  <c r="F377"/>
  <c r="W424" s="1"/>
  <c r="E320"/>
  <c r="W366" s="1"/>
  <c r="E319"/>
  <c r="W363" s="1"/>
  <c r="E318"/>
  <c r="W359" s="1"/>
  <c r="E317"/>
  <c r="W362" s="1"/>
  <c r="E316"/>
  <c r="W365" s="1"/>
  <c r="F320"/>
  <c r="W368" s="1"/>
  <c r="F316"/>
  <c r="W367" s="1"/>
  <c r="F318"/>
  <c r="W361" s="1"/>
  <c r="F319"/>
  <c r="W364" s="1"/>
  <c r="F317"/>
  <c r="W360" s="1"/>
  <c r="E260"/>
  <c r="W300" s="1"/>
  <c r="E259"/>
  <c r="W307" s="1"/>
  <c r="E258"/>
  <c r="W303" s="1"/>
  <c r="E257"/>
  <c r="W304" s="1"/>
  <c r="E256"/>
  <c r="W308" s="1"/>
  <c r="F260"/>
  <c r="W305" s="1"/>
  <c r="F256"/>
  <c r="W306" s="1"/>
  <c r="F257"/>
  <c r="W301" s="1"/>
  <c r="F258"/>
  <c r="W299" s="1"/>
  <c r="F259"/>
  <c r="W302" s="1"/>
  <c r="E200"/>
  <c r="W239" s="1"/>
  <c r="E199"/>
  <c r="W248" s="1"/>
  <c r="E198"/>
  <c r="W245" s="1"/>
  <c r="E197"/>
  <c r="W244" s="1"/>
  <c r="E196"/>
  <c r="W242" s="1"/>
  <c r="F200"/>
  <c r="W246" s="1"/>
  <c r="F196"/>
  <c r="W243" s="1"/>
  <c r="F198"/>
  <c r="W241" s="1"/>
  <c r="F199"/>
  <c r="W247" s="1"/>
  <c r="F197"/>
  <c r="W240" s="1"/>
  <c r="F140"/>
  <c r="W182" s="1"/>
  <c r="F139"/>
  <c r="W188" s="1"/>
  <c r="F138"/>
  <c r="W186" s="1"/>
  <c r="F137"/>
  <c r="W181" s="1"/>
  <c r="F136"/>
  <c r="W185" s="1"/>
  <c r="E140"/>
  <c r="W187" s="1"/>
  <c r="E139"/>
  <c r="W179" s="1"/>
  <c r="E138"/>
  <c r="W183" s="1"/>
  <c r="E137"/>
  <c r="W180" s="1"/>
  <c r="E136"/>
  <c r="W184" s="1"/>
  <c r="F80"/>
  <c r="W119" s="1"/>
  <c r="F79"/>
  <c r="W125" s="1"/>
  <c r="F78"/>
  <c r="W120" s="1"/>
  <c r="F77"/>
  <c r="W124" s="1"/>
  <c r="F76"/>
  <c r="W126" s="1"/>
  <c r="E80"/>
  <c r="W128" s="1"/>
  <c r="E79"/>
  <c r="W122" s="1"/>
  <c r="E78"/>
  <c r="W127" s="1"/>
  <c r="E77"/>
  <c r="W121" s="1"/>
  <c r="E76"/>
  <c r="W123" s="1"/>
  <c r="F1738" i="1"/>
  <c r="F1713"/>
  <c r="F1783"/>
  <c r="F1793"/>
  <c r="F1746"/>
  <c r="F1797"/>
  <c r="F1800"/>
  <c r="F1742"/>
  <c r="F1759"/>
  <c r="F1737"/>
  <c r="G105" i="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W601" i="15" l="1"/>
  <c r="W607"/>
  <c r="W599"/>
  <c r="W603"/>
  <c r="W606"/>
  <c r="B104" i="5"/>
  <c r="E338" i="1" s="1"/>
  <c r="B99" i="5"/>
  <c r="E323" i="1" s="1"/>
  <c r="B91" i="5"/>
  <c r="E320" i="1" s="1"/>
  <c r="B88" i="5"/>
  <c r="E328" i="1" s="1"/>
  <c r="B86" i="5"/>
  <c r="E330" i="1" s="1"/>
  <c r="B84" i="5"/>
  <c r="E331" i="1" s="1"/>
  <c r="B77" i="5"/>
  <c r="E314" i="1" s="1"/>
  <c r="B72" i="5"/>
  <c r="E310" i="1" s="1"/>
  <c r="B61" i="5"/>
  <c r="E317" i="1" s="1"/>
  <c r="B60" i="5"/>
  <c r="E313" i="1" s="1"/>
  <c r="B56" i="5"/>
  <c r="E315" i="1" s="1"/>
  <c r="B54" i="5"/>
  <c r="E332" i="1" s="1"/>
  <c r="B48" i="5"/>
  <c r="E312" i="1" s="1"/>
  <c r="B46" i="5"/>
  <c r="E337" i="1" s="1"/>
  <c r="B45" i="5"/>
  <c r="E319" i="1" s="1"/>
  <c r="B44" i="5"/>
  <c r="E322" i="1" s="1"/>
  <c r="B39" i="5"/>
  <c r="E316" i="1" s="1"/>
  <c r="B34" i="5"/>
  <c r="E329" i="1" s="1"/>
  <c r="B29" i="5"/>
  <c r="E334" i="1" s="1"/>
  <c r="B25" i="5"/>
  <c r="E307" i="1" s="1"/>
  <c r="B24" i="5"/>
  <c r="E327" i="1" s="1"/>
  <c r="B21" i="5"/>
  <c r="E336" i="1" s="1"/>
  <c r="B15" i="5"/>
  <c r="E309" i="1" s="1"/>
  <c r="B12" i="5"/>
  <c r="E324" i="1" s="1"/>
  <c r="B100" i="5"/>
  <c r="E325" i="1" s="1"/>
  <c r="B67" i="5"/>
  <c r="E318" i="1" s="1"/>
  <c r="B7" i="5" l="1"/>
  <c r="N118" i="8"/>
  <c r="D836" i="4"/>
  <c r="D835"/>
  <c r="D834"/>
  <c r="D833"/>
  <c r="D832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/>
  <c r="T574" i="1" s="1"/>
  <c r="D705" i="4"/>
  <c r="T497" i="1" s="1"/>
  <c r="D704" i="4"/>
  <c r="T573" i="1" s="1"/>
  <c r="D703" i="4"/>
  <c r="T572" i="1" s="1"/>
  <c r="D702" i="4"/>
  <c r="T571" i="1" s="1"/>
  <c r="D701" i="4"/>
  <c r="D700"/>
  <c r="D699"/>
  <c r="D698"/>
  <c r="D697"/>
  <c r="T566" i="1" s="1"/>
  <c r="D696" i="4"/>
  <c r="T565" i="1" s="1"/>
  <c r="D695" i="4"/>
  <c r="T564" i="1" s="1"/>
  <c r="D694" i="4"/>
  <c r="T563" i="1" s="1"/>
  <c r="D693" i="4"/>
  <c r="D692"/>
  <c r="T561" i="1" s="1"/>
  <c r="D691" i="4"/>
  <c r="D690"/>
  <c r="T559" i="1" s="1"/>
  <c r="D689" i="4"/>
  <c r="T558" i="1" s="1"/>
  <c r="D688" i="4"/>
  <c r="T494" i="1" s="1"/>
  <c r="D687" i="4"/>
  <c r="T557" i="1" s="1"/>
  <c r="D686" i="4"/>
  <c r="T499" i="1" s="1"/>
  <c r="D685" i="4"/>
  <c r="D684"/>
  <c r="D683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/>
  <c r="T548" i="1" s="1"/>
  <c r="D675" i="4"/>
  <c r="T547" i="1" s="1"/>
  <c r="D674" i="4"/>
  <c r="D673"/>
  <c r="T545" i="1" s="1"/>
  <c r="D672" i="4"/>
  <c r="D671"/>
  <c r="T543" i="1" s="1"/>
  <c r="D670" i="4"/>
  <c r="T505" i="1" s="1"/>
  <c r="D669" i="4"/>
  <c r="D668"/>
  <c r="T541" i="1" s="1"/>
  <c r="D667" i="4"/>
  <c r="T540" i="1" s="1"/>
  <c r="D666" i="4"/>
  <c r="T539" i="1" s="1"/>
  <c r="D665" i="4"/>
  <c r="T538" i="1" s="1"/>
  <c r="D664" i="4"/>
  <c r="D663"/>
  <c r="T500" i="1" s="1"/>
  <c r="D662" i="4"/>
  <c r="T536" i="1" s="1"/>
  <c r="D661" i="4"/>
  <c r="D660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/>
  <c r="T509" i="1" s="1"/>
  <c r="D632" i="4"/>
  <c r="T508" i="1" s="1"/>
  <c r="D631" i="4"/>
  <c r="T507" i="1" s="1"/>
  <c r="D630" i="4"/>
  <c r="T506" i="1" s="1"/>
  <c r="D629" i="4"/>
  <c r="T502" i="1" s="1"/>
  <c r="D624" i="4"/>
  <c r="P515" i="1" s="1"/>
  <c r="D623" i="4"/>
  <c r="P577" i="1" s="1"/>
  <c r="D622" i="4"/>
  <c r="P541" i="1" s="1"/>
  <c r="D621" i="4"/>
  <c r="P498" i="1" s="1"/>
  <c r="D620" i="4"/>
  <c r="P506" i="1" s="1"/>
  <c r="D619" i="4"/>
  <c r="P532" i="1" s="1"/>
  <c r="D618" i="4"/>
  <c r="P587" i="1" s="1"/>
  <c r="D617" i="4"/>
  <c r="P561" i="1" s="1"/>
  <c r="D616" i="4"/>
  <c r="P544" i="1" s="1"/>
  <c r="D615" i="4"/>
  <c r="P549" i="1" s="1"/>
  <c r="D614" i="4"/>
  <c r="P538" i="1" s="1"/>
  <c r="D613" i="4"/>
  <c r="P495" i="1" s="1"/>
  <c r="D612" i="4"/>
  <c r="P583" i="1" s="1"/>
  <c r="D611" i="4"/>
  <c r="P528" i="1" s="1"/>
  <c r="D610" i="4"/>
  <c r="P572" i="1" s="1"/>
  <c r="D609" i="4"/>
  <c r="P536" i="1" s="1"/>
  <c r="D608" i="4"/>
  <c r="P526" i="1" s="1"/>
  <c r="D607" i="4"/>
  <c r="P543" i="1" s="1"/>
  <c r="D606" i="4"/>
  <c r="P591" i="1" s="1"/>
  <c r="D605" i="4"/>
  <c r="P559" i="1" s="1"/>
  <c r="D604" i="4"/>
  <c r="P518" i="1" s="1"/>
  <c r="D603" i="4"/>
  <c r="P593" i="1" s="1"/>
  <c r="D602" i="4"/>
  <c r="P546" i="1" s="1"/>
  <c r="D601" i="4"/>
  <c r="P592" i="1" s="1"/>
  <c r="D600" i="4"/>
  <c r="P564" i="1" s="1"/>
  <c r="D599" i="4"/>
  <c r="P497" i="1" s="1"/>
  <c r="D598" i="4"/>
  <c r="P570" i="1" s="1"/>
  <c r="D597" i="4"/>
  <c r="P558" i="1" s="1"/>
  <c r="D596" i="4"/>
  <c r="P589" i="1" s="1"/>
  <c r="D595" i="4"/>
  <c r="P560" i="1" s="1"/>
  <c r="D594" i="4"/>
  <c r="P557" i="1" s="1"/>
  <c r="D593" i="4"/>
  <c r="P520" i="1" s="1"/>
  <c r="D592" i="4"/>
  <c r="P521" i="1" s="1"/>
  <c r="D591" i="4"/>
  <c r="P531" i="1" s="1"/>
  <c r="D590" i="4"/>
  <c r="P563" i="1" s="1"/>
  <c r="D589" i="4"/>
  <c r="P504" i="1" s="1"/>
  <c r="D588" i="4"/>
  <c r="P553" i="1" s="1"/>
  <c r="D587" i="4"/>
  <c r="P508" i="1" s="1"/>
  <c r="D586" i="4"/>
  <c r="P584" i="1" s="1"/>
  <c r="D585" i="4"/>
  <c r="P522" i="1" s="1"/>
  <c r="D584" i="4"/>
  <c r="P505" i="1" s="1"/>
  <c r="D583" i="4"/>
  <c r="P509" i="1" s="1"/>
  <c r="D582" i="4"/>
  <c r="P588" i="1" s="1"/>
  <c r="D581" i="4"/>
  <c r="P496" i="1" s="1"/>
  <c r="D580" i="4"/>
  <c r="P575" i="1" s="1"/>
  <c r="D579" i="4"/>
  <c r="P555" i="1" s="1"/>
  <c r="D578" i="4"/>
  <c r="P513" i="1" s="1"/>
  <c r="D577" i="4"/>
  <c r="P580" i="1" s="1"/>
  <c r="D576" i="4"/>
  <c r="P499" i="1" s="1"/>
  <c r="D575" i="4"/>
  <c r="P550" i="1" s="1"/>
  <c r="D574" i="4"/>
  <c r="P535" i="1" s="1"/>
  <c r="D573" i="4"/>
  <c r="P571" i="1" s="1"/>
  <c r="D572" i="4"/>
  <c r="P554" i="1" s="1"/>
  <c r="D571" i="4"/>
  <c r="P516" i="1" s="1"/>
  <c r="D570" i="4"/>
  <c r="P573" i="1" s="1"/>
  <c r="D569" i="4"/>
  <c r="P517" i="1" s="1"/>
  <c r="D568" i="4"/>
  <c r="P500" i="1" s="1"/>
  <c r="D567" i="4"/>
  <c r="P565" i="1" s="1"/>
  <c r="D566" i="4"/>
  <c r="P529" i="1" s="1"/>
  <c r="D565" i="4"/>
  <c r="P578" i="1" s="1"/>
  <c r="D564" i="4"/>
  <c r="P582" i="1" s="1"/>
  <c r="D563" i="4"/>
  <c r="P510" i="1" s="1"/>
  <c r="D562" i="4"/>
  <c r="P525" i="1" s="1"/>
  <c r="D561" i="4"/>
  <c r="P569" i="1" s="1"/>
  <c r="D560" i="4"/>
  <c r="P519" i="1" s="1"/>
  <c r="D559" i="4"/>
  <c r="P527" i="1" s="1"/>
  <c r="D558" i="4"/>
  <c r="P547" i="1" s="1"/>
  <c r="D557" i="4"/>
  <c r="P537" i="1" s="1"/>
  <c r="D556" i="4"/>
  <c r="P511" i="1" s="1"/>
  <c r="D555" i="4"/>
  <c r="P581" i="1" s="1"/>
  <c r="D554" i="4"/>
  <c r="P542" i="1" s="1"/>
  <c r="D553" i="4"/>
  <c r="P524" i="1" s="1"/>
  <c r="D552" i="4"/>
  <c r="P507" i="1" s="1"/>
  <c r="D551" i="4"/>
  <c r="P585" i="1" s="1"/>
  <c r="D550" i="4"/>
  <c r="P514" i="1" s="1"/>
  <c r="D549" i="4"/>
  <c r="P579" i="1" s="1"/>
  <c r="D548" i="4"/>
  <c r="P568" i="1" s="1"/>
  <c r="D547" i="4"/>
  <c r="P576" i="1" s="1"/>
  <c r="D546" i="4"/>
  <c r="P494" i="1" s="1"/>
  <c r="D545" i="4"/>
  <c r="P530" i="1" s="1"/>
  <c r="D544" i="4"/>
  <c r="P533" i="1" s="1"/>
  <c r="D543" i="4"/>
  <c r="P567" i="1" s="1"/>
  <c r="D542" i="4"/>
  <c r="P512" i="1" s="1"/>
  <c r="D541" i="4"/>
  <c r="P503" i="1" s="1"/>
  <c r="D540" i="4"/>
  <c r="P586" i="1" s="1"/>
  <c r="D539" i="4"/>
  <c r="P551" i="1" s="1"/>
  <c r="D538" i="4"/>
  <c r="P552" i="1" s="1"/>
  <c r="D537" i="4"/>
  <c r="P562" i="1" s="1"/>
  <c r="D536" i="4"/>
  <c r="P590" i="1" s="1"/>
  <c r="D535" i="4"/>
  <c r="P534" i="1" s="1"/>
  <c r="D534" i="4"/>
  <c r="P539" i="1" s="1"/>
  <c r="D533" i="4"/>
  <c r="P548" i="1" s="1"/>
  <c r="D532" i="4"/>
  <c r="P502" i="1" s="1"/>
  <c r="D531" i="4"/>
  <c r="P540" i="1" s="1"/>
  <c r="D530" i="4"/>
  <c r="P501" i="1" s="1"/>
  <c r="D529" i="4"/>
  <c r="P523" i="1" s="1"/>
  <c r="D528" i="4"/>
  <c r="P556" i="1" s="1"/>
  <c r="D527" i="4"/>
  <c r="P566" i="1" s="1"/>
  <c r="D526" i="4"/>
  <c r="P545" i="1" s="1"/>
  <c r="D525" i="4"/>
  <c r="P574" i="1" s="1"/>
  <c r="D520" i="4"/>
  <c r="AF509" i="1" s="1"/>
  <c r="D519" i="4"/>
  <c r="AF511" i="1" s="1"/>
  <c r="D518" i="4"/>
  <c r="AF538" i="1" s="1"/>
  <c r="D517" i="4"/>
  <c r="AF562" i="1" s="1"/>
  <c r="D516" i="4"/>
  <c r="AF545" i="1" s="1"/>
  <c r="D515" i="4"/>
  <c r="AF587" i="1" s="1"/>
  <c r="D514" i="4"/>
  <c r="AF526" i="1" s="1"/>
  <c r="D513" i="4"/>
  <c r="AF592" i="1" s="1"/>
  <c r="D512" i="4"/>
  <c r="AF550" i="1" s="1"/>
  <c r="D511" i="4"/>
  <c r="AF496" i="1" s="1"/>
  <c r="D510" i="4"/>
  <c r="AF524" i="1" s="1"/>
  <c r="D509" i="4"/>
  <c r="AF499" i="1" s="1"/>
  <c r="D508" i="4"/>
  <c r="AF584" i="1" s="1"/>
  <c r="D507" i="4"/>
  <c r="AF557" i="1" s="1"/>
  <c r="D506" i="4"/>
  <c r="AF508" i="1" s="1"/>
  <c r="D505" i="4"/>
  <c r="AF494" i="1" s="1"/>
  <c r="D504" i="4"/>
  <c r="AF528" i="1" s="1"/>
  <c r="D503" i="4"/>
  <c r="AF539" i="1" s="1"/>
  <c r="D502" i="4"/>
  <c r="AF559" i="1" s="1"/>
  <c r="D501" i="4"/>
  <c r="AF576" i="1" s="1"/>
  <c r="D500" i="4"/>
  <c r="AF530" i="1" s="1"/>
  <c r="D499" i="4"/>
  <c r="AF527" i="1" s="1"/>
  <c r="D498" i="4"/>
  <c r="AF536" i="1" s="1"/>
  <c r="D497" i="4"/>
  <c r="AF563" i="1" s="1"/>
  <c r="D496" i="4"/>
  <c r="AF591" i="1" s="1"/>
  <c r="D495" i="4"/>
  <c r="AF510" i="1" s="1"/>
  <c r="D494" i="4"/>
  <c r="AF554" i="1" s="1"/>
  <c r="D493" i="4"/>
  <c r="AF570" i="1" s="1"/>
  <c r="D492" i="4"/>
  <c r="AF590" i="1" s="1"/>
  <c r="D491" i="4"/>
  <c r="AF543" i="1" s="1"/>
  <c r="D490" i="4"/>
  <c r="AF506" i="1" s="1"/>
  <c r="D489" i="4"/>
  <c r="AF569" i="1" s="1"/>
  <c r="D488" i="4"/>
  <c r="AF560" i="1" s="1"/>
  <c r="D487" i="4"/>
  <c r="AF495" i="1" s="1"/>
  <c r="D486" i="4"/>
  <c r="AF519" i="1" s="1"/>
  <c r="D485" i="4"/>
  <c r="AF518" i="1" s="1"/>
  <c r="D484" i="4"/>
  <c r="AF582" i="1" s="1"/>
  <c r="D483" i="4"/>
  <c r="AF567" i="1" s="1"/>
  <c r="D482" i="4"/>
  <c r="AF581" i="1" s="1"/>
  <c r="D481" i="4"/>
  <c r="AF497" i="1" s="1"/>
  <c r="D480" i="4"/>
  <c r="AF549" i="1" s="1"/>
  <c r="D479" i="4"/>
  <c r="AF507" i="1" s="1"/>
  <c r="D478" i="4"/>
  <c r="AF546" i="1" s="1"/>
  <c r="D477" i="4"/>
  <c r="AF547" i="1" s="1"/>
  <c r="D476" i="4"/>
  <c r="AF588" i="1" s="1"/>
  <c r="D475" i="4"/>
  <c r="AF544" i="1" s="1"/>
  <c r="D474" i="4"/>
  <c r="AF502" i="1" s="1"/>
  <c r="D473" i="4"/>
  <c r="AF583" i="1" s="1"/>
  <c r="D472" i="4"/>
  <c r="AF500" i="1" s="1"/>
  <c r="D471" i="4"/>
  <c r="AF542" i="1" s="1"/>
  <c r="D470" i="4"/>
  <c r="AF540" i="1" s="1"/>
  <c r="D469" i="4"/>
  <c r="AF575" i="1" s="1"/>
  <c r="D468" i="4"/>
  <c r="AF531" i="1" s="1"/>
  <c r="D467" i="4"/>
  <c r="AF516" i="1" s="1"/>
  <c r="D466" i="4"/>
  <c r="AF529" i="1" s="1"/>
  <c r="D465" i="4"/>
  <c r="AF501" i="1" s="1"/>
  <c r="D464" i="4"/>
  <c r="AF580" i="1" s="1"/>
  <c r="D463" i="4"/>
  <c r="AF579" i="1" s="1"/>
  <c r="D462" i="4"/>
  <c r="AF498" i="1" s="1"/>
  <c r="D461" i="4"/>
  <c r="AF564" i="1" s="1"/>
  <c r="D460" i="4"/>
  <c r="AF565" i="1" s="1"/>
  <c r="D459" i="4"/>
  <c r="AF520" i="1" s="1"/>
  <c r="D458" i="4"/>
  <c r="AF551" i="1" s="1"/>
  <c r="D457" i="4"/>
  <c r="AF573" i="1" s="1"/>
  <c r="D456" i="4"/>
  <c r="AF585" i="1" s="1"/>
  <c r="D455" i="4"/>
  <c r="AF512" i="1" s="1"/>
  <c r="D454" i="4"/>
  <c r="AF553" i="1" s="1"/>
  <c r="D453" i="4"/>
  <c r="AF568" i="1" s="1"/>
  <c r="D452" i="4"/>
  <c r="AF574" i="1" s="1"/>
  <c r="D451" i="4"/>
  <c r="AF593" i="1" s="1"/>
  <c r="D450" i="4"/>
  <c r="AF535" i="1" s="1"/>
  <c r="D449" i="4"/>
  <c r="AF555" i="1" s="1"/>
  <c r="D448" i="4"/>
  <c r="AF514" i="1" s="1"/>
  <c r="D447" i="4"/>
  <c r="AF503" i="1" s="1"/>
  <c r="D446" i="4"/>
  <c r="AF537" i="1" s="1"/>
  <c r="D445" i="4"/>
  <c r="AF578" i="1" s="1"/>
  <c r="D444" i="4"/>
  <c r="AF571" i="1" s="1"/>
  <c r="D443" i="4"/>
  <c r="AF504" i="1" s="1"/>
  <c r="D442" i="4"/>
  <c r="AF523" i="1" s="1"/>
  <c r="D441" i="4"/>
  <c r="AF561" i="1" s="1"/>
  <c r="D440" i="4"/>
  <c r="AF577" i="1" s="1"/>
  <c r="D439" i="4"/>
  <c r="AF566" i="1" s="1"/>
  <c r="D438" i="4"/>
  <c r="AF505" i="1" s="1"/>
  <c r="D437" i="4"/>
  <c r="AF525" i="1" s="1"/>
  <c r="D436" i="4"/>
  <c r="AF589" i="1" s="1"/>
  <c r="D435" i="4"/>
  <c r="AF558" i="1" s="1"/>
  <c r="D434" i="4"/>
  <c r="AF572" i="1" s="1"/>
  <c r="D433" i="4"/>
  <c r="AF534" i="1" s="1"/>
  <c r="D432" i="4"/>
  <c r="AF532" i="1" s="1"/>
  <c r="D431" i="4"/>
  <c r="AF513" i="1" s="1"/>
  <c r="D430" i="4"/>
  <c r="AF533" i="1" s="1"/>
  <c r="D429" i="4"/>
  <c r="AF552" i="1" s="1"/>
  <c r="D428" i="4"/>
  <c r="AF586" i="1" s="1"/>
  <c r="D427" i="4"/>
  <c r="AF522" i="1" s="1"/>
  <c r="D426" i="4"/>
  <c r="AF515" i="1" s="1"/>
  <c r="D425" i="4"/>
  <c r="AF521" i="1" s="1"/>
  <c r="D424" i="4"/>
  <c r="AF548" i="1" s="1"/>
  <c r="D423" i="4"/>
  <c r="AF517" i="1" s="1"/>
  <c r="D422" i="4"/>
  <c r="AF541" i="1" s="1"/>
  <c r="D421" i="4"/>
  <c r="AF556" i="1" s="1"/>
  <c r="D416" i="4"/>
  <c r="L511" i="1" s="1"/>
  <c r="D415" i="4"/>
  <c r="L555" i="1" s="1"/>
  <c r="D414" i="4"/>
  <c r="L546" i="1" s="1"/>
  <c r="D413" i="4"/>
  <c r="L497" i="1" s="1"/>
  <c r="D412" i="4"/>
  <c r="L563" i="1" s="1"/>
  <c r="D411" i="4"/>
  <c r="L591" i="1" s="1"/>
  <c r="D410" i="4"/>
  <c r="L515" i="1" s="1"/>
  <c r="D409" i="4"/>
  <c r="L517" i="1" s="1"/>
  <c r="D408" i="4"/>
  <c r="L504" i="1" s="1"/>
  <c r="D407" i="4"/>
  <c r="L505" i="1" s="1"/>
  <c r="D406" i="4"/>
  <c r="L500" i="1" s="1"/>
  <c r="D405" i="4"/>
  <c r="L540" i="1" s="1"/>
  <c r="D404" i="4"/>
  <c r="L549" i="1" s="1"/>
  <c r="D403" i="4"/>
  <c r="L582" i="1" s="1"/>
  <c r="D402" i="4"/>
  <c r="L593" i="1" s="1"/>
  <c r="D401" i="4"/>
  <c r="L571" i="1" s="1"/>
  <c r="D400" i="4"/>
  <c r="L512" i="1" s="1"/>
  <c r="D399" i="4"/>
  <c r="L567" i="1" s="1"/>
  <c r="D398" i="4"/>
  <c r="L560" i="1" s="1"/>
  <c r="D397" i="4"/>
  <c r="L533" i="1" s="1"/>
  <c r="D396" i="4"/>
  <c r="L537" i="1" s="1"/>
  <c r="D395" i="4"/>
  <c r="L553" i="1" s="1"/>
  <c r="D394" i="4"/>
  <c r="L561" i="1" s="1"/>
  <c r="D393" i="4"/>
  <c r="L496" i="1" s="1"/>
  <c r="D392" i="4"/>
  <c r="L509" i="1" s="1"/>
  <c r="D391" i="4"/>
  <c r="L503" i="1" s="1"/>
  <c r="D390" i="4"/>
  <c r="L575" i="1" s="1"/>
  <c r="D389" i="4"/>
  <c r="L551" i="1" s="1"/>
  <c r="D388" i="4"/>
  <c r="L545" i="1" s="1"/>
  <c r="D387" i="4"/>
  <c r="L531" i="1" s="1"/>
  <c r="D386" i="4"/>
  <c r="L557" i="1" s="1"/>
  <c r="D385" i="4"/>
  <c r="L528" i="1" s="1"/>
  <c r="D384" i="4"/>
  <c r="L495" i="1" s="1"/>
  <c r="D383" i="4"/>
  <c r="L580" i="1" s="1"/>
  <c r="D382" i="4"/>
  <c r="L525" i="1" s="1"/>
  <c r="D381" i="4"/>
  <c r="L514" i="1" s="1"/>
  <c r="D380" i="4"/>
  <c r="L584" i="1" s="1"/>
  <c r="D379" i="4"/>
  <c r="L507" i="1" s="1"/>
  <c r="D378" i="4"/>
  <c r="L570" i="1" s="1"/>
  <c r="D377" i="4"/>
  <c r="L578" i="1" s="1"/>
  <c r="D376" i="4"/>
  <c r="L530" i="1" s="1"/>
  <c r="D375" i="4"/>
  <c r="L534" i="1" s="1"/>
  <c r="D374" i="4"/>
  <c r="L576" i="1" s="1"/>
  <c r="D373" i="4"/>
  <c r="L498" i="1" s="1"/>
  <c r="D372" i="4"/>
  <c r="L566" i="1" s="1"/>
  <c r="D371" i="4"/>
  <c r="L592" i="1" s="1"/>
  <c r="D370" i="4"/>
  <c r="L577" i="1" s="1"/>
  <c r="D369" i="4"/>
  <c r="L508" i="1" s="1"/>
  <c r="D368" i="4"/>
  <c r="L513" i="1" s="1"/>
  <c r="D367" i="4"/>
  <c r="L558" i="1" s="1"/>
  <c r="D366" i="4"/>
  <c r="L564" i="1" s="1"/>
  <c r="D365" i="4"/>
  <c r="L548" i="1" s="1"/>
  <c r="D364" i="4"/>
  <c r="L506" i="1" s="1"/>
  <c r="D363" i="4"/>
  <c r="L523" i="1" s="1"/>
  <c r="D362" i="4"/>
  <c r="L588" i="1" s="1"/>
  <c r="D361" i="4"/>
  <c r="L538" i="1" s="1"/>
  <c r="D360" i="4"/>
  <c r="L568" i="1" s="1"/>
  <c r="D359" i="4"/>
  <c r="L565" i="1" s="1"/>
  <c r="D358" i="4"/>
  <c r="L556" i="1" s="1"/>
  <c r="D357" i="4"/>
  <c r="L529" i="1" s="1"/>
  <c r="D356" i="4"/>
  <c r="L521" i="1" s="1"/>
  <c r="D355" i="4"/>
  <c r="L589" i="1" s="1"/>
  <c r="D354" i="4"/>
  <c r="L552" i="1" s="1"/>
  <c r="D353" i="4"/>
  <c r="L536" i="1" s="1"/>
  <c r="D352" i="4"/>
  <c r="L541" i="1" s="1"/>
  <c r="D351" i="4"/>
  <c r="L519" i="1" s="1"/>
  <c r="D350" i="4"/>
  <c r="L510" i="1" s="1"/>
  <c r="D349" i="4"/>
  <c r="L547" i="1" s="1"/>
  <c r="D348" i="4"/>
  <c r="L520" i="1" s="1"/>
  <c r="D347" i="4"/>
  <c r="L526" i="1" s="1"/>
  <c r="D346" i="4"/>
  <c r="L518" i="1" s="1"/>
  <c r="D345" i="4"/>
  <c r="L550" i="1" s="1"/>
  <c r="D344" i="4"/>
  <c r="L572" i="1" s="1"/>
  <c r="D343" i="4"/>
  <c r="L554" i="1" s="1"/>
  <c r="D342" i="4"/>
  <c r="L562" i="1" s="1"/>
  <c r="D341" i="4"/>
  <c r="L574" i="1" s="1"/>
  <c r="D340" i="4"/>
  <c r="L587" i="1" s="1"/>
  <c r="D339" i="4"/>
  <c r="L535" i="1" s="1"/>
  <c r="D338" i="4"/>
  <c r="L502" i="1" s="1"/>
  <c r="D337" i="4"/>
  <c r="L499" i="1" s="1"/>
  <c r="D336" i="4"/>
  <c r="L542" i="1" s="1"/>
  <c r="D335" i="4"/>
  <c r="L573" i="1" s="1"/>
  <c r="D334" i="4"/>
  <c r="L586" i="1" s="1"/>
  <c r="D333" i="4"/>
  <c r="L585" i="1" s="1"/>
  <c r="D332" i="4"/>
  <c r="L544" i="1" s="1"/>
  <c r="D331" i="4"/>
  <c r="L516" i="1" s="1"/>
  <c r="D330" i="4"/>
  <c r="L590" i="1" s="1"/>
  <c r="D329" i="4"/>
  <c r="L539" i="1" s="1"/>
  <c r="D328" i="4"/>
  <c r="L559" i="1" s="1"/>
  <c r="D327" i="4"/>
  <c r="L527" i="1" s="1"/>
  <c r="D326" i="4"/>
  <c r="L532" i="1" s="1"/>
  <c r="D325" i="4"/>
  <c r="L494" i="1" s="1"/>
  <c r="D324" i="4"/>
  <c r="L581" i="1" s="1"/>
  <c r="D323" i="4"/>
  <c r="L501" i="1" s="1"/>
  <c r="D322" i="4"/>
  <c r="L524" i="1" s="1"/>
  <c r="D321" i="4"/>
  <c r="L583" i="1" s="1"/>
  <c r="D320" i="4"/>
  <c r="L569" i="1" s="1"/>
  <c r="D319" i="4"/>
  <c r="L543" i="1" s="1"/>
  <c r="D318" i="4"/>
  <c r="L579" i="1" s="1"/>
  <c r="D317" i="4"/>
  <c r="L522" i="1" s="1"/>
  <c r="D312" i="4"/>
  <c r="AB520" i="1" s="1"/>
  <c r="D311" i="4"/>
  <c r="AB534" i="1" s="1"/>
  <c r="D310" i="4"/>
  <c r="AB573" i="1" s="1"/>
  <c r="D309" i="4"/>
  <c r="AB514" i="1" s="1"/>
  <c r="D308" i="4"/>
  <c r="AB496" i="1" s="1"/>
  <c r="D307" i="4"/>
  <c r="AB572" i="1" s="1"/>
  <c r="D306" i="4"/>
  <c r="AB574" i="1" s="1"/>
  <c r="D305" i="4"/>
  <c r="AB588" i="1" s="1"/>
  <c r="D304" i="4"/>
  <c r="AB530" i="1" s="1"/>
  <c r="D303" i="4"/>
  <c r="AB551" i="1" s="1"/>
  <c r="D302" i="4"/>
  <c r="AB524" i="1" s="1"/>
  <c r="D301" i="4"/>
  <c r="AB565" i="1" s="1"/>
  <c r="D300" i="4"/>
  <c r="AB557" i="1" s="1"/>
  <c r="D299" i="4"/>
  <c r="AB533" i="1" s="1"/>
  <c r="D298" i="4"/>
  <c r="AB545" i="1" s="1"/>
  <c r="D297" i="4"/>
  <c r="AB494" i="1" s="1"/>
  <c r="D296" i="4"/>
  <c r="AB531" i="1" s="1"/>
  <c r="D295" i="4"/>
  <c r="AB563" i="1" s="1"/>
  <c r="D294" i="4"/>
  <c r="AB578" i="1" s="1"/>
  <c r="D293" i="4"/>
  <c r="AB544" i="1" s="1"/>
  <c r="D292" i="4"/>
  <c r="AB519" i="1" s="1"/>
  <c r="D291" i="4"/>
  <c r="AB549" i="1" s="1"/>
  <c r="D290" i="4"/>
  <c r="AB522" i="1" s="1"/>
  <c r="D289" i="4"/>
  <c r="AB583" i="1" s="1"/>
  <c r="D288" i="4"/>
  <c r="AB546" i="1" s="1"/>
  <c r="D287" i="4"/>
  <c r="AB525" i="1" s="1"/>
  <c r="D286" i="4"/>
  <c r="AB561" i="1" s="1"/>
  <c r="D285" i="4"/>
  <c r="AB569" i="1" s="1"/>
  <c r="D284" i="4"/>
  <c r="AB571" i="1" s="1"/>
  <c r="D283" i="4"/>
  <c r="AB580" i="1" s="1"/>
  <c r="D282" i="4"/>
  <c r="AB562" i="1" s="1"/>
  <c r="D281" i="4"/>
  <c r="AB506" i="1" s="1"/>
  <c r="D280" i="4"/>
  <c r="AB535" i="1" s="1"/>
  <c r="D279" i="4"/>
  <c r="AB501" i="1" s="1"/>
  <c r="D278" i="4"/>
  <c r="AB582" i="1" s="1"/>
  <c r="D277" i="4"/>
  <c r="AB570" i="1" s="1"/>
  <c r="D276" i="4"/>
  <c r="AB584" i="1" s="1"/>
  <c r="D275" i="4"/>
  <c r="AB550" i="1" s="1"/>
  <c r="D274" i="4"/>
  <c r="AB543" i="1" s="1"/>
  <c r="D273" i="4"/>
  <c r="AB499" i="1" s="1"/>
  <c r="D272" i="4"/>
  <c r="AB539" i="1" s="1"/>
  <c r="D271" i="4"/>
  <c r="AB576" i="1" s="1"/>
  <c r="D270" i="4"/>
  <c r="AB585" i="1" s="1"/>
  <c r="D269" i="4"/>
  <c r="AB540" i="1" s="1"/>
  <c r="D268" i="4"/>
  <c r="AB566" i="1" s="1"/>
  <c r="D267" i="4"/>
  <c r="AB505" i="1" s="1"/>
  <c r="D266" i="4"/>
  <c r="AB495" i="1" s="1"/>
  <c r="D265" i="4"/>
  <c r="AB592" i="1" s="1"/>
  <c r="D264" i="4"/>
  <c r="AB528" i="1" s="1"/>
  <c r="D263" i="4"/>
  <c r="AB500" i="1" s="1"/>
  <c r="D262" i="4"/>
  <c r="AB558" i="1" s="1"/>
  <c r="D261" i="4"/>
  <c r="AB593" i="1" s="1"/>
  <c r="D260" i="4"/>
  <c r="AB586" i="1" s="1"/>
  <c r="D259" i="4"/>
  <c r="AB510" i="1" s="1"/>
  <c r="D258" i="4"/>
  <c r="AB526" i="1" s="1"/>
  <c r="D257" i="4"/>
  <c r="AB542" i="1" s="1"/>
  <c r="D256" i="4"/>
  <c r="AB497" i="1" s="1"/>
  <c r="D255" i="4"/>
  <c r="AB536" i="1" s="1"/>
  <c r="D254" i="4"/>
  <c r="AB518" i="1" s="1"/>
  <c r="D253" i="4"/>
  <c r="AB548" i="1" s="1"/>
  <c r="D252" i="4"/>
  <c r="AB547" i="1" s="1"/>
  <c r="D251" i="4"/>
  <c r="AB509" i="1" s="1"/>
  <c r="D250" i="4"/>
  <c r="AB527" i="1" s="1"/>
  <c r="D249" i="4"/>
  <c r="AB503" i="1" s="1"/>
  <c r="D248" i="4"/>
  <c r="AB555" i="1" s="1"/>
  <c r="D247" i="4"/>
  <c r="AB579" i="1" s="1"/>
  <c r="D246" i="4"/>
  <c r="AB567" i="1" s="1"/>
  <c r="D245" i="4"/>
  <c r="AB507" i="1" s="1"/>
  <c r="D244" i="4"/>
  <c r="AB538" i="1" s="1"/>
  <c r="D243" i="4"/>
  <c r="AB568" i="1" s="1"/>
  <c r="D242" i="4"/>
  <c r="AB559" i="1" s="1"/>
  <c r="D241" i="4"/>
  <c r="AB512" i="1" s="1"/>
  <c r="D240" i="4"/>
  <c r="AB508" i="1" s="1"/>
  <c r="D239" i="4"/>
  <c r="AB589" i="1" s="1"/>
  <c r="D238" i="4"/>
  <c r="AB556" i="1" s="1"/>
  <c r="D237" i="4"/>
  <c r="AB581" i="1" s="1"/>
  <c r="D236" i="4"/>
  <c r="AB560" i="1" s="1"/>
  <c r="D235" i="4"/>
  <c r="AB516" i="1" s="1"/>
  <c r="D234" i="4"/>
  <c r="AB537" i="1" s="1"/>
  <c r="D233" i="4"/>
  <c r="AB590" i="1" s="1"/>
  <c r="D232" i="4"/>
  <c r="AB554" i="1" s="1"/>
  <c r="D231" i="4"/>
  <c r="AB591" i="1" s="1"/>
  <c r="D230" i="4"/>
  <c r="AB517" i="1" s="1"/>
  <c r="D229" i="4"/>
  <c r="AB498" i="1" s="1"/>
  <c r="D228" i="4"/>
  <c r="AB552" i="1" s="1"/>
  <c r="D227" i="4"/>
  <c r="AB515" i="1" s="1"/>
  <c r="D226" i="4"/>
  <c r="AB513" i="1" s="1"/>
  <c r="D225" i="4"/>
  <c r="AB529" i="1" s="1"/>
  <c r="D224" i="4"/>
  <c r="AB577" i="1" s="1"/>
  <c r="D223" i="4"/>
  <c r="AB523" i="1" s="1"/>
  <c r="D222" i="4"/>
  <c r="AB521" i="1" s="1"/>
  <c r="D221" i="4"/>
  <c r="AB587" i="1" s="1"/>
  <c r="D220" i="4"/>
  <c r="AB564" i="1" s="1"/>
  <c r="D219" i="4"/>
  <c r="AB541" i="1" s="1"/>
  <c r="D218" i="4"/>
  <c r="AB502" i="1" s="1"/>
  <c r="D217" i="4"/>
  <c r="AB575" i="1" s="1"/>
  <c r="D216" i="4"/>
  <c r="AB504" i="1" s="1"/>
  <c r="D215" i="4"/>
  <c r="AB511" i="1" s="1"/>
  <c r="D214" i="4"/>
  <c r="AB553" i="1" s="1"/>
  <c r="D213" i="4"/>
  <c r="AB532" i="1" s="1"/>
  <c r="D208" i="4"/>
  <c r="H507" i="1" s="1"/>
  <c r="D207" i="4"/>
  <c r="H593" i="1" s="1"/>
  <c r="D206" i="4"/>
  <c r="H521" i="1" s="1"/>
  <c r="D205" i="4"/>
  <c r="H501" i="1" s="1"/>
  <c r="D204" i="4"/>
  <c r="H525" i="1" s="1"/>
  <c r="D203" i="4"/>
  <c r="H535" i="1" s="1"/>
  <c r="D202" i="4"/>
  <c r="H544" i="1" s="1"/>
  <c r="D201" i="4"/>
  <c r="H547" i="1" s="1"/>
  <c r="D200" i="4"/>
  <c r="H515" i="1" s="1"/>
  <c r="D199" i="4"/>
  <c r="H531" i="1" s="1"/>
  <c r="D198" i="4"/>
  <c r="H494" i="1" s="1"/>
  <c r="D197" i="4"/>
  <c r="H523" i="1" s="1"/>
  <c r="D196" i="4"/>
  <c r="H575" i="1" s="1"/>
  <c r="D195" i="4"/>
  <c r="H588" i="1" s="1"/>
  <c r="D194" i="4"/>
  <c r="H592" i="1" s="1"/>
  <c r="D193" i="4"/>
  <c r="H584" i="1" s="1"/>
  <c r="D192" i="4"/>
  <c r="H509" i="1" s="1"/>
  <c r="D191" i="4"/>
  <c r="H589" i="1" s="1"/>
  <c r="D190" i="4"/>
  <c r="H522" i="1" s="1"/>
  <c r="D189" i="4"/>
  <c r="H536" i="1" s="1"/>
  <c r="D188" i="4"/>
  <c r="H504" i="1" s="1"/>
  <c r="D187" i="4"/>
  <c r="H546" i="1" s="1"/>
  <c r="D186" i="4"/>
  <c r="H562" i="1" s="1"/>
  <c r="D185" i="4"/>
  <c r="H582" i="1" s="1"/>
  <c r="D184" i="4"/>
  <c r="H528" i="1" s="1"/>
  <c r="D183" i="4"/>
  <c r="H497" i="1" s="1"/>
  <c r="D182" i="4"/>
  <c r="H585" i="1" s="1"/>
  <c r="D181" i="4"/>
  <c r="H496" i="1" s="1"/>
  <c r="D180" i="4"/>
  <c r="H555" i="1" s="1"/>
  <c r="D179" i="4"/>
  <c r="H503" i="1" s="1"/>
  <c r="D178" i="4"/>
  <c r="H540" i="1" s="1"/>
  <c r="D177" i="4"/>
  <c r="H518" i="1" s="1"/>
  <c r="D176" i="4"/>
  <c r="H565" i="1" s="1"/>
  <c r="D175" i="4"/>
  <c r="H563" i="1" s="1"/>
  <c r="D174" i="4"/>
  <c r="H505" i="1" s="1"/>
  <c r="D173" i="4"/>
  <c r="H514" i="1" s="1"/>
  <c r="D172" i="4"/>
  <c r="H558" i="1" s="1"/>
  <c r="D171" i="4"/>
  <c r="H500" i="1" s="1"/>
  <c r="D170" i="4"/>
  <c r="H552" i="1" s="1"/>
  <c r="D169" i="4"/>
  <c r="H573" i="1" s="1"/>
  <c r="D168" i="4"/>
  <c r="H538" i="1" s="1"/>
  <c r="D167" i="4"/>
  <c r="H548" i="1" s="1"/>
  <c r="D166" i="4"/>
  <c r="H553" i="1" s="1"/>
  <c r="D165" i="4"/>
  <c r="H572" i="1" s="1"/>
  <c r="D164" i="4"/>
  <c r="H586" i="1" s="1"/>
  <c r="D163" i="4"/>
  <c r="H560" i="1" s="1"/>
  <c r="D162" i="4"/>
  <c r="H557" i="1" s="1"/>
  <c r="D161" i="4"/>
  <c r="H537" i="1" s="1"/>
  <c r="D160" i="4"/>
  <c r="H511" i="1" s="1"/>
  <c r="D159" i="4"/>
  <c r="H564" i="1" s="1"/>
  <c r="D158" i="4"/>
  <c r="H532" i="1" s="1"/>
  <c r="D157" i="4"/>
  <c r="H578" i="1" s="1"/>
  <c r="D156" i="4"/>
  <c r="H495" i="1" s="1"/>
  <c r="D155" i="4"/>
  <c r="H508" i="1" s="1"/>
  <c r="D154" i="4"/>
  <c r="H571" i="1" s="1"/>
  <c r="D153" i="4"/>
  <c r="H549" i="1" s="1"/>
  <c r="D152" i="4"/>
  <c r="H502" i="1" s="1"/>
  <c r="D151" i="4"/>
  <c r="H559" i="1" s="1"/>
  <c r="D150" i="4"/>
  <c r="H551" i="1" s="1"/>
  <c r="D149" i="4"/>
  <c r="H590" i="1" s="1"/>
  <c r="D148" i="4"/>
  <c r="H517" i="1" s="1"/>
  <c r="D147" i="4"/>
  <c r="H567" i="1" s="1"/>
  <c r="D146" i="4"/>
  <c r="H533" i="1" s="1"/>
  <c r="D145" i="4"/>
  <c r="H561" i="1" s="1"/>
  <c r="D144" i="4"/>
  <c r="H527" i="1" s="1"/>
  <c r="D143" i="4"/>
  <c r="H566" i="1" s="1"/>
  <c r="D142" i="4"/>
  <c r="H519" i="1" s="1"/>
  <c r="D141" i="4"/>
  <c r="H520" i="1" s="1"/>
  <c r="D140" i="4"/>
  <c r="H554" i="1" s="1"/>
  <c r="D139" i="4"/>
  <c r="H581" i="1" s="1"/>
  <c r="D138" i="4"/>
  <c r="H498" i="1" s="1"/>
  <c r="D137" i="4"/>
  <c r="H545" i="1" s="1"/>
  <c r="D136" i="4"/>
  <c r="H556" i="1" s="1"/>
  <c r="D135" i="4"/>
  <c r="H570" i="1" s="1"/>
  <c r="D134" i="4"/>
  <c r="H516" i="1" s="1"/>
  <c r="D133" i="4"/>
  <c r="H534" i="1" s="1"/>
  <c r="D132" i="4"/>
  <c r="H577" i="1" s="1"/>
  <c r="D131" i="4"/>
  <c r="H530" i="1" s="1"/>
  <c r="D130" i="4"/>
  <c r="H543" i="1" s="1"/>
  <c r="D129" i="4"/>
  <c r="H499" i="1" s="1"/>
  <c r="D128" i="4"/>
  <c r="H524" i="1" s="1"/>
  <c r="D127" i="4"/>
  <c r="H542" i="1" s="1"/>
  <c r="D126" i="4"/>
  <c r="H580" i="1" s="1"/>
  <c r="D125" i="4"/>
  <c r="H576" i="1" s="1"/>
  <c r="D124" i="4"/>
  <c r="H569" i="1" s="1"/>
  <c r="D123" i="4"/>
  <c r="H510" i="1" s="1"/>
  <c r="D122" i="4"/>
  <c r="H591" i="1" s="1"/>
  <c r="D121" i="4"/>
  <c r="H568" i="1" s="1"/>
  <c r="D120" i="4"/>
  <c r="H574" i="1" s="1"/>
  <c r="D119" i="4"/>
  <c r="H539" i="1" s="1"/>
  <c r="D118" i="4"/>
  <c r="H506" i="1" s="1"/>
  <c r="D117" i="4"/>
  <c r="H526" i="1" s="1"/>
  <c r="D116" i="4"/>
  <c r="H583" i="1" s="1"/>
  <c r="D115" i="4"/>
  <c r="H529" i="1" s="1"/>
  <c r="D114" i="4"/>
  <c r="H512" i="1" s="1"/>
  <c r="D113" i="4"/>
  <c r="H513" i="1" s="1"/>
  <c r="D112" i="4"/>
  <c r="H587" i="1" s="1"/>
  <c r="D111" i="4"/>
  <c r="H550" i="1" s="1"/>
  <c r="D110" i="4"/>
  <c r="H541" i="1" s="1"/>
  <c r="D109" i="4"/>
  <c r="H579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5" l="1"/>
  <c r="T510"/>
  <c r="T546"/>
  <c r="T567"/>
  <c r="T535"/>
  <c r="T556"/>
  <c r="T562"/>
  <c r="T570"/>
  <c r="T560"/>
  <c r="T568"/>
  <c r="T575"/>
  <c r="T542"/>
  <c r="T537"/>
  <c r="T544"/>
  <c r="T555"/>
  <c r="T569"/>
  <c r="D102" i="6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AQB665" i="1"/>
  <c r="AQB659"/>
  <c r="AQB653"/>
  <c r="AQB647"/>
  <c r="AQB641"/>
  <c r="AQB635"/>
  <c r="AQB629"/>
  <c r="AQB623"/>
  <c r="AQB617"/>
  <c r="AQB611"/>
  <c r="AQB605"/>
  <c r="AQB599"/>
  <c r="APS665"/>
  <c r="APS659"/>
  <c r="APS653"/>
  <c r="APS647"/>
  <c r="APS641"/>
  <c r="APS635"/>
  <c r="APS629"/>
  <c r="APS623"/>
  <c r="APS617"/>
  <c r="APS611"/>
  <c r="APS605"/>
  <c r="APS599"/>
  <c r="APJ665"/>
  <c r="APJ659"/>
  <c r="APJ653"/>
  <c r="APJ647"/>
  <c r="APJ641"/>
  <c r="APJ635"/>
  <c r="APJ629"/>
  <c r="APJ623"/>
  <c r="APJ617"/>
  <c r="APJ611"/>
  <c r="APJ605"/>
  <c r="APJ599"/>
  <c r="APA665"/>
  <c r="APA659"/>
  <c r="APA653"/>
  <c r="APA647"/>
  <c r="APA641"/>
  <c r="APA635"/>
  <c r="APA629"/>
  <c r="APA623"/>
  <c r="APA617"/>
  <c r="APA611"/>
  <c r="APA605"/>
  <c r="APA599"/>
  <c r="AOR665"/>
  <c r="AOR659"/>
  <c r="AOR653"/>
  <c r="AOR647"/>
  <c r="AOR641"/>
  <c r="AOR635"/>
  <c r="AOR629"/>
  <c r="AOR623"/>
  <c r="AOR617"/>
  <c r="AOR611"/>
  <c r="AOR605"/>
  <c r="AOR599"/>
  <c r="AOI665"/>
  <c r="AOI659"/>
  <c r="AOI653"/>
  <c r="AOI647"/>
  <c r="AOI641"/>
  <c r="AOI635"/>
  <c r="AOI629"/>
  <c r="AOI623"/>
  <c r="AOI617"/>
  <c r="AOI611"/>
  <c r="AOI605"/>
  <c r="AOI599"/>
  <c r="ANZ665"/>
  <c r="ANZ659"/>
  <c r="ANZ653"/>
  <c r="ANZ647"/>
  <c r="ANZ641"/>
  <c r="ANZ635"/>
  <c r="ANZ629"/>
  <c r="ANZ623"/>
  <c r="ANZ617"/>
  <c r="ANZ611"/>
  <c r="ANZ605"/>
  <c r="ANZ599"/>
  <c r="ANQ665"/>
  <c r="ANQ659"/>
  <c r="ANQ653"/>
  <c r="ANQ647"/>
  <c r="ANQ641"/>
  <c r="ANQ635"/>
  <c r="ANQ629"/>
  <c r="ANQ623"/>
  <c r="ANQ617"/>
  <c r="ANQ611"/>
  <c r="ANQ605"/>
  <c r="ANQ599"/>
  <c r="ANH665"/>
  <c r="ANH659"/>
  <c r="ANH653"/>
  <c r="ANH647"/>
  <c r="ANH641"/>
  <c r="ANH635"/>
  <c r="ANH629"/>
  <c r="ANH623"/>
  <c r="ANH617"/>
  <c r="ANH611"/>
  <c r="ANH605"/>
  <c r="ANH599"/>
  <c r="AMY665"/>
  <c r="AMY659"/>
  <c r="AMY653"/>
  <c r="AMY647"/>
  <c r="AMY641"/>
  <c r="AMY635"/>
  <c r="AMY629"/>
  <c r="AMY623"/>
  <c r="AMY617"/>
  <c r="AMY611"/>
  <c r="AMY605"/>
  <c r="AMY599"/>
  <c r="AMP665"/>
  <c r="AMP659"/>
  <c r="AMP653"/>
  <c r="AMP647"/>
  <c r="AMP641"/>
  <c r="AMP635"/>
  <c r="AMP629"/>
  <c r="AMP623"/>
  <c r="AMP617"/>
  <c r="AMP611"/>
  <c r="AMP605"/>
  <c r="AMP599"/>
  <c r="AMG665"/>
  <c r="AMG659"/>
  <c r="AMG653"/>
  <c r="AMG647"/>
  <c r="AMG641"/>
  <c r="AMG635"/>
  <c r="AMG629"/>
  <c r="AMG623"/>
  <c r="AMG617"/>
  <c r="AMG611"/>
  <c r="AMG605"/>
  <c r="AMG599"/>
  <c r="ALX665"/>
  <c r="ALX659"/>
  <c r="ALX653"/>
  <c r="ALX647"/>
  <c r="ALX641"/>
  <c r="ALX635"/>
  <c r="ALX629"/>
  <c r="ALX623"/>
  <c r="ALX617"/>
  <c r="ALX611"/>
  <c r="ALX605"/>
  <c r="ALX599"/>
  <c r="ALO665"/>
  <c r="ALO659"/>
  <c r="ALO653"/>
  <c r="ALO647"/>
  <c r="ALO641"/>
  <c r="ALO635"/>
  <c r="ALO629"/>
  <c r="ALO623"/>
  <c r="ALO617"/>
  <c r="ALO611"/>
  <c r="ALO605"/>
  <c r="ALO599"/>
  <c r="ALF665"/>
  <c r="ALF659"/>
  <c r="ALF653"/>
  <c r="ALF647"/>
  <c r="ALF641"/>
  <c r="ALF635"/>
  <c r="ALF629"/>
  <c r="ALF623"/>
  <c r="ALF617"/>
  <c r="ALF611"/>
  <c r="ALF605"/>
  <c r="ALF599"/>
  <c r="AKW665"/>
  <c r="AKW659"/>
  <c r="AKW653"/>
  <c r="AKW647"/>
  <c r="AKW641"/>
  <c r="AKW635"/>
  <c r="AKW629"/>
  <c r="AKW623"/>
  <c r="AKW617"/>
  <c r="AKW611"/>
  <c r="AKW605"/>
  <c r="AKW599"/>
  <c r="AKN665"/>
  <c r="AKN659"/>
  <c r="AKN653"/>
  <c r="AKN647"/>
  <c r="AKN641"/>
  <c r="AKN635"/>
  <c r="AKN629"/>
  <c r="AKN623"/>
  <c r="AKN617"/>
  <c r="AKN611"/>
  <c r="AKN605"/>
  <c r="AKN599"/>
  <c r="AKE665"/>
  <c r="AKE659"/>
  <c r="AKE653"/>
  <c r="AKE647"/>
  <c r="AKE641"/>
  <c r="AKE635"/>
  <c r="AKE629"/>
  <c r="AKE623"/>
  <c r="AKE617"/>
  <c r="AKE611"/>
  <c r="AKE605"/>
  <c r="AKE599"/>
  <c r="AJV665"/>
  <c r="AJV659"/>
  <c r="AJV653"/>
  <c r="AJV647"/>
  <c r="AJV641"/>
  <c r="AJV635"/>
  <c r="AJV629"/>
  <c r="AJV623"/>
  <c r="AJV617"/>
  <c r="AJV611"/>
  <c r="AJV605"/>
  <c r="AJV599"/>
  <c r="AJM665"/>
  <c r="AJM659"/>
  <c r="AJM653"/>
  <c r="AJM647"/>
  <c r="AJM641"/>
  <c r="AJM635"/>
  <c r="AJM629"/>
  <c r="AJM623"/>
  <c r="AJM617"/>
  <c r="AJM611"/>
  <c r="AJM605"/>
  <c r="AJM599"/>
  <c r="AJD665"/>
  <c r="AJD659"/>
  <c r="AJD653"/>
  <c r="AJD647"/>
  <c r="AJD641"/>
  <c r="AJD635"/>
  <c r="AJD629"/>
  <c r="AJD623"/>
  <c r="AJD617"/>
  <c r="AJD611"/>
  <c r="AJD605"/>
  <c r="AJD599"/>
  <c r="AIU665"/>
  <c r="AIU659"/>
  <c r="AIU653"/>
  <c r="AIU647"/>
  <c r="AIU641"/>
  <c r="AIU635"/>
  <c r="AIU629"/>
  <c r="AIU623"/>
  <c r="AIU617"/>
  <c r="AIU611"/>
  <c r="AIU605"/>
  <c r="AIU599"/>
  <c r="AIL665"/>
  <c r="AIL659"/>
  <c r="AIL653"/>
  <c r="AIL647"/>
  <c r="AIL641"/>
  <c r="AIL635"/>
  <c r="AIL629"/>
  <c r="AIL623"/>
  <c r="AIL617"/>
  <c r="AIL611"/>
  <c r="AIL605"/>
  <c r="AIL599"/>
  <c r="AIC665"/>
  <c r="AIC659"/>
  <c r="AIC653"/>
  <c r="AIC647"/>
  <c r="AIC641"/>
  <c r="AIC635"/>
  <c r="AIC629"/>
  <c r="AIC623"/>
  <c r="AIC617"/>
  <c r="AIC611"/>
  <c r="AIC605"/>
  <c r="AIC599"/>
  <c r="AHT665"/>
  <c r="AHT659"/>
  <c r="AHT653"/>
  <c r="AHT647"/>
  <c r="AHT641"/>
  <c r="AHT635"/>
  <c r="AHT629"/>
  <c r="AHT623"/>
  <c r="AHT617"/>
  <c r="AHT611"/>
  <c r="AHT605"/>
  <c r="AHT599"/>
  <c r="AHK665"/>
  <c r="AHK659"/>
  <c r="AHK653"/>
  <c r="AHK647"/>
  <c r="AHK641"/>
  <c r="AHK635"/>
  <c r="AHK629"/>
  <c r="AHK623"/>
  <c r="AHK617"/>
  <c r="AHK611"/>
  <c r="AHK605"/>
  <c r="AHK599"/>
  <c r="AHB665"/>
  <c r="AHB659"/>
  <c r="AHB653"/>
  <c r="AHB647"/>
  <c r="AHB641"/>
  <c r="AHB635"/>
  <c r="AHB629"/>
  <c r="AHB623"/>
  <c r="AHB617"/>
  <c r="AHB611"/>
  <c r="AHB605"/>
  <c r="AHB599"/>
  <c r="AGS665"/>
  <c r="AGS659"/>
  <c r="AGS653"/>
  <c r="AGS647"/>
  <c r="AGS641"/>
  <c r="AGS635"/>
  <c r="AGS629"/>
  <c r="AGS623"/>
  <c r="AGS617"/>
  <c r="AGS611"/>
  <c r="AGS605"/>
  <c r="AGS599"/>
  <c r="AGJ665"/>
  <c r="AGJ659"/>
  <c r="AGJ653"/>
  <c r="AGJ647"/>
  <c r="AGJ641"/>
  <c r="AGJ635"/>
  <c r="AGJ629"/>
  <c r="AGJ623"/>
  <c r="AGJ617"/>
  <c r="AGJ611"/>
  <c r="AGJ605"/>
  <c r="AGJ599"/>
  <c r="AGA665"/>
  <c r="AGA659"/>
  <c r="AGA653"/>
  <c r="AGA647"/>
  <c r="AGA641"/>
  <c r="AGA635"/>
  <c r="AGA629"/>
  <c r="AGA623"/>
  <c r="AGA617"/>
  <c r="AGA611"/>
  <c r="AGA605"/>
  <c r="AGA599"/>
  <c r="AFR665"/>
  <c r="AFR659"/>
  <c r="AFR653"/>
  <c r="AFR647"/>
  <c r="AFR641"/>
  <c r="AFR635"/>
  <c r="AFR629"/>
  <c r="AFR623"/>
  <c r="AFR617"/>
  <c r="AFR611"/>
  <c r="AFR605"/>
  <c r="AFR599"/>
  <c r="AFI665"/>
  <c r="AFI659"/>
  <c r="AFI653"/>
  <c r="AFI647"/>
  <c r="AFI641"/>
  <c r="AFI635"/>
  <c r="AFI629"/>
  <c r="AFI623"/>
  <c r="AFI617"/>
  <c r="AFI611"/>
  <c r="AFI605"/>
  <c r="AFI599"/>
  <c r="AEZ665"/>
  <c r="AEZ659"/>
  <c r="AEZ653"/>
  <c r="AEZ647"/>
  <c r="AEZ641"/>
  <c r="AEZ635"/>
  <c r="AEZ629"/>
  <c r="AEZ623"/>
  <c r="AEZ617"/>
  <c r="AEZ611"/>
  <c r="AEZ605"/>
  <c r="AEZ599"/>
  <c r="AEQ665"/>
  <c r="AEQ659"/>
  <c r="AEQ653"/>
  <c r="AEQ647"/>
  <c r="AEQ641"/>
  <c r="AEQ635"/>
  <c r="AEQ629"/>
  <c r="AEQ623"/>
  <c r="AEQ617"/>
  <c r="AEQ611"/>
  <c r="AEQ605"/>
  <c r="AEQ599"/>
  <c r="AEH665"/>
  <c r="AEH659"/>
  <c r="AEH653"/>
  <c r="AEH647"/>
  <c r="AEH641"/>
  <c r="AEH635"/>
  <c r="AEH629"/>
  <c r="AEH623"/>
  <c r="AEH617"/>
  <c r="AEH611"/>
  <c r="AEH605"/>
  <c r="AEH599"/>
  <c r="ADY665"/>
  <c r="ADY659"/>
  <c r="ADY653"/>
  <c r="ADY647"/>
  <c r="ADY641"/>
  <c r="ADY635"/>
  <c r="ADY629"/>
  <c r="ADY623"/>
  <c r="ADY617"/>
  <c r="ADY611"/>
  <c r="ADY605"/>
  <c r="ADY599"/>
  <c r="ADP665"/>
  <c r="ADP659"/>
  <c r="ADP653"/>
  <c r="ADP647"/>
  <c r="ADP641"/>
  <c r="ADP635"/>
  <c r="ADP629"/>
  <c r="ADP623"/>
  <c r="ADP617"/>
  <c r="ADP611"/>
  <c r="ADP605"/>
  <c r="ADP599"/>
  <c r="ADG665"/>
  <c r="ADG659"/>
  <c r="ADG653"/>
  <c r="ADG647"/>
  <c r="ADG641"/>
  <c r="ADG635"/>
  <c r="ADG629"/>
  <c r="ADG623"/>
  <c r="ADG617"/>
  <c r="ADG611"/>
  <c r="ADG605"/>
  <c r="ADG599"/>
  <c r="ACX665"/>
  <c r="ACX659"/>
  <c r="ACX653"/>
  <c r="ACX647"/>
  <c r="ACX641"/>
  <c r="ACX635"/>
  <c r="ACX629"/>
  <c r="ACX623"/>
  <c r="ACX617"/>
  <c r="ACX611"/>
  <c r="ACX605"/>
  <c r="ACX599"/>
  <c r="ACO665"/>
  <c r="ACO659"/>
  <c r="ACO653"/>
  <c r="ACO647"/>
  <c r="ACO641"/>
  <c r="ACO635"/>
  <c r="ACO629"/>
  <c r="ACO623"/>
  <c r="ACO617"/>
  <c r="ACO611"/>
  <c r="ACO605"/>
  <c r="ACO599"/>
  <c r="ACF665"/>
  <c r="ACF659"/>
  <c r="ACF653"/>
  <c r="ACF647"/>
  <c r="ACF641"/>
  <c r="ACF635"/>
  <c r="ACF629"/>
  <c r="ACF623"/>
  <c r="ACF617"/>
  <c r="ACF611"/>
  <c r="ACF605"/>
  <c r="ACF599"/>
  <c r="ABW665"/>
  <c r="ABW659"/>
  <c r="ABW653"/>
  <c r="ABW647"/>
  <c r="ABW641"/>
  <c r="ABW635"/>
  <c r="ABW629"/>
  <c r="ABW623"/>
  <c r="ABW617"/>
  <c r="ABW611"/>
  <c r="ABW605"/>
  <c r="ABW599"/>
  <c r="ABN665"/>
  <c r="ABN659"/>
  <c r="ABN653"/>
  <c r="ABN647"/>
  <c r="ABN641"/>
  <c r="ABN635"/>
  <c r="ABN629"/>
  <c r="ABN623"/>
  <c r="ABN617"/>
  <c r="ABN611"/>
  <c r="ABN605"/>
  <c r="ABN599"/>
  <c r="ABE665"/>
  <c r="ABE659"/>
  <c r="ABE653"/>
  <c r="ABE647"/>
  <c r="ABE641"/>
  <c r="ABE635"/>
  <c r="ABE629"/>
  <c r="ABE623"/>
  <c r="ABE617"/>
  <c r="ABE611"/>
  <c r="ABE605"/>
  <c r="ABE599"/>
  <c r="AAV665"/>
  <c r="AAV659"/>
  <c r="AAV653"/>
  <c r="AAV647"/>
  <c r="AAV641"/>
  <c r="AAV635"/>
  <c r="AAV629"/>
  <c r="AAV623"/>
  <c r="AAV617"/>
  <c r="AAV611"/>
  <c r="AAV605"/>
  <c r="AAV599"/>
  <c r="AAM665"/>
  <c r="AAM659"/>
  <c r="AAM653"/>
  <c r="AAM647"/>
  <c r="AAM641"/>
  <c r="AAM635"/>
  <c r="AAM629"/>
  <c r="AAM623"/>
  <c r="AAM617"/>
  <c r="AAM611"/>
  <c r="AAM605"/>
  <c r="AAM599"/>
  <c r="AAD665"/>
  <c r="AAD659"/>
  <c r="AAD653"/>
  <c r="AAD647"/>
  <c r="AAD641"/>
  <c r="AAD635"/>
  <c r="AAD629"/>
  <c r="AAD623"/>
  <c r="AAD617"/>
  <c r="AAD611"/>
  <c r="AAD605"/>
  <c r="AAD599"/>
  <c r="ZU665"/>
  <c r="ZU659"/>
  <c r="ZU653"/>
  <c r="ZU647"/>
  <c r="ZU641"/>
  <c r="ZU635"/>
  <c r="ZU629"/>
  <c r="ZU623"/>
  <c r="ZU617"/>
  <c r="ZU611"/>
  <c r="ZU605"/>
  <c r="ZU599"/>
  <c r="ZL665"/>
  <c r="ZL659"/>
  <c r="ZL653"/>
  <c r="ZL647"/>
  <c r="ZL641"/>
  <c r="ZL635"/>
  <c r="ZL629"/>
  <c r="ZL623"/>
  <c r="ZL617"/>
  <c r="ZL611"/>
  <c r="ZL605"/>
  <c r="ZL599"/>
  <c r="ZC665"/>
  <c r="ZC659"/>
  <c r="ZC653"/>
  <c r="ZC647"/>
  <c r="ZC641"/>
  <c r="ZC635"/>
  <c r="ZC629"/>
  <c r="ZC623"/>
  <c r="ZC617"/>
  <c r="ZC611"/>
  <c r="ZC605"/>
  <c r="ZC599"/>
  <c r="YT665"/>
  <c r="YT659"/>
  <c r="YT653"/>
  <c r="YT647"/>
  <c r="YT641"/>
  <c r="YT635"/>
  <c r="YT629"/>
  <c r="YT623"/>
  <c r="YT617"/>
  <c r="YT611"/>
  <c r="YT605"/>
  <c r="YT599"/>
  <c r="YK665"/>
  <c r="YK659"/>
  <c r="YK653"/>
  <c r="YK647"/>
  <c r="YK641"/>
  <c r="YK635"/>
  <c r="YK629"/>
  <c r="YK623"/>
  <c r="YK617"/>
  <c r="YK611"/>
  <c r="YK605"/>
  <c r="YK599"/>
  <c r="YB665"/>
  <c r="YB659"/>
  <c r="YB653"/>
  <c r="YB647"/>
  <c r="YB641"/>
  <c r="YB635"/>
  <c r="YB629"/>
  <c r="YB623"/>
  <c r="YB617"/>
  <c r="YB611"/>
  <c r="YB605"/>
  <c r="YB599"/>
  <c r="XS665"/>
  <c r="XS659"/>
  <c r="XS653"/>
  <c r="XS647"/>
  <c r="XS641"/>
  <c r="XS635"/>
  <c r="XS629"/>
  <c r="XS623"/>
  <c r="XS617"/>
  <c r="XS611"/>
  <c r="XS605"/>
  <c r="XS599"/>
  <c r="XJ665"/>
  <c r="XJ659"/>
  <c r="XJ653"/>
  <c r="XJ647"/>
  <c r="XJ641"/>
  <c r="XJ635"/>
  <c r="XJ629"/>
  <c r="XJ623"/>
  <c r="XJ617"/>
  <c r="XJ611"/>
  <c r="XJ605"/>
  <c r="XJ599"/>
  <c r="XA665"/>
  <c r="XA659"/>
  <c r="XA653"/>
  <c r="XA647"/>
  <c r="XA641"/>
  <c r="XA635"/>
  <c r="XA629"/>
  <c r="XA623"/>
  <c r="XA617"/>
  <c r="XA611"/>
  <c r="XA605"/>
  <c r="XA599"/>
  <c r="WR665"/>
  <c r="WR659"/>
  <c r="WR653"/>
  <c r="WR647"/>
  <c r="WR641"/>
  <c r="WR635"/>
  <c r="WR629"/>
  <c r="WR623"/>
  <c r="WR617"/>
  <c r="WR611"/>
  <c r="WR605"/>
  <c r="WR599"/>
  <c r="WI665"/>
  <c r="WI659"/>
  <c r="WI653"/>
  <c r="WI647"/>
  <c r="WI641"/>
  <c r="WI635"/>
  <c r="WI629"/>
  <c r="WI623"/>
  <c r="WI617"/>
  <c r="WI611"/>
  <c r="WI605"/>
  <c r="WI599"/>
  <c r="VZ665"/>
  <c r="VZ659"/>
  <c r="VZ653"/>
  <c r="VZ647"/>
  <c r="VZ641"/>
  <c r="VZ635"/>
  <c r="VZ629"/>
  <c r="VZ623"/>
  <c r="VZ617"/>
  <c r="VZ611"/>
  <c r="VZ605"/>
  <c r="VZ599"/>
  <c r="VQ665"/>
  <c r="VQ659"/>
  <c r="VQ653"/>
  <c r="VQ647"/>
  <c r="VQ641"/>
  <c r="VQ635"/>
  <c r="VQ629"/>
  <c r="VQ623"/>
  <c r="VQ617"/>
  <c r="VQ611"/>
  <c r="VQ605"/>
  <c r="VQ599"/>
  <c r="VH665"/>
  <c r="VH659"/>
  <c r="VH653"/>
  <c r="VH647"/>
  <c r="VH641"/>
  <c r="VH635"/>
  <c r="VH629"/>
  <c r="VH623"/>
  <c r="VH617"/>
  <c r="VH611"/>
  <c r="VH605"/>
  <c r="VH599"/>
  <c r="UY665"/>
  <c r="UY659"/>
  <c r="UY653"/>
  <c r="UY647"/>
  <c r="UY641"/>
  <c r="UY635"/>
  <c r="UY629"/>
  <c r="UY623"/>
  <c r="UY617"/>
  <c r="UY611"/>
  <c r="UY605"/>
  <c r="UY599"/>
  <c r="UP665"/>
  <c r="UP659"/>
  <c r="UP653"/>
  <c r="UP647"/>
  <c r="UP641"/>
  <c r="UP635"/>
  <c r="UP629"/>
  <c r="UP623"/>
  <c r="UP617"/>
  <c r="UP611"/>
  <c r="UP605"/>
  <c r="UP599"/>
  <c r="UG665"/>
  <c r="UG659"/>
  <c r="UG653"/>
  <c r="UG647"/>
  <c r="UG641"/>
  <c r="UG635"/>
  <c r="UG629"/>
  <c r="UG623"/>
  <c r="UG617"/>
  <c r="UG611"/>
  <c r="UG605"/>
  <c r="UG599"/>
  <c r="TX665"/>
  <c r="TX659"/>
  <c r="TX653"/>
  <c r="TX647"/>
  <c r="TX641"/>
  <c r="TX635"/>
  <c r="TX629"/>
  <c r="TX623"/>
  <c r="TX617"/>
  <c r="TX611"/>
  <c r="TX605"/>
  <c r="TX599"/>
  <c r="TO665"/>
  <c r="TO659"/>
  <c r="TO653"/>
  <c r="TO647"/>
  <c r="TO641"/>
  <c r="TO635"/>
  <c r="TO629"/>
  <c r="TO623"/>
  <c r="TO617"/>
  <c r="TO611"/>
  <c r="TO605"/>
  <c r="TO599"/>
  <c r="TF665"/>
  <c r="TF659"/>
  <c r="TF653"/>
  <c r="TF647"/>
  <c r="TF641"/>
  <c r="TF635"/>
  <c r="TF629"/>
  <c r="TF623"/>
  <c r="TF617"/>
  <c r="TF611"/>
  <c r="TF605"/>
  <c r="TF599"/>
  <c r="SW665"/>
  <c r="SW659"/>
  <c r="SW653"/>
  <c r="SW647"/>
  <c r="SW641"/>
  <c r="SW635"/>
  <c r="SW629"/>
  <c r="SW623"/>
  <c r="SW617"/>
  <c r="SW611"/>
  <c r="SW605"/>
  <c r="SW599"/>
  <c r="SN665"/>
  <c r="SN659"/>
  <c r="SN653"/>
  <c r="SN647"/>
  <c r="SN641"/>
  <c r="SN635"/>
  <c r="SN629"/>
  <c r="SN623"/>
  <c r="SN617"/>
  <c r="SN611"/>
  <c r="SN605"/>
  <c r="SN599"/>
  <c r="SE665"/>
  <c r="SE659"/>
  <c r="SE653"/>
  <c r="SE647"/>
  <c r="SE641"/>
  <c r="SE635"/>
  <c r="SE629"/>
  <c r="SE623"/>
  <c r="SE617"/>
  <c r="SE611"/>
  <c r="SE605"/>
  <c r="SE599"/>
  <c r="RV665"/>
  <c r="RV659"/>
  <c r="RV653"/>
  <c r="RV647"/>
  <c r="RV641"/>
  <c r="RV635"/>
  <c r="RV629"/>
  <c r="RV623"/>
  <c r="RV617"/>
  <c r="RV611"/>
  <c r="RV605"/>
  <c r="RV599"/>
  <c r="RM665"/>
  <c r="RM659"/>
  <c r="RM653"/>
  <c r="RM647"/>
  <c r="RM641"/>
  <c r="RM635"/>
  <c r="RM629"/>
  <c r="RM623"/>
  <c r="RM617"/>
  <c r="RM611"/>
  <c r="RM605"/>
  <c r="RM599"/>
  <c r="RD665"/>
  <c r="RD659"/>
  <c r="RD653"/>
  <c r="RD647"/>
  <c r="RD641"/>
  <c r="RD635"/>
  <c r="RD629"/>
  <c r="RD623"/>
  <c r="RD617"/>
  <c r="RD611"/>
  <c r="RD605"/>
  <c r="RD599"/>
  <c r="QU665"/>
  <c r="QU659"/>
  <c r="QU653"/>
  <c r="QU647"/>
  <c r="QU641"/>
  <c r="QU635"/>
  <c r="QU629"/>
  <c r="QU623"/>
  <c r="QU617"/>
  <c r="QU611"/>
  <c r="QU605"/>
  <c r="QU599"/>
  <c r="QL665"/>
  <c r="QL659"/>
  <c r="QL653"/>
  <c r="QL647"/>
  <c r="QL641"/>
  <c r="QL635"/>
  <c r="QL629"/>
  <c r="QL623"/>
  <c r="QL617"/>
  <c r="QL611"/>
  <c r="QL605"/>
  <c r="QL599"/>
  <c r="QC665"/>
  <c r="QC659"/>
  <c r="QC653"/>
  <c r="QC647"/>
  <c r="QC641"/>
  <c r="QC635"/>
  <c r="QC629"/>
  <c r="QC623"/>
  <c r="QC617"/>
  <c r="QC611"/>
  <c r="QC605"/>
  <c r="QC599"/>
  <c r="PT665"/>
  <c r="PT659"/>
  <c r="PT653"/>
  <c r="PT647"/>
  <c r="PT641"/>
  <c r="PT635"/>
  <c r="PT629"/>
  <c r="PT623"/>
  <c r="PT617"/>
  <c r="PT611"/>
  <c r="PT605"/>
  <c r="PT599"/>
  <c r="PK665"/>
  <c r="PK659"/>
  <c r="PK653"/>
  <c r="PK647"/>
  <c r="PK641"/>
  <c r="PK635"/>
  <c r="PK629"/>
  <c r="PK623"/>
  <c r="PK617"/>
  <c r="PK611"/>
  <c r="PK605"/>
  <c r="PK599"/>
  <c r="PB665"/>
  <c r="PB659"/>
  <c r="PB653"/>
  <c r="PB647"/>
  <c r="PB641"/>
  <c r="PB635"/>
  <c r="PB629"/>
  <c r="PB623"/>
  <c r="PB617"/>
  <c r="PB611"/>
  <c r="PB605"/>
  <c r="PB599"/>
  <c r="OS665"/>
  <c r="OS659"/>
  <c r="OS653"/>
  <c r="OS647"/>
  <c r="OS641"/>
  <c r="OS635"/>
  <c r="OS629"/>
  <c r="OS623"/>
  <c r="OS617"/>
  <c r="OS611"/>
  <c r="OS605"/>
  <c r="OS599"/>
  <c r="OJ665"/>
  <c r="OJ659"/>
  <c r="OJ653"/>
  <c r="OJ647"/>
  <c r="OJ641"/>
  <c r="OJ635"/>
  <c r="OJ629"/>
  <c r="OJ623"/>
  <c r="OJ617"/>
  <c r="OJ611"/>
  <c r="OJ605"/>
  <c r="OJ599"/>
  <c r="OA665"/>
  <c r="OA659"/>
  <c r="OA653"/>
  <c r="OA647"/>
  <c r="OA641"/>
  <c r="OA635"/>
  <c r="OA629"/>
  <c r="OA623"/>
  <c r="OA617"/>
  <c r="OA611"/>
  <c r="OA605"/>
  <c r="OA599"/>
  <c r="NR665"/>
  <c r="NR659"/>
  <c r="NR653"/>
  <c r="NR647"/>
  <c r="NR641"/>
  <c r="NR635"/>
  <c r="NR629"/>
  <c r="NR623"/>
  <c r="NR617"/>
  <c r="NR611"/>
  <c r="NR605"/>
  <c r="NR599"/>
  <c r="NI665"/>
  <c r="NI659"/>
  <c r="NI653"/>
  <c r="NI647"/>
  <c r="NI641"/>
  <c r="NI635"/>
  <c r="NI629"/>
  <c r="NI623"/>
  <c r="NI617"/>
  <c r="NI611"/>
  <c r="NI605"/>
  <c r="NI599"/>
  <c r="MZ665"/>
  <c r="MZ659"/>
  <c r="MZ653"/>
  <c r="MZ647"/>
  <c r="MZ641"/>
  <c r="MZ635"/>
  <c r="MZ629"/>
  <c r="MZ623"/>
  <c r="MZ617"/>
  <c r="MZ611"/>
  <c r="MZ605"/>
  <c r="MZ599"/>
  <c r="MQ665"/>
  <c r="MQ659"/>
  <c r="MQ653"/>
  <c r="MQ647"/>
  <c r="MQ641"/>
  <c r="MQ635"/>
  <c r="MQ629"/>
  <c r="MQ623"/>
  <c r="MQ617"/>
  <c r="MQ611"/>
  <c r="MQ605"/>
  <c r="MQ599"/>
  <c r="MH665"/>
  <c r="MH659"/>
  <c r="MH653"/>
  <c r="MH647"/>
  <c r="MH641"/>
  <c r="MH635"/>
  <c r="MH629"/>
  <c r="MH623"/>
  <c r="MH617"/>
  <c r="MH611"/>
  <c r="MH605"/>
  <c r="MH599"/>
  <c r="LY665"/>
  <c r="LY659"/>
  <c r="LY653"/>
  <c r="LY647"/>
  <c r="LY641"/>
  <c r="LY635"/>
  <c r="LY629"/>
  <c r="LY623"/>
  <c r="LY617"/>
  <c r="LY611"/>
  <c r="LY605"/>
  <c r="LY599"/>
  <c r="LP665"/>
  <c r="LP659"/>
  <c r="LP653"/>
  <c r="LP647"/>
  <c r="LP641"/>
  <c r="LP635"/>
  <c r="LP629"/>
  <c r="LP623"/>
  <c r="LP617"/>
  <c r="LP611"/>
  <c r="LP605"/>
  <c r="LP599"/>
  <c r="LG665"/>
  <c r="LG659"/>
  <c r="LG653"/>
  <c r="LG647"/>
  <c r="LG641"/>
  <c r="LG635"/>
  <c r="LG629"/>
  <c r="LG623"/>
  <c r="LG617"/>
  <c r="LG611"/>
  <c r="LG605"/>
  <c r="LG599"/>
  <c r="KX665"/>
  <c r="KX659"/>
  <c r="KX653"/>
  <c r="KX647"/>
  <c r="KX641"/>
  <c r="KX635"/>
  <c r="KX629"/>
  <c r="KX623"/>
  <c r="KX617"/>
  <c r="KX611"/>
  <c r="KX605"/>
  <c r="KX599"/>
  <c r="KO665"/>
  <c r="KO659"/>
  <c r="KO653"/>
  <c r="KO647"/>
  <c r="KO641"/>
  <c r="KO635"/>
  <c r="KO629"/>
  <c r="KO623"/>
  <c r="KO617"/>
  <c r="KO611"/>
  <c r="KO605"/>
  <c r="KO599"/>
  <c r="KF665"/>
  <c r="KF659"/>
  <c r="KF653"/>
  <c r="KF647"/>
  <c r="KF641"/>
  <c r="KF635"/>
  <c r="KF629"/>
  <c r="KF623"/>
  <c r="KF617"/>
  <c r="KF611"/>
  <c r="KF605"/>
  <c r="KF599"/>
  <c r="JW665"/>
  <c r="JW659"/>
  <c r="JW653"/>
  <c r="JW647"/>
  <c r="JW641"/>
  <c r="JW635"/>
  <c r="JW629"/>
  <c r="JW623"/>
  <c r="JW617"/>
  <c r="JW611"/>
  <c r="JW605"/>
  <c r="JW599"/>
  <c r="JN665"/>
  <c r="JN659"/>
  <c r="JN653"/>
  <c r="JN647"/>
  <c r="JN641"/>
  <c r="JN635"/>
  <c r="JN629"/>
  <c r="JN623"/>
  <c r="JN617"/>
  <c r="JN611"/>
  <c r="JN605"/>
  <c r="JN599"/>
  <c r="JE665"/>
  <c r="JE659"/>
  <c r="JE653"/>
  <c r="JE647"/>
  <c r="JE641"/>
  <c r="JE635"/>
  <c r="JE629"/>
  <c r="JE623"/>
  <c r="JE617"/>
  <c r="JE611"/>
  <c r="JE605"/>
  <c r="JE599"/>
  <c r="IV665"/>
  <c r="IV659"/>
  <c r="IV653"/>
  <c r="IV647"/>
  <c r="IV641"/>
  <c r="IV635"/>
  <c r="IV629"/>
  <c r="IV623"/>
  <c r="IV617"/>
  <c r="IV611"/>
  <c r="IV605"/>
  <c r="IV599"/>
  <c r="IM665"/>
  <c r="IM659"/>
  <c r="IM653"/>
  <c r="IM647"/>
  <c r="IM641"/>
  <c r="IM635"/>
  <c r="IM629"/>
  <c r="IM623"/>
  <c r="IM617"/>
  <c r="IM611"/>
  <c r="IM605"/>
  <c r="IM599"/>
  <c r="ID665"/>
  <c r="ID659"/>
  <c r="ID653"/>
  <c r="ID647"/>
  <c r="ID641"/>
  <c r="ID635"/>
  <c r="ID629"/>
  <c r="ID623"/>
  <c r="ID617"/>
  <c r="ID611"/>
  <c r="ID605"/>
  <c r="ID599"/>
  <c r="HU665"/>
  <c r="HU659"/>
  <c r="HU653"/>
  <c r="HU647"/>
  <c r="HU641"/>
  <c r="HU635"/>
  <c r="HU629"/>
  <c r="HU623"/>
  <c r="HU617"/>
  <c r="HU611"/>
  <c r="HU605"/>
  <c r="HU599"/>
  <c r="HL665"/>
  <c r="HL659"/>
  <c r="HL653"/>
  <c r="HL647"/>
  <c r="HL641"/>
  <c r="HL635"/>
  <c r="HL629"/>
  <c r="HL623"/>
  <c r="HL617"/>
  <c r="HL611"/>
  <c r="HL605"/>
  <c r="HL599"/>
  <c r="HC665"/>
  <c r="HC659"/>
  <c r="HC653"/>
  <c r="HC647"/>
  <c r="HC641"/>
  <c r="HC635"/>
  <c r="HC629"/>
  <c r="HC623"/>
  <c r="HC617"/>
  <c r="HC611"/>
  <c r="HC605"/>
  <c r="HC599"/>
  <c r="GT665"/>
  <c r="GT659"/>
  <c r="GT653"/>
  <c r="GT647"/>
  <c r="GT641"/>
  <c r="GT635"/>
  <c r="GT629"/>
  <c r="GT623"/>
  <c r="GT617"/>
  <c r="GT611"/>
  <c r="GT605"/>
  <c r="GT599"/>
  <c r="GK665"/>
  <c r="GK659"/>
  <c r="GK653"/>
  <c r="GK647"/>
  <c r="GK641"/>
  <c r="GK635"/>
  <c r="GK629"/>
  <c r="GK623"/>
  <c r="GK617"/>
  <c r="GK611"/>
  <c r="GK605"/>
  <c r="GK599"/>
  <c r="GB665"/>
  <c r="GB659"/>
  <c r="GB653"/>
  <c r="GB647"/>
  <c r="GB641"/>
  <c r="GB635"/>
  <c r="GB629"/>
  <c r="GB623"/>
  <c r="GB617"/>
  <c r="GB611"/>
  <c r="GB605"/>
  <c r="GB599"/>
  <c r="FS665"/>
  <c r="FS659"/>
  <c r="FS653"/>
  <c r="FS647"/>
  <c r="FS641"/>
  <c r="FS635"/>
  <c r="FS629"/>
  <c r="FS623"/>
  <c r="FS617"/>
  <c r="FS611"/>
  <c r="FS605"/>
  <c r="FS599"/>
  <c r="FJ665"/>
  <c r="FJ659"/>
  <c r="FJ653"/>
  <c r="FJ647"/>
  <c r="FJ641"/>
  <c r="FJ635"/>
  <c r="FJ629"/>
  <c r="FJ623"/>
  <c r="FJ617"/>
  <c r="FJ611"/>
  <c r="FJ605"/>
  <c r="FJ599"/>
  <c r="FA665"/>
  <c r="FA659"/>
  <c r="FA653"/>
  <c r="FA647"/>
  <c r="FA641"/>
  <c r="FA635"/>
  <c r="FA629"/>
  <c r="FA623"/>
  <c r="FA617"/>
  <c r="FA611"/>
  <c r="FA605"/>
  <c r="FA599"/>
  <c r="ER665"/>
  <c r="ER659"/>
  <c r="ER653"/>
  <c r="ER647"/>
  <c r="ER641"/>
  <c r="ER635"/>
  <c r="ER629"/>
  <c r="ER623"/>
  <c r="ER617"/>
  <c r="ER611"/>
  <c r="ER605"/>
  <c r="ER599"/>
  <c r="EI665"/>
  <c r="EI659"/>
  <c r="EI653"/>
  <c r="EI647"/>
  <c r="EI641"/>
  <c r="EI635"/>
  <c r="EI629"/>
  <c r="EI623"/>
  <c r="EI617"/>
  <c r="EI611"/>
  <c r="EI605"/>
  <c r="EI599"/>
  <c r="DZ665"/>
  <c r="DZ659"/>
  <c r="DZ653"/>
  <c r="DZ647"/>
  <c r="DZ641"/>
  <c r="DZ635"/>
  <c r="DZ629"/>
  <c r="DZ623"/>
  <c r="DZ617"/>
  <c r="DZ611"/>
  <c r="DZ605"/>
  <c r="DZ599"/>
  <c r="DQ665"/>
  <c r="DQ659"/>
  <c r="DQ653"/>
  <c r="DQ647"/>
  <c r="DQ641"/>
  <c r="DQ635"/>
  <c r="DQ629"/>
  <c r="DQ623"/>
  <c r="DQ617"/>
  <c r="DQ611"/>
  <c r="DQ605"/>
  <c r="DQ599"/>
  <c r="DH665"/>
  <c r="DH659"/>
  <c r="DH653"/>
  <c r="DH647"/>
  <c r="DH641"/>
  <c r="DH635"/>
  <c r="DH629"/>
  <c r="DH623"/>
  <c r="DH617"/>
  <c r="DH611"/>
  <c r="DH605"/>
  <c r="DH599"/>
  <c r="CY665"/>
  <c r="CY659"/>
  <c r="CY653"/>
  <c r="CY647"/>
  <c r="CY641"/>
  <c r="CY635"/>
  <c r="CY629"/>
  <c r="CY623"/>
  <c r="CY617"/>
  <c r="CY611"/>
  <c r="CY605"/>
  <c r="CY599"/>
  <c r="CP665"/>
  <c r="CP659"/>
  <c r="CP653"/>
  <c r="CP647"/>
  <c r="CP641"/>
  <c r="CP635"/>
  <c r="CP629"/>
  <c r="CP623"/>
  <c r="CP617"/>
  <c r="CP611"/>
  <c r="CP605"/>
  <c r="CP599"/>
  <c r="CG665"/>
  <c r="CG659"/>
  <c r="CG653"/>
  <c r="CG647"/>
  <c r="CG641"/>
  <c r="CG635"/>
  <c r="CG629"/>
  <c r="CG623"/>
  <c r="CG617"/>
  <c r="CG611"/>
  <c r="CG605"/>
  <c r="CG599"/>
  <c r="BX665"/>
  <c r="BX659"/>
  <c r="BX653"/>
  <c r="BX647"/>
  <c r="BX641"/>
  <c r="BX635"/>
  <c r="BX629"/>
  <c r="BX623"/>
  <c r="BX617"/>
  <c r="BX611"/>
  <c r="BX605"/>
  <c r="BX599"/>
  <c r="BO665"/>
  <c r="BO659"/>
  <c r="BO653"/>
  <c r="BO647"/>
  <c r="BO641"/>
  <c r="BO635"/>
  <c r="BO629"/>
  <c r="BO623"/>
  <c r="BO617"/>
  <c r="BO611"/>
  <c r="BO605"/>
  <c r="BO599"/>
  <c r="BF665"/>
  <c r="BF659"/>
  <c r="BF653"/>
  <c r="BF647"/>
  <c r="BF641"/>
  <c r="BF635"/>
  <c r="BF629"/>
  <c r="BF623"/>
  <c r="BF617"/>
  <c r="BF611"/>
  <c r="BF605"/>
  <c r="BF599"/>
  <c r="AW665"/>
  <c r="AW659"/>
  <c r="AW653"/>
  <c r="AW647"/>
  <c r="AW641"/>
  <c r="AW635"/>
  <c r="AW629"/>
  <c r="AW623"/>
  <c r="AW617"/>
  <c r="AW611"/>
  <c r="AW605"/>
  <c r="AW599"/>
  <c r="AN665"/>
  <c r="AN659"/>
  <c r="AN653"/>
  <c r="AN647"/>
  <c r="AN641"/>
  <c r="AN635"/>
  <c r="AN629"/>
  <c r="AN623"/>
  <c r="AN617"/>
  <c r="AN611"/>
  <c r="AN605"/>
  <c r="AN599"/>
  <c r="AE665"/>
  <c r="AE659"/>
  <c r="AE653"/>
  <c r="AE647"/>
  <c r="AE641"/>
  <c r="AE635"/>
  <c r="AE629"/>
  <c r="AE623"/>
  <c r="AE617"/>
  <c r="AE611"/>
  <c r="AE605"/>
  <c r="AE599"/>
  <c r="V665"/>
  <c r="V659"/>
  <c r="V653"/>
  <c r="V647"/>
  <c r="V641"/>
  <c r="V635"/>
  <c r="V629"/>
  <c r="V623"/>
  <c r="V617"/>
  <c r="V611"/>
  <c r="V605"/>
  <c r="V599"/>
  <c r="M665"/>
  <c r="M659"/>
  <c r="M653"/>
  <c r="M647"/>
  <c r="M641"/>
  <c r="M635"/>
  <c r="M629"/>
  <c r="M623"/>
  <c r="M617"/>
  <c r="M611"/>
  <c r="M605"/>
  <c r="M599"/>
  <c r="D665"/>
  <c r="D659"/>
  <c r="D653"/>
  <c r="D647"/>
  <c r="D641"/>
  <c r="D635"/>
  <c r="D629"/>
  <c r="D623"/>
  <c r="D617"/>
  <c r="D611"/>
  <c r="D605"/>
  <c r="D599"/>
  <c r="V667" i="15" l="1"/>
  <c r="V662"/>
  <c r="V666"/>
  <c r="V664"/>
  <c r="V660"/>
  <c r="V663"/>
  <c r="V661"/>
  <c r="V659"/>
  <c r="V665"/>
  <c r="V668"/>
  <c r="V603"/>
  <c r="V601"/>
  <c r="V606"/>
  <c r="V599"/>
  <c r="V607"/>
  <c r="V604"/>
  <c r="V605"/>
  <c r="V600"/>
  <c r="V602"/>
  <c r="V608"/>
  <c r="G314" i="1" l="1"/>
  <c r="G325"/>
  <c r="G309"/>
  <c r="G307"/>
  <c r="G320"/>
  <c r="G328"/>
  <c r="G317"/>
  <c r="G330"/>
  <c r="G331"/>
  <c r="G315"/>
  <c r="G313"/>
  <c r="G312"/>
  <c r="G327"/>
  <c r="G334"/>
  <c r="G336"/>
  <c r="G338"/>
  <c r="G332"/>
  <c r="N373" l="1"/>
  <c r="F373"/>
  <c r="B373"/>
  <c r="P120" l="1"/>
  <c r="P180"/>
  <c r="P191"/>
  <c r="P135"/>
  <c r="P144"/>
  <c r="P200"/>
  <c r="P179"/>
  <c r="P203"/>
  <c r="P143"/>
  <c r="P140"/>
  <c r="P139"/>
  <c r="P121"/>
  <c r="P213"/>
  <c r="P184"/>
  <c r="P163"/>
  <c r="P126"/>
  <c r="P127"/>
  <c r="P194"/>
  <c r="P201"/>
  <c r="P204"/>
  <c r="M4225" i="8" l="1"/>
  <c r="M4188"/>
  <c r="M4253"/>
  <c r="M4180"/>
  <c r="M4220"/>
  <c r="M4187"/>
  <c r="M4245"/>
  <c r="M4170"/>
  <c r="M4211"/>
  <c r="M4174"/>
  <c r="M4172"/>
  <c r="M4199"/>
  <c r="M4262"/>
  <c r="M4167"/>
  <c r="M4219"/>
  <c r="M4209"/>
  <c r="M4205"/>
  <c r="M4165"/>
  <c r="M4231"/>
  <c r="M4239"/>
  <c r="M4198"/>
  <c r="M4241"/>
  <c r="M4218"/>
  <c r="M4259"/>
  <c r="M4251"/>
  <c r="M4186"/>
  <c r="M4190"/>
  <c r="M4256"/>
  <c r="M4185"/>
  <c r="M4212"/>
  <c r="M4193"/>
  <c r="M4179"/>
  <c r="M4213"/>
  <c r="M4194"/>
  <c r="M4171"/>
  <c r="M4196"/>
  <c r="M4177"/>
  <c r="M4203"/>
  <c r="M4255"/>
  <c r="M4243"/>
  <c r="M4226"/>
  <c r="M4261"/>
  <c r="M4214"/>
  <c r="M4224"/>
  <c r="M4264"/>
  <c r="M4168"/>
  <c r="M4176"/>
  <c r="M4207"/>
  <c r="M4195"/>
  <c r="M4228"/>
  <c r="M4248"/>
  <c r="M4233"/>
  <c r="M4263"/>
  <c r="M4178"/>
  <c r="M4164"/>
  <c r="M4216"/>
  <c r="M4250"/>
  <c r="M4184"/>
  <c r="M4229"/>
  <c r="M4257"/>
  <c r="M4191"/>
  <c r="M4249"/>
  <c r="M4182"/>
  <c r="M4210"/>
  <c r="M4238"/>
  <c r="M4169"/>
  <c r="M4246"/>
  <c r="M4175"/>
  <c r="M4258"/>
  <c r="M4200"/>
  <c r="M4189"/>
  <c r="M4197"/>
  <c r="M4235"/>
  <c r="M4215"/>
  <c r="M4208"/>
  <c r="M4247"/>
  <c r="M4166"/>
  <c r="M4223"/>
  <c r="M4173"/>
  <c r="M4260"/>
  <c r="M4252"/>
  <c r="M4242"/>
  <c r="M4192"/>
  <c r="M4227"/>
  <c r="M4183"/>
  <c r="M4232"/>
  <c r="M4254"/>
  <c r="M4202"/>
  <c r="M4221"/>
  <c r="M4217"/>
  <c r="M4237"/>
  <c r="M4240"/>
  <c r="M4244"/>
  <c r="M4234"/>
  <c r="M4181"/>
  <c r="M4201"/>
  <c r="M4206"/>
  <c r="M4236"/>
  <c r="M4204"/>
  <c r="M4230"/>
  <c r="M4222"/>
  <c r="H45" i="12"/>
  <c r="M138"/>
  <c r="H40"/>
  <c r="H8"/>
  <c r="Q239" i="13"/>
  <c r="Q238"/>
  <c r="L239"/>
  <c r="L238"/>
  <c r="G239"/>
  <c r="G238"/>
  <c r="B239"/>
  <c r="B238"/>
  <c r="F761" i="1" l="1"/>
  <c r="AM104"/>
  <c r="M5308" i="8"/>
  <c r="M5282"/>
  <c r="M5329"/>
  <c r="M5257"/>
  <c r="M5291"/>
  <c r="M5251"/>
  <c r="M5325"/>
  <c r="M5249"/>
  <c r="M5273"/>
  <c r="M5248"/>
  <c r="M5245"/>
  <c r="M5274"/>
  <c r="M5316"/>
  <c r="M5239"/>
  <c r="M5270"/>
  <c r="M5287"/>
  <c r="M5272"/>
  <c r="M5247"/>
  <c r="M5312"/>
  <c r="M5335"/>
  <c r="M5288"/>
  <c r="M5327"/>
  <c r="M5297"/>
  <c r="M5331"/>
  <c r="M5320"/>
  <c r="M5264"/>
  <c r="M5278"/>
  <c r="M5321"/>
  <c r="M5271"/>
  <c r="M5284"/>
  <c r="M5280"/>
  <c r="M5252"/>
  <c r="M5286"/>
  <c r="M5283"/>
  <c r="M5260"/>
  <c r="M5261"/>
  <c r="M5238"/>
  <c r="M5281"/>
  <c r="M5319"/>
  <c r="M5330"/>
  <c r="M5289"/>
  <c r="M5317"/>
  <c r="M5276"/>
  <c r="M5292"/>
  <c r="M5334"/>
  <c r="M5237"/>
  <c r="M5240"/>
  <c r="M5267"/>
  <c r="M5262"/>
  <c r="M5299"/>
  <c r="M5322"/>
  <c r="M5295"/>
  <c r="M5333"/>
  <c r="M5253"/>
  <c r="M5241"/>
  <c r="M5265"/>
  <c r="M5326"/>
  <c r="M5279"/>
  <c r="M5294"/>
  <c r="M5313"/>
  <c r="M5256"/>
  <c r="M5332"/>
  <c r="M5255"/>
  <c r="M5269"/>
  <c r="M5304"/>
  <c r="M5236"/>
  <c r="M5310"/>
  <c r="M5250"/>
  <c r="M5314"/>
  <c r="M5275"/>
  <c r="M5243"/>
  <c r="M5263"/>
  <c r="M5300"/>
  <c r="M5307"/>
  <c r="M5296"/>
  <c r="M5328"/>
  <c r="M5242"/>
  <c r="M5305"/>
  <c r="M5244"/>
  <c r="M5318"/>
  <c r="M5315"/>
  <c r="M5323"/>
  <c r="M5258"/>
  <c r="M5303"/>
  <c r="M5246"/>
  <c r="M5268"/>
  <c r="M5336"/>
  <c r="M5259"/>
  <c r="M5277"/>
  <c r="M5293"/>
  <c r="M5302"/>
  <c r="M5298"/>
  <c r="M5324"/>
  <c r="M5301"/>
  <c r="M5254"/>
  <c r="M5285"/>
  <c r="M5290"/>
  <c r="M5309"/>
  <c r="M5266"/>
  <c r="M5306"/>
  <c r="M5311"/>
  <c r="M5167"/>
  <c r="M5129"/>
  <c r="M5202"/>
  <c r="M5121"/>
  <c r="M5156"/>
  <c r="M5108"/>
  <c r="M5179"/>
  <c r="M5116"/>
  <c r="M5149"/>
  <c r="M5109"/>
  <c r="M5117"/>
  <c r="M5150"/>
  <c r="M5195"/>
  <c r="M5105"/>
  <c r="M5126"/>
  <c r="M5154"/>
  <c r="M5137"/>
  <c r="M5102"/>
  <c r="M5171"/>
  <c r="M5192"/>
  <c r="M5164"/>
  <c r="M5177"/>
  <c r="M5175"/>
  <c r="M5198"/>
  <c r="M5181"/>
  <c r="M5141"/>
  <c r="M5110"/>
  <c r="M5186"/>
  <c r="M5151"/>
  <c r="M5169"/>
  <c r="M5152"/>
  <c r="M5120"/>
  <c r="M5138"/>
  <c r="M5153"/>
  <c r="M5128"/>
  <c r="M5112"/>
  <c r="M5104"/>
  <c r="M5162"/>
  <c r="M5193"/>
  <c r="M5184"/>
  <c r="M5148"/>
  <c r="M5196"/>
  <c r="M5163"/>
  <c r="M5127"/>
  <c r="M5194"/>
  <c r="M5119"/>
  <c r="M5106"/>
  <c r="M5133"/>
  <c r="M5145"/>
  <c r="M5144"/>
  <c r="M5176"/>
  <c r="M5180"/>
  <c r="M5201"/>
  <c r="M5125"/>
  <c r="M5103"/>
  <c r="M5122"/>
  <c r="M5182"/>
  <c r="M5143"/>
  <c r="M5157"/>
  <c r="M5185"/>
  <c r="M5136"/>
  <c r="M5200"/>
  <c r="M5131"/>
  <c r="M5134"/>
  <c r="M5170"/>
  <c r="M5111"/>
  <c r="M5172"/>
  <c r="M5114"/>
  <c r="M5191"/>
  <c r="M5146"/>
  <c r="M5118"/>
  <c r="M5123"/>
  <c r="M5166"/>
  <c r="M5142"/>
  <c r="M5165"/>
  <c r="M5190"/>
  <c r="M5107"/>
  <c r="M5160"/>
  <c r="M5113"/>
  <c r="M5199"/>
  <c r="M5188"/>
  <c r="M5197"/>
  <c r="M5130"/>
  <c r="M5161"/>
  <c r="M5135"/>
  <c r="M5139"/>
  <c r="M5189"/>
  <c r="M5147"/>
  <c r="M5124"/>
  <c r="M5132"/>
  <c r="M5178"/>
  <c r="M5173"/>
  <c r="M5187"/>
  <c r="M5168"/>
  <c r="M5115"/>
  <c r="M5140"/>
  <c r="M5159"/>
  <c r="M5174"/>
  <c r="M5158"/>
  <c r="M5155"/>
  <c r="M5183"/>
  <c r="F1197" i="1" l="1"/>
  <c r="F1134"/>
  <c r="F1539"/>
  <c r="F1286"/>
  <c r="F1276"/>
  <c r="F1289"/>
  <c r="F1165"/>
  <c r="F920"/>
  <c r="F1610"/>
  <c r="M4903" i="8" l="1"/>
  <c r="M4859"/>
  <c r="M4917"/>
  <c r="M4857"/>
  <c r="M4883"/>
  <c r="M4850"/>
  <c r="M4920"/>
  <c r="M4837"/>
  <c r="M4899"/>
  <c r="M4844"/>
  <c r="M4840"/>
  <c r="M4868"/>
  <c r="M4914"/>
  <c r="M4839"/>
  <c r="M4881"/>
  <c r="M4855"/>
  <c r="M4898"/>
  <c r="M4838"/>
  <c r="M4890"/>
  <c r="M4908"/>
  <c r="M4873"/>
  <c r="M4907"/>
  <c r="M4867"/>
  <c r="M4915"/>
  <c r="M4934"/>
  <c r="M4885"/>
  <c r="M4860"/>
  <c r="M4919"/>
  <c r="M4858"/>
  <c r="M4892"/>
  <c r="M4864"/>
  <c r="M4847"/>
  <c r="M4874"/>
  <c r="M4866"/>
  <c r="M4852"/>
  <c r="M4865"/>
  <c r="M4841"/>
  <c r="M4876"/>
  <c r="M4933"/>
  <c r="M4910"/>
  <c r="M4900"/>
  <c r="M4927"/>
  <c r="M4879"/>
  <c r="M4894"/>
  <c r="M4929"/>
  <c r="M4848"/>
  <c r="M4846"/>
  <c r="M4871"/>
  <c r="M4875"/>
  <c r="M4895"/>
  <c r="M4926"/>
  <c r="M4913"/>
  <c r="M4916"/>
  <c r="M4849"/>
  <c r="M4834"/>
  <c r="M4854"/>
  <c r="M4923"/>
  <c r="M4870"/>
  <c r="M4889"/>
  <c r="M4932"/>
  <c r="M4845"/>
  <c r="M4925"/>
  <c r="M4861"/>
  <c r="M4877"/>
  <c r="M4912"/>
  <c r="M4835"/>
  <c r="M4901"/>
  <c r="M4856"/>
  <c r="M4906"/>
  <c r="M4882"/>
  <c r="M4851"/>
  <c r="M4869"/>
  <c r="M4904"/>
  <c r="M4886"/>
  <c r="M4878"/>
  <c r="M4931"/>
  <c r="M4836"/>
  <c r="M4896"/>
  <c r="M4843"/>
  <c r="M4930"/>
  <c r="M4924"/>
  <c r="M4928"/>
  <c r="M4862"/>
  <c r="M4902"/>
  <c r="M4853"/>
  <c r="M4863"/>
  <c r="M4921"/>
  <c r="M4880"/>
  <c r="M4891"/>
  <c r="M4897"/>
  <c r="M4911"/>
  <c r="M4918"/>
  <c r="M4909"/>
  <c r="M4905"/>
  <c r="M4842"/>
  <c r="M4884"/>
  <c r="M4893"/>
  <c r="M4922"/>
  <c r="M4872"/>
  <c r="M4888"/>
  <c r="M4887"/>
  <c r="M4790"/>
  <c r="M4766"/>
  <c r="M4768"/>
  <c r="M4778"/>
  <c r="M4797"/>
  <c r="M4789"/>
  <c r="M4793"/>
  <c r="M4786"/>
  <c r="M4771"/>
  <c r="M4764"/>
  <c r="M4777"/>
  <c r="M4780"/>
  <c r="M4792"/>
  <c r="M4799"/>
  <c r="M4795"/>
  <c r="M4791"/>
  <c r="M4788"/>
  <c r="M4787"/>
  <c r="M4784"/>
  <c r="M4775"/>
  <c r="M4772"/>
  <c r="M4769"/>
  <c r="M4767"/>
  <c r="M4765"/>
  <c r="M4763"/>
  <c r="M4760"/>
  <c r="M4756"/>
  <c r="M4755"/>
  <c r="M4754"/>
  <c r="M4762"/>
  <c r="M4770"/>
  <c r="M4783"/>
  <c r="M4773"/>
  <c r="M4781"/>
  <c r="M4759"/>
  <c r="M4796"/>
  <c r="M4798"/>
  <c r="M4794"/>
  <c r="M4757"/>
  <c r="M4776"/>
  <c r="M4761"/>
  <c r="M4758"/>
  <c r="M4785"/>
  <c r="M4800"/>
  <c r="M4753"/>
  <c r="M4782"/>
  <c r="M4774"/>
  <c r="M4752"/>
  <c r="M4779"/>
  <c r="M4751"/>
  <c r="M4750"/>
  <c r="M4749"/>
  <c r="M4746"/>
  <c r="M4743"/>
  <c r="M4744"/>
  <c r="M4741"/>
  <c r="M4747"/>
  <c r="M4739"/>
  <c r="M4748"/>
  <c r="M4745"/>
  <c r="M4738"/>
  <c r="M4737"/>
  <c r="M4736"/>
  <c r="M4735"/>
  <c r="M4734"/>
  <c r="M4740"/>
  <c r="M4733"/>
  <c r="M4732"/>
  <c r="M4731"/>
  <c r="M4730"/>
  <c r="M4729"/>
  <c r="M4742"/>
  <c r="M4725"/>
  <c r="M4724"/>
  <c r="M4727"/>
  <c r="M4723"/>
  <c r="M4726"/>
  <c r="M4721"/>
  <c r="M4728"/>
  <c r="M4720"/>
  <c r="M4719"/>
  <c r="M4722"/>
  <c r="M4717"/>
  <c r="M4714"/>
  <c r="M4716"/>
  <c r="M4715"/>
  <c r="M4711"/>
  <c r="M4709"/>
  <c r="M4718"/>
  <c r="M4713"/>
  <c r="M4708"/>
  <c r="M4707"/>
  <c r="M4712"/>
  <c r="M4710"/>
  <c r="M4706"/>
  <c r="M4705"/>
  <c r="M4703"/>
  <c r="M4704"/>
  <c r="M4702"/>
  <c r="M4701"/>
  <c r="M4700"/>
  <c r="M3993"/>
  <c r="M3985"/>
  <c r="M3986"/>
  <c r="M3989"/>
  <c r="M3996"/>
  <c r="M3992"/>
  <c r="M3995"/>
  <c r="M3991"/>
  <c r="M3987"/>
  <c r="M3984"/>
  <c r="M3988"/>
  <c r="M3990"/>
  <c r="M3994"/>
  <c r="M3983"/>
  <c r="M3982"/>
  <c r="M3981"/>
  <c r="M3980"/>
  <c r="M3979"/>
  <c r="M3978"/>
  <c r="M3977"/>
  <c r="M3976"/>
  <c r="M3975"/>
  <c r="M3974"/>
  <c r="M3973"/>
  <c r="M3972"/>
  <c r="M3971"/>
  <c r="M3970"/>
  <c r="M3969"/>
  <c r="M3968"/>
  <c r="M3967"/>
  <c r="M3966"/>
  <c r="M3965"/>
  <c r="M3964"/>
  <c r="M3963"/>
  <c r="M3962"/>
  <c r="M3961"/>
  <c r="M3960"/>
  <c r="M3959"/>
  <c r="M3958"/>
  <c r="M3957"/>
  <c r="M3956"/>
  <c r="M3955"/>
  <c r="M3954"/>
  <c r="M3953"/>
  <c r="M3952"/>
  <c r="M3951"/>
  <c r="M3950"/>
  <c r="M3949"/>
  <c r="M3948"/>
  <c r="M3947"/>
  <c r="M3946"/>
  <c r="M3945"/>
  <c r="M3944"/>
  <c r="M3943"/>
  <c r="M3942"/>
  <c r="M3941"/>
  <c r="M3940"/>
  <c r="M3939"/>
  <c r="M3938"/>
  <c r="M3937"/>
  <c r="M3936"/>
  <c r="M3935"/>
  <c r="M3934"/>
  <c r="M3933"/>
  <c r="M3932"/>
  <c r="M3931"/>
  <c r="M3930"/>
  <c r="M3929"/>
  <c r="M3928"/>
  <c r="M3927"/>
  <c r="M3926"/>
  <c r="M3925"/>
  <c r="M3924"/>
  <c r="M3923"/>
  <c r="M3922"/>
  <c r="M3921"/>
  <c r="M3920"/>
  <c r="M3919"/>
  <c r="M3918"/>
  <c r="M3917"/>
  <c r="M3916"/>
  <c r="M3915"/>
  <c r="M3914"/>
  <c r="M3913"/>
  <c r="M3912"/>
  <c r="M3911"/>
  <c r="M3910"/>
  <c r="M3909"/>
  <c r="M3908"/>
  <c r="M3907"/>
  <c r="M3906"/>
  <c r="M3905"/>
  <c r="M3904"/>
  <c r="M3903"/>
  <c r="M3902"/>
  <c r="M3901"/>
  <c r="M3900"/>
  <c r="M3899"/>
  <c r="M3898"/>
  <c r="M3897"/>
  <c r="M3584"/>
  <c r="M3559"/>
  <c r="M3561"/>
  <c r="M3572"/>
  <c r="M3591"/>
  <c r="M3583"/>
  <c r="M3587"/>
  <c r="M3580"/>
  <c r="M3564"/>
  <c r="M3557"/>
  <c r="M3570"/>
  <c r="M3574"/>
  <c r="M3586"/>
  <c r="M3594"/>
  <c r="M3588"/>
  <c r="M3567"/>
  <c r="M3566"/>
  <c r="M3563"/>
  <c r="M3562"/>
  <c r="M3560"/>
  <c r="M3556"/>
  <c r="M3553"/>
  <c r="M3551"/>
  <c r="M3593"/>
  <c r="M3592"/>
  <c r="M3590"/>
  <c r="M3589"/>
  <c r="M3585"/>
  <c r="M3582"/>
  <c r="M3581"/>
  <c r="M3579"/>
  <c r="M3578"/>
  <c r="M3577"/>
  <c r="M3576"/>
  <c r="M3575"/>
  <c r="M3573"/>
  <c r="M3569"/>
  <c r="M3568"/>
  <c r="M3565"/>
  <c r="M3558"/>
  <c r="M3555"/>
  <c r="M3554"/>
  <c r="M3552"/>
  <c r="M3571"/>
  <c r="M3550"/>
  <c r="M3549"/>
  <c r="M3548"/>
  <c r="M3547"/>
  <c r="M3546"/>
  <c r="M3545"/>
  <c r="M3544"/>
  <c r="M3543"/>
  <c r="M3542"/>
  <c r="M3541"/>
  <c r="M3540"/>
  <c r="M3539"/>
  <c r="M3538"/>
  <c r="M3537"/>
  <c r="M3536"/>
  <c r="M3535"/>
  <c r="M3534"/>
  <c r="M3533"/>
  <c r="M3532"/>
  <c r="M3531"/>
  <c r="M3530"/>
  <c r="M3529"/>
  <c r="M3528"/>
  <c r="M3527"/>
  <c r="M3526"/>
  <c r="M3525"/>
  <c r="M3524"/>
  <c r="M3523"/>
  <c r="M3522"/>
  <c r="M3521"/>
  <c r="M3520"/>
  <c r="M3519"/>
  <c r="M3518"/>
  <c r="M3517"/>
  <c r="M3516"/>
  <c r="M3515"/>
  <c r="M3514"/>
  <c r="M3513"/>
  <c r="M3512"/>
  <c r="M3511"/>
  <c r="M3510"/>
  <c r="M3509"/>
  <c r="M3508"/>
  <c r="M3507"/>
  <c r="M3506"/>
  <c r="M3505"/>
  <c r="M3504"/>
  <c r="M3503"/>
  <c r="M3502"/>
  <c r="M3501"/>
  <c r="M3500"/>
  <c r="M3499"/>
  <c r="M3498"/>
  <c r="M3497"/>
  <c r="M3496"/>
  <c r="M3495"/>
  <c r="M3494"/>
  <c r="F1647" i="1"/>
  <c r="F1480"/>
  <c r="F1393"/>
  <c r="F780"/>
  <c r="F1200"/>
  <c r="F1443"/>
  <c r="F861"/>
  <c r="F1316"/>
  <c r="F1141"/>
  <c r="F1069"/>
  <c r="F1459"/>
  <c r="M3896" i="8"/>
  <c r="F1700" i="1" l="1"/>
  <c r="F1607"/>
  <c r="F1389"/>
  <c r="F1049"/>
  <c r="F1454"/>
  <c r="F1104"/>
  <c r="F1495"/>
  <c r="F1500"/>
  <c r="F1251"/>
  <c r="F1653"/>
  <c r="F1692" l="1"/>
  <c r="F862"/>
  <c r="M4624" i="8" l="1"/>
  <c r="M4621"/>
  <c r="M4666"/>
  <c r="M4585"/>
  <c r="M4638"/>
  <c r="M4580"/>
  <c r="M4649"/>
  <c r="M4576"/>
  <c r="M4632"/>
  <c r="M4570"/>
  <c r="M4569"/>
  <c r="M4578"/>
  <c r="M4665"/>
  <c r="M4574"/>
  <c r="M4619"/>
  <c r="M4604"/>
  <c r="M4606"/>
  <c r="M4577"/>
  <c r="M4644"/>
  <c r="M4653"/>
  <c r="M4598"/>
  <c r="M4642"/>
  <c r="M4645"/>
  <c r="M4664"/>
  <c r="M4654"/>
  <c r="M4615"/>
  <c r="M4602"/>
  <c r="M4601"/>
  <c r="M4605"/>
  <c r="M4623"/>
  <c r="M4611"/>
  <c r="M4593"/>
  <c r="M4628"/>
  <c r="M4612"/>
  <c r="M4586"/>
  <c r="M4609"/>
  <c r="M4575"/>
  <c r="M4614"/>
  <c r="M4663"/>
  <c r="M4646"/>
  <c r="M4643"/>
  <c r="M4662"/>
  <c r="M4639"/>
  <c r="M4648"/>
  <c r="M4637"/>
  <c r="M4566"/>
  <c r="M4571"/>
  <c r="M4607"/>
  <c r="M4610"/>
  <c r="M4630"/>
  <c r="M4625"/>
  <c r="M4661"/>
  <c r="M4633"/>
  <c r="M4592"/>
  <c r="M4583"/>
  <c r="M4591"/>
  <c r="M4626"/>
  <c r="M4594"/>
  <c r="M4641"/>
  <c r="M4660"/>
  <c r="M4595"/>
  <c r="M4652"/>
  <c r="M4582"/>
  <c r="M4603"/>
  <c r="M4657"/>
  <c r="M4573"/>
  <c r="M4629"/>
  <c r="M4584"/>
  <c r="M4622"/>
  <c r="M4600"/>
  <c r="M4572"/>
  <c r="M4589"/>
  <c r="M4620"/>
  <c r="M4599"/>
  <c r="M4613"/>
  <c r="M4650"/>
  <c r="M4568"/>
  <c r="M4616"/>
  <c r="M4581"/>
  <c r="M4636"/>
  <c r="M4659"/>
  <c r="M4655"/>
  <c r="M4588"/>
  <c r="M4627"/>
  <c r="M4579"/>
  <c r="M4590"/>
  <c r="M4635"/>
  <c r="M4587"/>
  <c r="M4608"/>
  <c r="M4617"/>
  <c r="M4656"/>
  <c r="M4596"/>
  <c r="M4634"/>
  <c r="M4631"/>
  <c r="M4567"/>
  <c r="M4618"/>
  <c r="M4647"/>
  <c r="M4658"/>
  <c r="M4597"/>
  <c r="M4640"/>
  <c r="M4651"/>
  <c r="F1461" i="1"/>
  <c r="F1112"/>
  <c r="F1525"/>
  <c r="F1042"/>
  <c r="F969"/>
  <c r="F1096"/>
  <c r="F1430" l="1"/>
  <c r="F1001"/>
  <c r="F1417"/>
  <c r="F1370"/>
  <c r="F792"/>
  <c r="F1520"/>
  <c r="M4497" i="8" l="1"/>
  <c r="M4461"/>
  <c r="M4532"/>
  <c r="M4456"/>
  <c r="M4496"/>
  <c r="M4443"/>
  <c r="M4519"/>
  <c r="M4446"/>
  <c r="M4511"/>
  <c r="M4445"/>
  <c r="M4438"/>
  <c r="M4449"/>
  <c r="M4531"/>
  <c r="M4455"/>
  <c r="M4481"/>
  <c r="M4494"/>
  <c r="M4459"/>
  <c r="M4440"/>
  <c r="M4521"/>
  <c r="M4523"/>
  <c r="M4465"/>
  <c r="M4498"/>
  <c r="M4489"/>
  <c r="M4530"/>
  <c r="M4503"/>
  <c r="M4469"/>
  <c r="M4484"/>
  <c r="M4514"/>
  <c r="M4471"/>
  <c r="M4499"/>
  <c r="M4468"/>
  <c r="M4458"/>
  <c r="M4479"/>
  <c r="M4485"/>
  <c r="M4450"/>
  <c r="M4464"/>
  <c r="M4439"/>
  <c r="M4483"/>
  <c r="M4529"/>
  <c r="M4520"/>
  <c r="M4492"/>
  <c r="M4528"/>
  <c r="M4516"/>
  <c r="M4507"/>
  <c r="M4474"/>
  <c r="M4434"/>
  <c r="M4435"/>
  <c r="M4491"/>
  <c r="M4470"/>
  <c r="M4504"/>
  <c r="M4493"/>
  <c r="M4527"/>
  <c r="M4505"/>
  <c r="M4457"/>
  <c r="M4436"/>
  <c r="M4475"/>
  <c r="M4517"/>
  <c r="M4466"/>
  <c r="M4508"/>
  <c r="M4526"/>
  <c r="M4447"/>
  <c r="M4476"/>
  <c r="M4453"/>
  <c r="M4467"/>
  <c r="M4482"/>
  <c r="M4433"/>
  <c r="M4490"/>
  <c r="M4441"/>
  <c r="M4488"/>
  <c r="M4487"/>
  <c r="M4437"/>
  <c r="M4463"/>
  <c r="M4477"/>
  <c r="M4478"/>
  <c r="M4506"/>
  <c r="M4522"/>
  <c r="M4432"/>
  <c r="M4515"/>
  <c r="M4451"/>
  <c r="M4473"/>
  <c r="M4525"/>
  <c r="M4524"/>
  <c r="M4452"/>
  <c r="M4495"/>
  <c r="M4442"/>
  <c r="M4462"/>
  <c r="M4501"/>
  <c r="M4448"/>
  <c r="M4472"/>
  <c r="M4513"/>
  <c r="M4480"/>
  <c r="M4454"/>
  <c r="M4509"/>
  <c r="M4510"/>
  <c r="M4444"/>
  <c r="M4486"/>
  <c r="M4518"/>
  <c r="M4512"/>
  <c r="M4460"/>
  <c r="M4500"/>
  <c r="M4502"/>
  <c r="F1310" i="1" l="1"/>
  <c r="F1105"/>
  <c r="F887"/>
  <c r="F1621"/>
  <c r="F1309"/>
  <c r="F1362"/>
  <c r="F1330"/>
  <c r="F1102"/>
  <c r="F1305"/>
  <c r="F1117"/>
  <c r="F1542"/>
  <c r="F1400"/>
  <c r="F1686"/>
  <c r="F1458"/>
  <c r="F990"/>
  <c r="F1538"/>
  <c r="F1222"/>
  <c r="F903"/>
  <c r="F812"/>
  <c r="F1334"/>
  <c r="F1296"/>
  <c r="F1578"/>
  <c r="F1108"/>
  <c r="F1376"/>
  <c r="F1150"/>
  <c r="F696"/>
  <c r="F1345"/>
  <c r="F1437"/>
  <c r="F1109"/>
  <c r="F986"/>
  <c r="F1281"/>
  <c r="F978"/>
  <c r="F1322"/>
  <c r="F976"/>
  <c r="F962"/>
  <c r="F854"/>
  <c r="F881"/>
  <c r="F1435"/>
  <c r="F1540"/>
  <c r="F1434"/>
  <c r="F1275"/>
  <c r="F1274"/>
  <c r="F824"/>
  <c r="F1114"/>
  <c r="F1306"/>
  <c r="F1562"/>
  <c r="F799"/>
  <c r="F960"/>
  <c r="F1433"/>
  <c r="F919"/>
  <c r="F1213"/>
  <c r="F1269"/>
  <c r="F844"/>
  <c r="F1522"/>
  <c r="F849"/>
  <c r="F825"/>
  <c r="F727"/>
  <c r="F1537"/>
  <c r="F1064"/>
  <c r="F1149"/>
  <c r="F1073"/>
  <c r="F1535"/>
  <c r="F1262"/>
  <c r="F693"/>
  <c r="F1697"/>
  <c r="F970"/>
  <c r="F1545"/>
  <c r="F988"/>
  <c r="F1258"/>
  <c r="F1527"/>
  <c r="F1255"/>
  <c r="F1689"/>
  <c r="F790"/>
  <c r="F1534"/>
  <c r="F1526"/>
  <c r="F1426"/>
  <c r="F1025"/>
  <c r="F1327"/>
  <c r="F1502"/>
  <c r="F821"/>
  <c r="F1524"/>
  <c r="F1698"/>
  <c r="F1682"/>
  <c r="F1670"/>
  <c r="F1523"/>
  <c r="F1421"/>
  <c r="F1570"/>
  <c r="F965"/>
  <c r="F1072"/>
  <c r="F1673"/>
  <c r="F1326"/>
  <c r="F796"/>
  <c r="F1672"/>
  <c r="F1144"/>
  <c r="F1324"/>
  <c r="F1519"/>
  <c r="F1418"/>
  <c r="F1517"/>
  <c r="F1321"/>
  <c r="F1020"/>
  <c r="F1247"/>
  <c r="F723"/>
  <c r="F1514"/>
  <c r="F1318"/>
  <c r="F1106"/>
  <c r="F1244"/>
  <c r="F1379"/>
  <c r="F1140"/>
  <c r="F1513"/>
  <c r="F959"/>
  <c r="F1536"/>
  <c r="F1510"/>
  <c r="F1507"/>
  <c r="F1070"/>
  <c r="F1655"/>
  <c r="F1504"/>
  <c r="F1414"/>
  <c r="F1240"/>
  <c r="F1239"/>
  <c r="F1650"/>
  <c r="F1352"/>
  <c r="F720"/>
  <c r="F1501"/>
  <c r="F1677"/>
  <c r="F1378"/>
  <c r="F1649"/>
  <c r="F876"/>
  <c r="F1016"/>
  <c r="F1132"/>
  <c r="F875"/>
  <c r="F885"/>
  <c r="F1236"/>
  <c r="F957"/>
  <c r="F1491"/>
  <c r="F785"/>
  <c r="F956"/>
  <c r="F1277"/>
  <c r="F1406"/>
  <c r="F1405"/>
  <c r="F1232"/>
  <c r="F1129"/>
  <c r="F1100"/>
  <c r="F1642"/>
  <c r="F814"/>
  <c r="F1062"/>
  <c r="F1061"/>
  <c r="F1315"/>
  <c r="F1638"/>
  <c r="F1187"/>
  <c r="F784"/>
  <c r="F842"/>
  <c r="F718"/>
  <c r="F1486"/>
  <c r="F1492"/>
  <c r="F1169"/>
  <c r="F1313"/>
  <c r="F1633"/>
  <c r="F1629"/>
  <c r="F1231"/>
  <c r="F1013"/>
  <c r="F1484"/>
  <c r="F910"/>
  <c r="F1184"/>
  <c r="F1101"/>
  <c r="F1404"/>
  <c r="F1623"/>
  <c r="F906"/>
  <c r="F904"/>
  <c r="F1622"/>
  <c r="F748"/>
  <c r="F1057"/>
  <c r="F1483"/>
  <c r="F1008"/>
  <c r="F1398"/>
  <c r="F743"/>
  <c r="F1155"/>
  <c r="F1053"/>
  <c r="F941"/>
  <c r="F1048"/>
  <c r="F1479"/>
  <c r="F685"/>
  <c r="F839"/>
  <c r="F742"/>
  <c r="F1223"/>
  <c r="F1047"/>
  <c r="F877"/>
  <c r="F1221"/>
  <c r="F1617"/>
  <c r="F1394"/>
  <c r="F1616"/>
  <c r="F1303"/>
  <c r="F1043"/>
  <c r="F1220"/>
  <c r="F1613"/>
  <c r="F1631"/>
  <c r="F1128"/>
  <c r="F1608"/>
  <c r="F1605"/>
  <c r="F954"/>
  <c r="F1604"/>
  <c r="F1388"/>
  <c r="F1602"/>
  <c r="F999"/>
  <c r="F1099"/>
  <c r="F724"/>
  <c r="F1127"/>
  <c r="F996"/>
  <c r="F1478"/>
  <c r="F953"/>
  <c r="F1488"/>
  <c r="F1476"/>
  <c r="F1097"/>
  <c r="F1126"/>
  <c r="F939"/>
  <c r="F949"/>
  <c r="F1592"/>
  <c r="F1125"/>
  <c r="F1297"/>
  <c r="F1214"/>
  <c r="F1462"/>
  <c r="F1212"/>
  <c r="F948"/>
  <c r="F1590"/>
  <c r="F1377"/>
  <c r="F1589"/>
  <c r="F1587"/>
  <c r="F1586"/>
  <c r="F738"/>
  <c r="F811"/>
  <c r="F1676"/>
  <c r="F1473"/>
  <c r="F808"/>
  <c r="F1225"/>
  <c r="F837"/>
  <c r="F1118"/>
  <c r="F709"/>
  <c r="F1209"/>
  <c r="F1095"/>
  <c r="F1205"/>
  <c r="F1294"/>
  <c r="F775"/>
  <c r="F1369"/>
  <c r="F1368"/>
  <c r="F1199"/>
  <c r="F1351"/>
  <c r="F1518"/>
  <c r="F1367"/>
  <c r="F895"/>
  <c r="F1580"/>
  <c r="F1445"/>
  <c r="F1039"/>
  <c r="F1366"/>
  <c r="F1467"/>
  <c r="F1087"/>
  <c r="F1085"/>
  <c r="F1466"/>
  <c r="F1365"/>
  <c r="F1036"/>
  <c r="F1465"/>
  <c r="F983"/>
  <c r="F1176"/>
  <c r="F1195"/>
  <c r="F707"/>
  <c r="F933"/>
  <c r="F1191"/>
  <c r="F1190"/>
  <c r="F767"/>
  <c r="F1626"/>
  <c r="F1432"/>
  <c r="F1573"/>
  <c r="F1344"/>
  <c r="F1361"/>
  <c r="F1569"/>
  <c r="F1290"/>
  <c r="F1079"/>
  <c r="F1188"/>
  <c r="F1074"/>
  <c r="F980"/>
  <c r="F1567"/>
  <c r="F1371"/>
  <c r="F760"/>
  <c r="F1450"/>
  <c r="F1355"/>
  <c r="F1563"/>
  <c r="F1353"/>
  <c r="F1556"/>
  <c r="F737"/>
  <c r="F1554"/>
  <c r="F1172"/>
  <c r="F1032"/>
  <c r="F1449"/>
  <c r="F1446"/>
  <c r="F826"/>
  <c r="F734"/>
  <c r="F1553"/>
  <c r="F1546"/>
  <c r="F1088"/>
  <c r="F1565"/>
  <c r="F1424"/>
  <c r="F1391"/>
  <c r="F1668"/>
  <c r="F802"/>
  <c r="F1164"/>
  <c r="F1347"/>
  <c r="F923"/>
  <c r="F1110"/>
  <c r="F1346"/>
  <c r="F1359"/>
  <c r="F1438"/>
  <c r="F1283"/>
  <c r="M4367" i="8"/>
  <c r="M4309"/>
  <c r="M4389"/>
  <c r="M4328"/>
  <c r="M4357"/>
  <c r="M4318"/>
  <c r="M4382"/>
  <c r="M4306"/>
  <c r="M4336"/>
  <c r="M4301"/>
  <c r="M4303"/>
  <c r="M4337"/>
  <c r="M4396"/>
  <c r="M4320"/>
  <c r="M4327"/>
  <c r="M4343"/>
  <c r="M4319"/>
  <c r="M4298"/>
  <c r="M4370"/>
  <c r="M4393"/>
  <c r="M4321"/>
  <c r="M4376"/>
  <c r="M4378"/>
  <c r="M4385"/>
  <c r="M4395"/>
  <c r="M4351"/>
  <c r="M4347"/>
  <c r="M4387"/>
  <c r="M4334"/>
  <c r="M4364"/>
  <c r="M4329"/>
  <c r="M4313"/>
  <c r="M4312"/>
  <c r="M4358"/>
  <c r="M4316"/>
  <c r="M4341"/>
  <c r="M4310"/>
  <c r="M4322"/>
  <c r="M4390"/>
  <c r="M4384"/>
  <c r="M4362"/>
  <c r="M4397"/>
  <c r="M4356"/>
  <c r="M4366"/>
  <c r="M4375"/>
  <c r="M4302"/>
  <c r="M4314"/>
  <c r="M4354"/>
  <c r="M4339"/>
  <c r="M4388"/>
  <c r="M4374"/>
  <c r="M4365"/>
  <c r="M4392"/>
  <c r="M4324"/>
  <c r="M4299"/>
  <c r="M4338"/>
  <c r="M4372"/>
  <c r="M4311"/>
  <c r="M4360"/>
  <c r="M4398"/>
  <c r="M4344"/>
  <c r="M4381"/>
  <c r="M4325"/>
  <c r="M4330"/>
  <c r="M4369"/>
  <c r="M4317"/>
  <c r="M4353"/>
  <c r="M4308"/>
  <c r="M4386"/>
  <c r="M4340"/>
  <c r="M4307"/>
  <c r="M4305"/>
  <c r="M4361"/>
  <c r="M4331"/>
  <c r="M4352"/>
  <c r="M4383"/>
  <c r="M4300"/>
  <c r="M4355"/>
  <c r="M4304"/>
  <c r="M4368"/>
  <c r="M4380"/>
  <c r="M4391"/>
  <c r="M4332"/>
  <c r="M4359"/>
  <c r="M4315"/>
  <c r="M4333"/>
  <c r="M4394"/>
  <c r="M4346"/>
  <c r="M4345"/>
  <c r="M4342"/>
  <c r="M4379"/>
  <c r="M4350"/>
  <c r="M4373"/>
  <c r="M4363"/>
  <c r="M4323"/>
  <c r="M4348"/>
  <c r="M4349"/>
  <c r="M4377"/>
  <c r="M4335"/>
  <c r="M4326"/>
  <c r="M4371"/>
  <c r="M4103" l="1"/>
  <c r="M4071"/>
  <c r="M4130"/>
  <c r="M4055"/>
  <c r="M4109"/>
  <c r="M4065"/>
  <c r="M4096"/>
  <c r="M4030"/>
  <c r="M4105"/>
  <c r="M4047"/>
  <c r="M4036"/>
  <c r="M4052"/>
  <c r="M4129"/>
  <c r="M4045"/>
  <c r="M4080"/>
  <c r="M4066"/>
  <c r="M4054"/>
  <c r="M4032"/>
  <c r="M4113"/>
  <c r="M4120"/>
  <c r="M4061"/>
  <c r="M4084"/>
  <c r="M4083"/>
  <c r="M4128"/>
  <c r="M4118"/>
  <c r="M4064"/>
  <c r="M4062"/>
  <c r="M4117"/>
  <c r="M4076"/>
  <c r="M4087"/>
  <c r="M4075"/>
  <c r="M4040"/>
  <c r="M4051"/>
  <c r="M4082"/>
  <c r="M4050"/>
  <c r="M4068"/>
  <c r="M4049"/>
  <c r="M4059"/>
  <c r="M4127"/>
  <c r="M4114"/>
  <c r="M4110"/>
  <c r="M4126"/>
  <c r="M4079"/>
  <c r="M4090"/>
  <c r="M4112"/>
  <c r="M4034"/>
  <c r="M4058"/>
  <c r="M4085"/>
  <c r="M4056"/>
  <c r="M4115"/>
  <c r="M4106"/>
  <c r="M4125"/>
  <c r="M4121"/>
  <c r="M4043"/>
  <c r="M4042"/>
  <c r="M4074"/>
  <c r="M4101"/>
  <c r="M4063"/>
  <c r="M4122"/>
  <c r="M4124"/>
  <c r="M4039"/>
  <c r="M4097"/>
  <c r="M4057"/>
  <c r="M4060"/>
  <c r="M4072"/>
  <c r="M4046"/>
  <c r="M4081"/>
  <c r="M4037"/>
  <c r="M4089"/>
  <c r="M4073"/>
  <c r="M4031"/>
  <c r="M4077"/>
  <c r="M4099"/>
  <c r="M4098"/>
  <c r="M4102"/>
  <c r="M4111"/>
  <c r="M4041"/>
  <c r="M4091"/>
  <c r="M4044"/>
  <c r="M4086"/>
  <c r="M4123"/>
  <c r="M4116"/>
  <c r="M4035"/>
  <c r="M4094"/>
  <c r="M4033"/>
  <c r="M4067"/>
  <c r="M4119"/>
  <c r="M4038"/>
  <c r="M4070"/>
  <c r="M4092"/>
  <c r="M4078"/>
  <c r="M4069"/>
  <c r="M4088"/>
  <c r="M4104"/>
  <c r="M4048"/>
  <c r="M4095"/>
  <c r="M4100"/>
  <c r="M4107"/>
  <c r="M4053"/>
  <c r="M4093"/>
  <c r="M4108"/>
  <c r="M3862" l="1"/>
  <c r="M3861"/>
  <c r="M3860"/>
  <c r="M3859"/>
  <c r="M3858"/>
  <c r="M3857"/>
  <c r="M3856"/>
  <c r="M3855"/>
  <c r="M3854"/>
  <c r="M3853"/>
  <c r="M3852"/>
  <c r="M3851"/>
  <c r="M3850"/>
  <c r="M3849"/>
  <c r="M3848"/>
  <c r="M3847"/>
  <c r="M3846"/>
  <c r="M3845"/>
  <c r="M3844"/>
  <c r="M3843"/>
  <c r="M3842"/>
  <c r="M3841"/>
  <c r="M3840"/>
  <c r="M3839"/>
  <c r="M3838"/>
  <c r="M3837"/>
  <c r="M3836"/>
  <c r="M3835"/>
  <c r="M3834"/>
  <c r="M3833"/>
  <c r="M3832"/>
  <c r="M3831"/>
  <c r="M3830"/>
  <c r="M3829"/>
  <c r="M3828"/>
  <c r="M3827"/>
  <c r="M3826"/>
  <c r="M3825"/>
  <c r="M3824"/>
  <c r="M3823"/>
  <c r="M3822"/>
  <c r="M3821"/>
  <c r="M3820"/>
  <c r="M3819"/>
  <c r="M3818"/>
  <c r="M3817"/>
  <c r="M3816"/>
  <c r="M3815"/>
  <c r="M3814"/>
  <c r="M3813"/>
  <c r="M3812"/>
  <c r="M3811"/>
  <c r="M3810"/>
  <c r="M3809"/>
  <c r="M3808"/>
  <c r="M3807"/>
  <c r="M3806"/>
  <c r="M3805"/>
  <c r="M3804"/>
  <c r="M3803"/>
  <c r="M3802"/>
  <c r="M3801"/>
  <c r="M3800"/>
  <c r="M3799"/>
  <c r="M3798"/>
  <c r="M3797"/>
  <c r="M3796"/>
  <c r="M3795"/>
  <c r="M3794"/>
  <c r="M3793"/>
  <c r="M3792"/>
  <c r="M3791"/>
  <c r="M3790"/>
  <c r="M3789"/>
  <c r="M3788"/>
  <c r="M3787"/>
  <c r="M3786"/>
  <c r="M3785"/>
  <c r="M3784"/>
  <c r="M3783"/>
  <c r="M3782"/>
  <c r="M3781"/>
  <c r="M3780"/>
  <c r="M3779"/>
  <c r="M3778"/>
  <c r="M3777"/>
  <c r="M3776"/>
  <c r="M3775"/>
  <c r="M3774"/>
  <c r="M3773"/>
  <c r="M3772"/>
  <c r="M3771"/>
  <c r="M3770"/>
  <c r="M3769"/>
  <c r="M3768"/>
  <c r="M3767"/>
  <c r="M3766"/>
  <c r="M3765"/>
  <c r="M3764"/>
  <c r="M3763"/>
  <c r="M3762"/>
  <c r="M3696" l="1"/>
  <c r="M3653"/>
  <c r="M3728"/>
  <c r="M3644"/>
  <c r="M3688"/>
  <c r="M3645"/>
  <c r="M3692"/>
  <c r="M3647"/>
  <c r="M3700"/>
  <c r="M3636"/>
  <c r="M3641"/>
  <c r="M3652"/>
  <c r="M3727"/>
  <c r="M3642"/>
  <c r="M3673"/>
  <c r="M3667"/>
  <c r="M3680"/>
  <c r="M3632"/>
  <c r="M3677"/>
  <c r="M3717"/>
  <c r="M3655"/>
  <c r="M3702"/>
  <c r="M3684"/>
  <c r="M3726"/>
  <c r="M3707"/>
  <c r="M3664"/>
  <c r="M3675"/>
  <c r="M3715"/>
  <c r="M3661"/>
  <c r="M3686"/>
  <c r="M3666"/>
  <c r="M3640"/>
  <c r="M3668"/>
  <c r="M3693"/>
  <c r="M3649"/>
  <c r="M3660"/>
  <c r="M3631"/>
  <c r="M3665"/>
  <c r="M3725"/>
  <c r="M3703"/>
  <c r="M3681"/>
  <c r="M3724"/>
  <c r="M3694"/>
  <c r="M3705"/>
  <c r="M3713"/>
  <c r="M3634"/>
  <c r="M3633"/>
  <c r="M3662"/>
  <c r="M3682"/>
  <c r="M3683"/>
  <c r="M3698"/>
  <c r="M3719"/>
  <c r="M3722"/>
  <c r="M3651"/>
  <c r="M3628"/>
  <c r="M3678"/>
  <c r="M3711"/>
  <c r="M3663"/>
  <c r="M3670"/>
  <c r="M3723"/>
  <c r="M3643"/>
  <c r="M3714"/>
  <c r="M3648"/>
  <c r="M3671"/>
  <c r="M3721"/>
  <c r="M3630"/>
  <c r="M3706"/>
  <c r="M3639"/>
  <c r="M3718"/>
  <c r="M3674"/>
  <c r="M3637"/>
  <c r="M3654"/>
  <c r="M3669"/>
  <c r="M3685"/>
  <c r="M3690"/>
  <c r="M3695"/>
  <c r="M3629"/>
  <c r="M3676"/>
  <c r="M3638"/>
  <c r="M3709"/>
  <c r="M3704"/>
  <c r="M3712"/>
  <c r="M3650"/>
  <c r="M3699"/>
  <c r="M3646"/>
  <c r="M3657"/>
  <c r="M3716"/>
  <c r="M3659"/>
  <c r="M3691"/>
  <c r="M3672"/>
  <c r="M3720"/>
  <c r="M3658"/>
  <c r="M3708"/>
  <c r="M3701"/>
  <c r="M3635"/>
  <c r="M3689"/>
  <c r="M3679"/>
  <c r="M3710"/>
  <c r="M3656"/>
  <c r="M3687"/>
  <c r="M3697"/>
  <c r="M3460"/>
  <c r="M3459"/>
  <c r="M3457"/>
  <c r="M3456"/>
  <c r="M3447"/>
  <c r="M3452"/>
  <c r="M3446"/>
  <c r="M3441"/>
  <c r="M3436"/>
  <c r="M3444"/>
  <c r="M3450"/>
  <c r="M3438"/>
  <c r="M3440"/>
  <c r="M3458"/>
  <c r="M3442"/>
  <c r="M3455"/>
  <c r="M3454"/>
  <c r="M3430"/>
  <c r="M3453"/>
  <c r="M3451"/>
  <c r="M3449"/>
  <c r="M3448"/>
  <c r="M3428"/>
  <c r="M3425"/>
  <c r="M3433"/>
  <c r="M3424"/>
  <c r="M3435"/>
  <c r="M3445"/>
  <c r="M3426"/>
  <c r="M3429"/>
  <c r="M3443"/>
  <c r="M3439"/>
  <c r="M3437"/>
  <c r="M3434"/>
  <c r="M3432"/>
  <c r="M3422"/>
  <c r="M3431"/>
  <c r="M3420"/>
  <c r="M3423"/>
  <c r="M3415"/>
  <c r="M3421"/>
  <c r="M3414"/>
  <c r="M3427"/>
  <c r="M3409"/>
  <c r="M3418"/>
  <c r="M3406"/>
  <c r="M3419"/>
  <c r="M3405"/>
  <c r="M3411"/>
  <c r="M3408"/>
  <c r="M3416"/>
  <c r="M3412"/>
  <c r="M3410"/>
  <c r="M3413"/>
  <c r="M3407"/>
  <c r="M3402"/>
  <c r="M3403"/>
  <c r="M3398"/>
  <c r="M3404"/>
  <c r="M3401"/>
  <c r="M3400"/>
  <c r="M3396"/>
  <c r="M3397"/>
  <c r="M3394"/>
  <c r="M3393"/>
  <c r="M3392"/>
  <c r="M3386"/>
  <c r="M3417"/>
  <c r="M3388"/>
  <c r="M3389"/>
  <c r="M3391"/>
  <c r="M3383"/>
  <c r="M3385"/>
  <c r="M3390"/>
  <c r="M3387"/>
  <c r="M3399"/>
  <c r="M3382"/>
  <c r="M3395"/>
  <c r="M3381"/>
  <c r="M3384"/>
  <c r="M3380"/>
  <c r="M3377"/>
  <c r="M3379"/>
  <c r="M3375"/>
  <c r="M3370"/>
  <c r="M3373"/>
  <c r="M3372"/>
  <c r="M3374"/>
  <c r="M3369"/>
  <c r="M3371"/>
  <c r="M3366"/>
  <c r="M3367"/>
  <c r="M3378"/>
  <c r="M3368"/>
  <c r="M3364"/>
  <c r="M3376"/>
  <c r="M3365"/>
  <c r="M3362"/>
  <c r="M3363"/>
  <c r="M3361"/>
  <c r="M3360"/>
  <c r="H144" i="12"/>
  <c r="H11"/>
  <c r="H39"/>
  <c r="F1030" i="1" l="1"/>
  <c r="F1068"/>
  <c r="F1436"/>
  <c r="F886"/>
  <c r="F1611"/>
  <c r="F1577"/>
  <c r="F754"/>
  <c r="F874"/>
  <c r="F968"/>
  <c r="F924"/>
  <c r="F1075"/>
  <c r="F865"/>
  <c r="F882"/>
  <c r="F1572"/>
  <c r="F714"/>
  <c r="F753"/>
  <c r="F1338"/>
  <c r="F1386"/>
  <c r="F873"/>
  <c r="F1680"/>
  <c r="F867"/>
  <c r="F922"/>
  <c r="F1304"/>
  <c r="F1217"/>
  <c r="F697"/>
  <c r="F1606"/>
  <c r="F871"/>
  <c r="F1481"/>
  <c r="F1396"/>
  <c r="F858"/>
  <c r="F944"/>
  <c r="F1210"/>
  <c r="F973"/>
  <c r="F1107"/>
  <c r="F1634"/>
  <c r="F1067"/>
  <c r="F1343"/>
  <c r="F1342"/>
  <c r="F1288"/>
  <c r="F1599"/>
  <c r="F1636"/>
  <c r="F809"/>
  <c r="F972"/>
  <c r="F1403"/>
  <c r="F929"/>
  <c r="F912"/>
  <c r="F1475"/>
  <c r="F896"/>
  <c r="F855"/>
  <c r="F1625"/>
  <c r="F1591"/>
  <c r="F1282"/>
  <c r="F1273"/>
  <c r="F801"/>
  <c r="F1156"/>
  <c r="F823"/>
  <c r="F1658"/>
  <c r="F705"/>
  <c r="F1272"/>
  <c r="F1300"/>
  <c r="F798"/>
  <c r="F1489"/>
  <c r="F1029"/>
  <c r="F1080"/>
  <c r="F1264"/>
  <c r="F1560"/>
  <c r="F1091"/>
  <c r="F1511"/>
  <c r="F1121"/>
  <c r="F1271"/>
  <c r="F820"/>
  <c r="F1242"/>
  <c r="F863"/>
  <c r="F1185"/>
  <c r="F728"/>
  <c r="F1028"/>
  <c r="F1267"/>
  <c r="F827"/>
  <c r="F1154"/>
  <c r="F1139"/>
  <c r="F1339"/>
  <c r="F852"/>
  <c r="F1576"/>
  <c r="F1152"/>
  <c r="F1076"/>
  <c r="F1387"/>
  <c r="F859"/>
  <c r="F1656"/>
  <c r="F917"/>
  <c r="F797"/>
  <c r="F1431"/>
  <c r="F1336"/>
  <c r="F1349"/>
  <c r="F721"/>
  <c r="F1298"/>
  <c r="F998"/>
  <c r="F945"/>
  <c r="F1512"/>
  <c r="F974"/>
  <c r="F1266"/>
  <c r="F1254"/>
  <c r="F787"/>
  <c r="F1337"/>
  <c r="F1077"/>
  <c r="F1469"/>
  <c r="F1263"/>
  <c r="F1547"/>
  <c r="F902"/>
  <c r="F795"/>
  <c r="F1364"/>
  <c r="F1620"/>
  <c r="F916"/>
  <c r="F880"/>
  <c r="F898"/>
  <c r="F975"/>
  <c r="F770"/>
  <c r="F1027"/>
  <c r="F1253"/>
  <c r="F1699"/>
  <c r="F1532"/>
  <c r="F1696"/>
  <c r="F1397"/>
  <c r="F1693"/>
  <c r="F1529"/>
  <c r="F1292"/>
  <c r="F1669"/>
  <c r="F1557"/>
  <c r="F1505"/>
  <c r="F1574"/>
  <c r="F1268"/>
  <c r="F1026"/>
  <c r="F1571"/>
  <c r="F733"/>
  <c r="F879"/>
  <c r="F992"/>
  <c r="F1037"/>
  <c r="F1256"/>
  <c r="F1295"/>
  <c r="F1135"/>
  <c r="F1429"/>
  <c r="F731"/>
  <c r="F1427"/>
  <c r="F712"/>
  <c r="F951"/>
  <c r="F1558"/>
  <c r="F822"/>
  <c r="F725"/>
  <c r="F1688"/>
  <c r="F1543"/>
  <c r="F1202"/>
  <c r="F1000"/>
  <c r="F1425"/>
  <c r="F1641"/>
  <c r="F763"/>
  <c r="F1328"/>
  <c r="F1044"/>
  <c r="F845"/>
  <c r="F1423"/>
  <c r="F1515"/>
  <c r="F794"/>
  <c r="F1329"/>
  <c r="F1230"/>
  <c r="F966"/>
  <c r="F1503"/>
  <c r="F1148"/>
  <c r="F1678"/>
  <c r="F691"/>
  <c r="F1023"/>
  <c r="F940"/>
  <c r="F1145"/>
  <c r="F1081"/>
  <c r="F1541"/>
  <c r="F1420"/>
  <c r="F1601"/>
  <c r="F1160"/>
  <c r="F1674"/>
  <c r="F1687"/>
  <c r="F1619"/>
  <c r="F1022"/>
  <c r="F1419"/>
  <c r="F818"/>
  <c r="F1291"/>
  <c r="F963"/>
  <c r="F1325"/>
  <c r="F961"/>
  <c r="F1250"/>
  <c r="F793"/>
  <c r="F1071"/>
  <c r="F1090"/>
  <c r="F1663"/>
  <c r="F817"/>
  <c r="F1142"/>
  <c r="F848"/>
  <c r="F1278"/>
  <c r="F1516"/>
  <c r="F756"/>
  <c r="F1320"/>
  <c r="F846"/>
  <c r="F791"/>
  <c r="F1261"/>
  <c r="F1245"/>
  <c r="F1662"/>
  <c r="F1593"/>
  <c r="F1357"/>
  <c r="F695"/>
  <c r="F1173"/>
  <c r="F1659"/>
  <c r="F1506"/>
  <c r="F789"/>
  <c r="F1416"/>
  <c r="F803"/>
  <c r="F1218"/>
  <c r="F1270"/>
  <c r="F711"/>
  <c r="F1415"/>
  <c r="F1444"/>
  <c r="F1063"/>
  <c r="F778"/>
  <c r="F1679"/>
  <c r="F1017"/>
  <c r="F1138"/>
  <c r="F872"/>
  <c r="F1594"/>
  <c r="F1654"/>
  <c r="F788"/>
  <c r="F1383"/>
  <c r="F713"/>
  <c r="F800"/>
  <c r="F781"/>
  <c r="F1137"/>
  <c r="F1238"/>
  <c r="F1694"/>
  <c r="F1374"/>
  <c r="F729"/>
  <c r="F1660"/>
  <c r="F699"/>
  <c r="F1683"/>
  <c r="F1640"/>
  <c r="F1024"/>
  <c r="F1499"/>
  <c r="F958"/>
  <c r="F1493"/>
  <c r="F786"/>
  <c r="F744"/>
  <c r="F1065"/>
  <c r="F1496"/>
  <c r="F1439"/>
  <c r="F1582"/>
  <c r="F1648"/>
  <c r="F915"/>
  <c r="F1413"/>
  <c r="F893"/>
  <c r="F816"/>
  <c r="F1130"/>
  <c r="F1509"/>
  <c r="F1235"/>
  <c r="F1021"/>
  <c r="F1054"/>
  <c r="F1015"/>
  <c r="F1014"/>
  <c r="F1412"/>
  <c r="F692"/>
  <c r="F1234"/>
  <c r="F751"/>
  <c r="F889"/>
  <c r="F1252"/>
  <c r="F1409"/>
  <c r="F1317"/>
  <c r="F1637"/>
  <c r="F1233"/>
  <c r="F1646"/>
  <c r="F1265"/>
  <c r="F1643"/>
  <c r="F1408"/>
  <c r="F1208"/>
  <c r="F1103"/>
  <c r="F684"/>
  <c r="F773"/>
  <c r="F1385"/>
  <c r="F730"/>
  <c r="F955"/>
  <c r="F1490"/>
  <c r="F1229"/>
  <c r="F843"/>
  <c r="F1581"/>
  <c r="F870"/>
  <c r="F1249"/>
  <c r="F950"/>
  <c r="F1332"/>
  <c r="F1555"/>
  <c r="F1402"/>
  <c r="F911"/>
  <c r="F892"/>
  <c r="F914"/>
  <c r="F717"/>
  <c r="F1314"/>
  <c r="F1485"/>
  <c r="F750"/>
  <c r="F841"/>
  <c r="F1059"/>
  <c r="F868"/>
  <c r="F1627"/>
  <c r="F1551"/>
  <c r="F1078"/>
  <c r="F1285"/>
  <c r="F1311"/>
  <c r="F1018"/>
  <c r="F1498"/>
  <c r="F783"/>
  <c r="F1010"/>
  <c r="F1058"/>
  <c r="F840"/>
  <c r="F1259"/>
  <c r="F1181"/>
  <c r="F913"/>
  <c r="F864"/>
  <c r="F1174"/>
  <c r="F1194"/>
  <c r="F1559"/>
  <c r="F1307"/>
  <c r="F1401"/>
  <c r="F1082"/>
  <c r="F847"/>
  <c r="F1009"/>
  <c r="F719"/>
  <c r="F1153"/>
  <c r="F701"/>
  <c r="F687"/>
  <c r="F1182"/>
  <c r="F1331"/>
  <c r="F1248"/>
  <c r="F1280"/>
  <c r="F1410"/>
  <c r="F1603"/>
  <c r="F1066"/>
  <c r="F888"/>
  <c r="F1136"/>
  <c r="F769"/>
  <c r="F1052"/>
  <c r="F1548"/>
  <c r="F1335"/>
  <c r="F1657"/>
  <c r="F901"/>
  <c r="F779"/>
  <c r="F900"/>
  <c r="F1257"/>
  <c r="F1381"/>
  <c r="F1227"/>
  <c r="F804"/>
  <c r="F745"/>
  <c r="F1399"/>
  <c r="F834"/>
  <c r="F1147"/>
  <c r="F1260"/>
  <c r="F1482"/>
  <c r="F1246"/>
  <c r="F683"/>
  <c r="F1083"/>
  <c r="F766"/>
  <c r="F1050"/>
  <c r="F1651"/>
  <c r="F1684"/>
  <c r="F1045"/>
  <c r="F1497"/>
  <c r="F1302"/>
  <c r="F1086"/>
  <c r="F1219"/>
  <c r="F1533"/>
  <c r="F1685"/>
  <c r="F1614"/>
  <c r="F776"/>
  <c r="F752"/>
  <c r="F1390"/>
  <c r="F1308"/>
  <c r="F1098"/>
  <c r="F1216"/>
  <c r="F715"/>
  <c r="F1003"/>
  <c r="F1667"/>
  <c r="F1143"/>
  <c r="F1301"/>
  <c r="F1635"/>
  <c r="F813"/>
  <c r="F1224"/>
  <c r="F1661"/>
  <c r="F1056"/>
  <c r="F1675"/>
  <c r="F759"/>
  <c r="F1382"/>
  <c r="F1598"/>
  <c r="F995"/>
  <c r="F1477"/>
  <c r="LH624" s="1"/>
  <c r="F1179"/>
  <c r="F708"/>
  <c r="F899"/>
  <c r="F1279"/>
  <c r="F1664"/>
  <c r="F1681"/>
  <c r="F1595"/>
  <c r="F710"/>
  <c r="F1530"/>
  <c r="F732"/>
  <c r="F1012"/>
  <c r="F747"/>
  <c r="F1666"/>
  <c r="F993"/>
  <c r="F1162"/>
  <c r="F991"/>
  <c r="F1299"/>
  <c r="F1319"/>
  <c r="F1151"/>
  <c r="F1468"/>
  <c r="F1084"/>
  <c r="F689"/>
  <c r="F952"/>
  <c r="F1046"/>
  <c r="F1241"/>
  <c r="F890"/>
  <c r="F1237"/>
  <c r="F869"/>
  <c r="F777"/>
  <c r="F740"/>
  <c r="F866"/>
  <c r="F1123"/>
  <c r="F1380"/>
  <c r="F1375"/>
  <c r="F1226"/>
  <c r="F741"/>
  <c r="F897"/>
  <c r="F1644"/>
  <c r="F1373"/>
  <c r="F1060"/>
  <c r="F947"/>
  <c r="F1585"/>
  <c r="F1665"/>
  <c r="F1521"/>
  <c r="F1448"/>
  <c r="F1122"/>
  <c r="F1494"/>
  <c r="F1407"/>
  <c r="F1350"/>
  <c r="F833"/>
  <c r="F815"/>
  <c r="F946"/>
  <c r="F1552"/>
  <c r="F932"/>
  <c r="F943"/>
  <c r="F835"/>
  <c r="F937"/>
  <c r="F1597"/>
  <c r="F810"/>
  <c r="F1119"/>
  <c r="F1442"/>
  <c r="F1690"/>
  <c r="F987"/>
  <c r="F1671"/>
  <c r="F884"/>
  <c r="F1583"/>
  <c r="F1211"/>
  <c r="F1354"/>
  <c r="F1584"/>
  <c r="F1561"/>
  <c r="F1206"/>
  <c r="F694"/>
  <c r="F1177"/>
  <c r="F1471"/>
  <c r="F1333"/>
  <c r="F1204"/>
  <c r="F1323"/>
  <c r="F1460"/>
  <c r="F1203"/>
  <c r="F860"/>
  <c r="F807"/>
  <c r="F806"/>
  <c r="F681"/>
  <c r="F942"/>
  <c r="F805"/>
  <c r="F832"/>
  <c r="F857"/>
  <c r="F819"/>
  <c r="F765"/>
  <c r="F1040"/>
  <c r="F934"/>
  <c r="F1384"/>
  <c r="F1201"/>
  <c r="F984"/>
  <c r="F938"/>
  <c r="F936"/>
  <c r="F682"/>
  <c r="F1472"/>
  <c r="F831"/>
  <c r="F1019"/>
  <c r="F722"/>
  <c r="F774"/>
  <c r="F989"/>
  <c r="F1093"/>
  <c r="F1639"/>
  <c r="F1615"/>
  <c r="F772"/>
  <c r="F1092"/>
  <c r="F1002"/>
  <c r="F1470"/>
  <c r="F1089"/>
  <c r="F1579"/>
  <c r="F1550"/>
  <c r="F1228"/>
  <c r="F1474"/>
  <c r="F1341"/>
  <c r="F1243"/>
  <c r="F1372"/>
  <c r="F782"/>
  <c r="F935"/>
  <c r="F1198"/>
  <c r="F739"/>
  <c r="F1196"/>
  <c r="F1508"/>
  <c r="F1293"/>
  <c r="F1193"/>
  <c r="F927"/>
  <c r="F736"/>
  <c r="F1464"/>
  <c r="F883"/>
  <c r="F1005"/>
  <c r="F878"/>
  <c r="F931"/>
  <c r="F1192"/>
  <c r="F967"/>
  <c r="F1447"/>
  <c r="F1531"/>
  <c r="F985"/>
  <c r="F1628"/>
  <c r="F921"/>
  <c r="F1411"/>
  <c r="F1111"/>
  <c r="F1183"/>
  <c r="F771"/>
  <c r="F1575"/>
  <c r="F851"/>
  <c r="F930"/>
  <c r="F981"/>
  <c r="F1312"/>
  <c r="F749"/>
  <c r="F688"/>
  <c r="F830"/>
  <c r="F690"/>
  <c r="LH623" s="1"/>
  <c r="F1457"/>
  <c r="F1189"/>
  <c r="F1168"/>
  <c r="F1691"/>
  <c r="F853"/>
  <c r="F706"/>
  <c r="F1038"/>
  <c r="F1035"/>
  <c r="F918"/>
  <c r="F828"/>
  <c r="F1161"/>
  <c r="F1180"/>
  <c r="F1568"/>
  <c r="F704"/>
  <c r="F1453"/>
  <c r="F703"/>
  <c r="F1051"/>
  <c r="F1596"/>
  <c r="F1034"/>
  <c r="F1624"/>
  <c r="F1360"/>
  <c r="F702"/>
  <c r="F1358"/>
  <c r="F1363"/>
  <c r="F1007"/>
  <c r="F894"/>
  <c r="F1452"/>
  <c r="F1124"/>
  <c r="F1186"/>
  <c r="F700"/>
  <c r="F1178"/>
  <c r="F994"/>
  <c r="F764"/>
  <c r="F1451"/>
  <c r="F1167"/>
  <c r="F1455"/>
  <c r="F1566"/>
  <c r="F1094"/>
  <c r="F1564"/>
  <c r="F836"/>
  <c r="F1131"/>
  <c r="F1392"/>
  <c r="F1695"/>
  <c r="F850"/>
  <c r="F1600"/>
  <c r="F1612"/>
  <c r="F1033"/>
  <c r="F1348"/>
  <c r="F909"/>
  <c r="F1588"/>
  <c r="F979"/>
  <c r="F1356"/>
  <c r="F1287"/>
  <c r="F1175"/>
  <c r="F698"/>
  <c r="F726"/>
  <c r="F926"/>
  <c r="F977"/>
  <c r="F1456"/>
  <c r="F768"/>
  <c r="F1487"/>
  <c r="F1652"/>
  <c r="F928"/>
  <c r="F905"/>
  <c r="F1549"/>
  <c r="F1609"/>
  <c r="F829"/>
  <c r="F746"/>
  <c r="F1116"/>
  <c r="F1171"/>
  <c r="F1041"/>
  <c r="F891"/>
  <c r="F1113"/>
  <c r="F716"/>
  <c r="F1006"/>
  <c r="F1618"/>
  <c r="F1055"/>
  <c r="F1441"/>
  <c r="F735"/>
  <c r="F758"/>
  <c r="F838"/>
  <c r="F757"/>
  <c r="F1133"/>
  <c r="F1207"/>
  <c r="F982"/>
  <c r="F1120"/>
  <c r="F1004"/>
  <c r="F1170"/>
  <c r="F925"/>
  <c r="F1115"/>
  <c r="F997"/>
  <c r="F1158"/>
  <c r="F964"/>
  <c r="F908"/>
  <c r="F1284"/>
  <c r="F856"/>
  <c r="F1011"/>
  <c r="F1428"/>
  <c r="F1645"/>
  <c r="F686"/>
  <c r="F1422"/>
  <c r="F1031"/>
  <c r="F1544"/>
  <c r="F907"/>
  <c r="F1215"/>
  <c r="F1395"/>
  <c r="F1440"/>
  <c r="F1146"/>
  <c r="F1163"/>
  <c r="F1159"/>
  <c r="F1166"/>
  <c r="F762"/>
  <c r="F1528"/>
  <c r="F1157"/>
  <c r="F1632"/>
  <c r="F971"/>
  <c r="F1630"/>
  <c r="F1463"/>
  <c r="F755"/>
  <c r="F1340"/>
  <c r="F1860" l="1"/>
  <c r="AQC636"/>
  <c r="AQE636" s="1"/>
  <c r="APT636"/>
  <c r="APV636" s="1"/>
  <c r="APB636"/>
  <c r="APD636" s="1"/>
  <c r="ANR636"/>
  <c r="ANT636" s="1"/>
  <c r="ANI636"/>
  <c r="ANK636" s="1"/>
  <c r="AMZ636"/>
  <c r="ANB636" s="1"/>
  <c r="AMQ636"/>
  <c r="AMS636" s="1"/>
  <c r="AMH636"/>
  <c r="AMJ636" s="1"/>
  <c r="ALY636"/>
  <c r="AMA636" s="1"/>
  <c r="ALP636"/>
  <c r="ALR636" s="1"/>
  <c r="ALG636"/>
  <c r="ALI636" s="1"/>
  <c r="AKX636"/>
  <c r="AKZ636" s="1"/>
  <c r="AKO636"/>
  <c r="AKQ636" s="1"/>
  <c r="AKF636"/>
  <c r="AKH636" s="1"/>
  <c r="APK636"/>
  <c r="APM636" s="1"/>
  <c r="AOJ636"/>
  <c r="AOL636" s="1"/>
  <c r="AOA636"/>
  <c r="AOC636" s="1"/>
  <c r="AOS636"/>
  <c r="AOU636" s="1"/>
  <c r="AID636"/>
  <c r="AIF636" s="1"/>
  <c r="AHU636"/>
  <c r="AHW636" s="1"/>
  <c r="AJW636"/>
  <c r="AJY636" s="1"/>
  <c r="AJN636"/>
  <c r="AJP636" s="1"/>
  <c r="AJE636"/>
  <c r="AJG636" s="1"/>
  <c r="AIV636"/>
  <c r="AIX636" s="1"/>
  <c r="AIM636"/>
  <c r="AIO636" s="1"/>
  <c r="AHL636"/>
  <c r="AHN636" s="1"/>
  <c r="AQC653"/>
  <c r="AQE653" s="1"/>
  <c r="APT653"/>
  <c r="APV653" s="1"/>
  <c r="APK653"/>
  <c r="APM653" s="1"/>
  <c r="APB653"/>
  <c r="APD653" s="1"/>
  <c r="AOS653"/>
  <c r="AOU653" s="1"/>
  <c r="AOJ653"/>
  <c r="AOL653" s="1"/>
  <c r="AOA653"/>
  <c r="AOC653" s="1"/>
  <c r="ANR653"/>
  <c r="ANT653" s="1"/>
  <c r="ANI653"/>
  <c r="ANK653" s="1"/>
  <c r="AMQ653"/>
  <c r="AMS653" s="1"/>
  <c r="AMZ653"/>
  <c r="ANB653" s="1"/>
  <c r="AMH653"/>
  <c r="AMJ653" s="1"/>
  <c r="ALY653"/>
  <c r="AMA653" s="1"/>
  <c r="ALP653"/>
  <c r="ALR653" s="1"/>
  <c r="ALG653"/>
  <c r="ALI653" s="1"/>
  <c r="AKX653"/>
  <c r="AKZ653" s="1"/>
  <c r="AKO653"/>
  <c r="AKQ653" s="1"/>
  <c r="AJN653"/>
  <c r="AJP653" s="1"/>
  <c r="AJE653"/>
  <c r="AJG653" s="1"/>
  <c r="AIV653"/>
  <c r="AIX653" s="1"/>
  <c r="AIM653"/>
  <c r="AIO653" s="1"/>
  <c r="AKF653"/>
  <c r="AKH653" s="1"/>
  <c r="AJW653"/>
  <c r="AJY653" s="1"/>
  <c r="AID653"/>
  <c r="AIF653" s="1"/>
  <c r="AHU653"/>
  <c r="AHW653" s="1"/>
  <c r="AHL653"/>
  <c r="AHN653" s="1"/>
  <c r="AQC629"/>
  <c r="AQE629" s="1"/>
  <c r="APT629"/>
  <c r="APV629" s="1"/>
  <c r="APK629"/>
  <c r="APM629" s="1"/>
  <c r="APB629"/>
  <c r="APD629" s="1"/>
  <c r="AOS629"/>
  <c r="AOU629" s="1"/>
  <c r="AOJ629"/>
  <c r="AOL629" s="1"/>
  <c r="AOA629"/>
  <c r="AOC629" s="1"/>
  <c r="ANR629"/>
  <c r="ANT629" s="1"/>
  <c r="AMZ629"/>
  <c r="ANB629" s="1"/>
  <c r="ANI629"/>
  <c r="ANK629" s="1"/>
  <c r="AMQ629"/>
  <c r="AMS629" s="1"/>
  <c r="AMH629"/>
  <c r="AMJ629" s="1"/>
  <c r="ALY629"/>
  <c r="AMA629" s="1"/>
  <c r="ALP629"/>
  <c r="ALR629" s="1"/>
  <c r="ALG629"/>
  <c r="ALI629" s="1"/>
  <c r="AKX629"/>
  <c r="AKZ629" s="1"/>
  <c r="AJN629"/>
  <c r="AJP629" s="1"/>
  <c r="AJE629"/>
  <c r="AJG629" s="1"/>
  <c r="AIV629"/>
  <c r="AIX629" s="1"/>
  <c r="AIM629"/>
  <c r="AIO629" s="1"/>
  <c r="AKO629"/>
  <c r="AKQ629" s="1"/>
  <c r="AKF629"/>
  <c r="AKH629" s="1"/>
  <c r="AJW629"/>
  <c r="AJY629" s="1"/>
  <c r="AID629"/>
  <c r="AIF629" s="1"/>
  <c r="AHU629"/>
  <c r="AHW629" s="1"/>
  <c r="AHL629"/>
  <c r="AHN629" s="1"/>
  <c r="AQC657"/>
  <c r="AQE657" s="1"/>
  <c r="APT657"/>
  <c r="APV657" s="1"/>
  <c r="APK657"/>
  <c r="APM657" s="1"/>
  <c r="APB657"/>
  <c r="APD657" s="1"/>
  <c r="AOS657"/>
  <c r="AOU657" s="1"/>
  <c r="AOJ657"/>
  <c r="AOL657" s="1"/>
  <c r="AOA657"/>
  <c r="AOC657" s="1"/>
  <c r="ANR657"/>
  <c r="ANT657" s="1"/>
  <c r="AMZ657"/>
  <c r="ANB657" s="1"/>
  <c r="AMH657"/>
  <c r="AMJ657" s="1"/>
  <c r="ALY657"/>
  <c r="AMA657" s="1"/>
  <c r="ALP657"/>
  <c r="ALR657" s="1"/>
  <c r="ALG657"/>
  <c r="ALI657" s="1"/>
  <c r="AKX657"/>
  <c r="AKZ657" s="1"/>
  <c r="ANI657"/>
  <c r="ANK657" s="1"/>
  <c r="AMQ657"/>
  <c r="AMS657" s="1"/>
  <c r="AKF657"/>
  <c r="AKH657" s="1"/>
  <c r="AJW657"/>
  <c r="AJY657" s="1"/>
  <c r="AJN657"/>
  <c r="AJP657" s="1"/>
  <c r="AJE657"/>
  <c r="AJG657" s="1"/>
  <c r="AIV657"/>
  <c r="AIX657" s="1"/>
  <c r="AIM657"/>
  <c r="AIO657" s="1"/>
  <c r="AKO657"/>
  <c r="AKQ657" s="1"/>
  <c r="AID657"/>
  <c r="AIF657" s="1"/>
  <c r="AHU657"/>
  <c r="AHW657" s="1"/>
  <c r="AHL657"/>
  <c r="AHN657" s="1"/>
  <c r="APK618"/>
  <c r="APM618" s="1"/>
  <c r="AQC618"/>
  <c r="AQE618" s="1"/>
  <c r="APT618"/>
  <c r="APV618" s="1"/>
  <c r="APB618"/>
  <c r="APD618" s="1"/>
  <c r="ANR618"/>
  <c r="ANT618" s="1"/>
  <c r="ANI618"/>
  <c r="ANK618" s="1"/>
  <c r="AMZ618"/>
  <c r="ANB618" s="1"/>
  <c r="AMQ618"/>
  <c r="AMS618" s="1"/>
  <c r="AMH618"/>
  <c r="AMJ618" s="1"/>
  <c r="ALY618"/>
  <c r="AMA618" s="1"/>
  <c r="ALP618"/>
  <c r="ALR618" s="1"/>
  <c r="ALG618"/>
  <c r="ALI618" s="1"/>
  <c r="AKX618"/>
  <c r="AKZ618" s="1"/>
  <c r="AKO618"/>
  <c r="AKQ618" s="1"/>
  <c r="AKF618"/>
  <c r="AKH618" s="1"/>
  <c r="AJW618"/>
  <c r="AJY618" s="1"/>
  <c r="AOJ618"/>
  <c r="AOL618" s="1"/>
  <c r="AJN618"/>
  <c r="AJP618" s="1"/>
  <c r="AJE618"/>
  <c r="AJG618" s="1"/>
  <c r="AIV618"/>
  <c r="AIX618" s="1"/>
  <c r="AOS618"/>
  <c r="AOU618" s="1"/>
  <c r="AOA618"/>
  <c r="AOC618" s="1"/>
  <c r="AIM618"/>
  <c r="AIO618" s="1"/>
  <c r="AID618"/>
  <c r="AIF618" s="1"/>
  <c r="AHU618"/>
  <c r="AHW618" s="1"/>
  <c r="AHL618"/>
  <c r="AHN618" s="1"/>
  <c r="AQC643"/>
  <c r="AQE643" s="1"/>
  <c r="APT643"/>
  <c r="APV643" s="1"/>
  <c r="APB643"/>
  <c r="APD643" s="1"/>
  <c r="AOJ643"/>
  <c r="AOL643" s="1"/>
  <c r="AOA643"/>
  <c r="AOC643" s="1"/>
  <c r="APK643"/>
  <c r="APM643" s="1"/>
  <c r="AOS643"/>
  <c r="AOU643" s="1"/>
  <c r="ANR643"/>
  <c r="ANT643" s="1"/>
  <c r="ANI643"/>
  <c r="ANK643" s="1"/>
  <c r="AMZ643"/>
  <c r="ANB643" s="1"/>
  <c r="AMQ643"/>
  <c r="AMS643" s="1"/>
  <c r="AJW643"/>
  <c r="AJY643" s="1"/>
  <c r="AMH643"/>
  <c r="AMJ643" s="1"/>
  <c r="ALY643"/>
  <c r="AMA643" s="1"/>
  <c r="ALP643"/>
  <c r="ALR643" s="1"/>
  <c r="ALG643"/>
  <c r="ALI643" s="1"/>
  <c r="AKX643"/>
  <c r="AKZ643" s="1"/>
  <c r="AKF643"/>
  <c r="AKH643" s="1"/>
  <c r="AJN643"/>
  <c r="AJP643" s="1"/>
  <c r="AJE643"/>
  <c r="AJG643" s="1"/>
  <c r="AIV643"/>
  <c r="AIX643" s="1"/>
  <c r="AIM643"/>
  <c r="AIO643" s="1"/>
  <c r="AID643"/>
  <c r="AIF643" s="1"/>
  <c r="AHU643"/>
  <c r="AHW643" s="1"/>
  <c r="AHL643"/>
  <c r="AHN643" s="1"/>
  <c r="AKO643"/>
  <c r="AKQ643" s="1"/>
  <c r="AQC626"/>
  <c r="AQE626" s="1"/>
  <c r="APT626"/>
  <c r="APV626" s="1"/>
  <c r="APB626"/>
  <c r="APD626" s="1"/>
  <c r="APK626"/>
  <c r="APM626" s="1"/>
  <c r="ANR626"/>
  <c r="ANT626" s="1"/>
  <c r="ANI626"/>
  <c r="ANK626" s="1"/>
  <c r="AMZ626"/>
  <c r="ANB626" s="1"/>
  <c r="AMQ626"/>
  <c r="AMS626" s="1"/>
  <c r="AMH626"/>
  <c r="AMJ626" s="1"/>
  <c r="ALY626"/>
  <c r="AMA626" s="1"/>
  <c r="ALP626"/>
  <c r="ALR626" s="1"/>
  <c r="ALG626"/>
  <c r="ALI626" s="1"/>
  <c r="AKX626"/>
  <c r="AKZ626" s="1"/>
  <c r="AKO626"/>
  <c r="AKQ626" s="1"/>
  <c r="AKF626"/>
  <c r="AKH626" s="1"/>
  <c r="AJW626"/>
  <c r="AJY626" s="1"/>
  <c r="AOS626"/>
  <c r="AOU626" s="1"/>
  <c r="AOA626"/>
  <c r="AOC626" s="1"/>
  <c r="AJN626"/>
  <c r="AJP626" s="1"/>
  <c r="AJE626"/>
  <c r="AJG626" s="1"/>
  <c r="AIV626"/>
  <c r="AIX626" s="1"/>
  <c r="AIM626"/>
  <c r="AIO626" s="1"/>
  <c r="AOJ626"/>
  <c r="AOL626" s="1"/>
  <c r="AID626"/>
  <c r="AIF626" s="1"/>
  <c r="AHU626"/>
  <c r="AHW626" s="1"/>
  <c r="AHL626"/>
  <c r="AHN626" s="1"/>
  <c r="AQC631"/>
  <c r="AQE631" s="1"/>
  <c r="AOJ631"/>
  <c r="AOL631" s="1"/>
  <c r="AOA631"/>
  <c r="AOC631" s="1"/>
  <c r="APT631"/>
  <c r="APV631" s="1"/>
  <c r="APB631"/>
  <c r="APD631" s="1"/>
  <c r="APK631"/>
  <c r="APM631" s="1"/>
  <c r="AOS631"/>
  <c r="AOU631" s="1"/>
  <c r="ANR631"/>
  <c r="ANT631" s="1"/>
  <c r="ANI631"/>
  <c r="ANK631" s="1"/>
  <c r="AMZ631"/>
  <c r="ANB631" s="1"/>
  <c r="AMQ631"/>
  <c r="AMS631" s="1"/>
  <c r="AMH631"/>
  <c r="AMJ631" s="1"/>
  <c r="ALY631"/>
  <c r="AMA631" s="1"/>
  <c r="ALP631"/>
  <c r="ALR631" s="1"/>
  <c r="ALG631"/>
  <c r="ALI631" s="1"/>
  <c r="AKO631"/>
  <c r="AKQ631" s="1"/>
  <c r="AKF631"/>
  <c r="AKH631" s="1"/>
  <c r="AJW631"/>
  <c r="AJY631" s="1"/>
  <c r="AID631"/>
  <c r="AIF631" s="1"/>
  <c r="AHU631"/>
  <c r="AHW631" s="1"/>
  <c r="AHL631"/>
  <c r="AHN631" s="1"/>
  <c r="AKX631"/>
  <c r="AKZ631" s="1"/>
  <c r="AJN631"/>
  <c r="AJP631" s="1"/>
  <c r="AJE631"/>
  <c r="AJG631" s="1"/>
  <c r="AIV631"/>
  <c r="AIX631" s="1"/>
  <c r="AIM631"/>
  <c r="AIO631" s="1"/>
  <c r="AQC625"/>
  <c r="AQE625" s="1"/>
  <c r="APT625"/>
  <c r="APV625" s="1"/>
  <c r="APK625"/>
  <c r="APM625" s="1"/>
  <c r="APB625"/>
  <c r="APD625" s="1"/>
  <c r="AOS625"/>
  <c r="AOU625" s="1"/>
  <c r="AOJ625"/>
  <c r="AOL625" s="1"/>
  <c r="AOA625"/>
  <c r="AOC625" s="1"/>
  <c r="ANI625"/>
  <c r="ANK625" s="1"/>
  <c r="AMQ625"/>
  <c r="AMS625" s="1"/>
  <c r="ANR625"/>
  <c r="ANT625" s="1"/>
  <c r="AMZ625"/>
  <c r="ANB625" s="1"/>
  <c r="AMH625"/>
  <c r="AMJ625" s="1"/>
  <c r="ALY625"/>
  <c r="AMA625" s="1"/>
  <c r="ALP625"/>
  <c r="ALR625" s="1"/>
  <c r="ALG625"/>
  <c r="ALI625" s="1"/>
  <c r="AKX625"/>
  <c r="AKZ625" s="1"/>
  <c r="AKO625"/>
  <c r="AKQ625" s="1"/>
  <c r="AKF625"/>
  <c r="AKH625" s="1"/>
  <c r="AJW625"/>
  <c r="AJY625" s="1"/>
  <c r="AJN625"/>
  <c r="AJP625" s="1"/>
  <c r="AJE625"/>
  <c r="AJG625" s="1"/>
  <c r="AIV625"/>
  <c r="AIX625" s="1"/>
  <c r="AIM625"/>
  <c r="AIO625" s="1"/>
  <c r="AID625"/>
  <c r="AIF625" s="1"/>
  <c r="AHU625"/>
  <c r="AHW625" s="1"/>
  <c r="AHL625"/>
  <c r="AHN625" s="1"/>
  <c r="APK603"/>
  <c r="APM603" s="1"/>
  <c r="AOS603"/>
  <c r="AOU603" s="1"/>
  <c r="AOJ603"/>
  <c r="AOL603" s="1"/>
  <c r="AOA603"/>
  <c r="AOC603" s="1"/>
  <c r="AQC603"/>
  <c r="AQE603" s="1"/>
  <c r="APT603"/>
  <c r="APV603" s="1"/>
  <c r="APB603"/>
  <c r="APD603" s="1"/>
  <c r="ANR603"/>
  <c r="ANT603" s="1"/>
  <c r="ANI603"/>
  <c r="ANK603" s="1"/>
  <c r="AMZ603"/>
  <c r="ANB603" s="1"/>
  <c r="AMQ603"/>
  <c r="AMS603" s="1"/>
  <c r="AMH603"/>
  <c r="AMJ603" s="1"/>
  <c r="ALY603"/>
  <c r="AMA603" s="1"/>
  <c r="ALP603"/>
  <c r="ALR603" s="1"/>
  <c r="ALG603"/>
  <c r="ALI603" s="1"/>
  <c r="AKX603"/>
  <c r="AKZ603" s="1"/>
  <c r="AKO603"/>
  <c r="AKQ603" s="1"/>
  <c r="AKF603"/>
  <c r="AKH603" s="1"/>
  <c r="AJW603"/>
  <c r="AJY603" s="1"/>
  <c r="AIM603"/>
  <c r="AIO603" s="1"/>
  <c r="AID603"/>
  <c r="AIF603" s="1"/>
  <c r="AHU603"/>
  <c r="AHW603" s="1"/>
  <c r="AHL603"/>
  <c r="AHN603" s="1"/>
  <c r="AJN603"/>
  <c r="AJP603" s="1"/>
  <c r="AJE603"/>
  <c r="AJG603" s="1"/>
  <c r="AIV603"/>
  <c r="AIX603" s="1"/>
  <c r="AQC656"/>
  <c r="AQE656" s="1"/>
  <c r="APT656"/>
  <c r="APV656" s="1"/>
  <c r="APK656"/>
  <c r="APM656" s="1"/>
  <c r="AOS656"/>
  <c r="AOU656" s="1"/>
  <c r="APB656"/>
  <c r="APD656" s="1"/>
  <c r="AOJ656"/>
  <c r="AOL656" s="1"/>
  <c r="AOA656"/>
  <c r="AOC656" s="1"/>
  <c r="ANR656"/>
  <c r="ANT656" s="1"/>
  <c r="ANI656"/>
  <c r="ANK656" s="1"/>
  <c r="AMZ656"/>
  <c r="ANB656" s="1"/>
  <c r="AMQ656"/>
  <c r="AMS656" s="1"/>
  <c r="AMH656"/>
  <c r="AMJ656" s="1"/>
  <c r="ALY656"/>
  <c r="AMA656" s="1"/>
  <c r="ALP656"/>
  <c r="ALR656" s="1"/>
  <c r="ALG656"/>
  <c r="ALI656" s="1"/>
  <c r="AKX656"/>
  <c r="AKZ656" s="1"/>
  <c r="AKO656"/>
  <c r="AKQ656" s="1"/>
  <c r="AKF656"/>
  <c r="AKH656" s="1"/>
  <c r="AJW656"/>
  <c r="AJY656" s="1"/>
  <c r="AID656"/>
  <c r="AIF656" s="1"/>
  <c r="AHU656"/>
  <c r="AHW656" s="1"/>
  <c r="AHL656"/>
  <c r="AHN656" s="1"/>
  <c r="AJN656"/>
  <c r="AJP656" s="1"/>
  <c r="AJE656"/>
  <c r="AJG656" s="1"/>
  <c r="AIV656"/>
  <c r="AIX656" s="1"/>
  <c r="AIM656"/>
  <c r="AIO656" s="1"/>
  <c r="AQC645"/>
  <c r="AQE645" s="1"/>
  <c r="APT645"/>
  <c r="APV645" s="1"/>
  <c r="APK645"/>
  <c r="APM645" s="1"/>
  <c r="APB645"/>
  <c r="APD645" s="1"/>
  <c r="AOS645"/>
  <c r="AOU645" s="1"/>
  <c r="AOJ645"/>
  <c r="AOL645" s="1"/>
  <c r="AOA645"/>
  <c r="AOC645" s="1"/>
  <c r="ANI645"/>
  <c r="ANK645" s="1"/>
  <c r="AMQ645"/>
  <c r="AMS645" s="1"/>
  <c r="AMH645"/>
  <c r="AMJ645" s="1"/>
  <c r="ALY645"/>
  <c r="AMA645" s="1"/>
  <c r="ALP645"/>
  <c r="ALR645" s="1"/>
  <c r="ALG645"/>
  <c r="ALI645" s="1"/>
  <c r="AKX645"/>
  <c r="AKZ645" s="1"/>
  <c r="ANR645"/>
  <c r="ANT645" s="1"/>
  <c r="AMZ645"/>
  <c r="ANB645" s="1"/>
  <c r="AKF645"/>
  <c r="AKH645" s="1"/>
  <c r="AJW645"/>
  <c r="AJY645" s="1"/>
  <c r="AKO645"/>
  <c r="AKQ645" s="1"/>
  <c r="AJN645"/>
  <c r="AJP645" s="1"/>
  <c r="AJE645"/>
  <c r="AJG645" s="1"/>
  <c r="AIV645"/>
  <c r="AIX645" s="1"/>
  <c r="AIM645"/>
  <c r="AIO645" s="1"/>
  <c r="AID645"/>
  <c r="AIF645" s="1"/>
  <c r="AHU645"/>
  <c r="AHW645" s="1"/>
  <c r="AHL645"/>
  <c r="AHN645" s="1"/>
  <c r="AQC641"/>
  <c r="AQE641" s="1"/>
  <c r="APT641"/>
  <c r="APV641" s="1"/>
  <c r="APK641"/>
  <c r="APM641" s="1"/>
  <c r="APB641"/>
  <c r="APD641" s="1"/>
  <c r="AOS641"/>
  <c r="AOU641" s="1"/>
  <c r="AOJ641"/>
  <c r="AOL641" s="1"/>
  <c r="AOA641"/>
  <c r="AOC641" s="1"/>
  <c r="ANI641"/>
  <c r="ANK641" s="1"/>
  <c r="AMQ641"/>
  <c r="AMS641" s="1"/>
  <c r="ANR641"/>
  <c r="ANT641" s="1"/>
  <c r="AMZ641"/>
  <c r="ANB641" s="1"/>
  <c r="AMH641"/>
  <c r="AMJ641" s="1"/>
  <c r="ALY641"/>
  <c r="AMA641" s="1"/>
  <c r="ALP641"/>
  <c r="ALR641" s="1"/>
  <c r="ALG641"/>
  <c r="ALI641" s="1"/>
  <c r="AKX641"/>
  <c r="AKZ641" s="1"/>
  <c r="AKO641"/>
  <c r="AKQ641" s="1"/>
  <c r="AKF641"/>
  <c r="AKH641" s="1"/>
  <c r="AJW641"/>
  <c r="AJY641" s="1"/>
  <c r="AJN641"/>
  <c r="AJP641" s="1"/>
  <c r="AJE641"/>
  <c r="AJG641" s="1"/>
  <c r="AIV641"/>
  <c r="AIX641" s="1"/>
  <c r="AIM641"/>
  <c r="AIO641" s="1"/>
  <c r="AID641"/>
  <c r="AIF641" s="1"/>
  <c r="AHU641"/>
  <c r="AHW641" s="1"/>
  <c r="AHL641"/>
  <c r="AHN641" s="1"/>
  <c r="AQC613"/>
  <c r="AQE613" s="1"/>
  <c r="APT613"/>
  <c r="APV613" s="1"/>
  <c r="APK613"/>
  <c r="APM613" s="1"/>
  <c r="APB613"/>
  <c r="APD613" s="1"/>
  <c r="AOS613"/>
  <c r="AOU613" s="1"/>
  <c r="AOJ613"/>
  <c r="AOL613" s="1"/>
  <c r="AOA613"/>
  <c r="AOC613" s="1"/>
  <c r="AJW613"/>
  <c r="AJY613" s="1"/>
  <c r="ANI613"/>
  <c r="ANK613" s="1"/>
  <c r="AMQ613"/>
  <c r="AMS613" s="1"/>
  <c r="AMH613"/>
  <c r="AMJ613" s="1"/>
  <c r="ALY613"/>
  <c r="AMA613" s="1"/>
  <c r="ALP613"/>
  <c r="ALR613" s="1"/>
  <c r="ALG613"/>
  <c r="ALI613" s="1"/>
  <c r="ANR613"/>
  <c r="ANT613" s="1"/>
  <c r="AMZ613"/>
  <c r="ANB613" s="1"/>
  <c r="AKX613"/>
  <c r="AKZ613" s="1"/>
  <c r="AKO613"/>
  <c r="AKQ613" s="1"/>
  <c r="AKF613"/>
  <c r="AKH613" s="1"/>
  <c r="AJN613"/>
  <c r="AJP613" s="1"/>
  <c r="AJE613"/>
  <c r="AJG613" s="1"/>
  <c r="AIV613"/>
  <c r="AIX613" s="1"/>
  <c r="AIM613"/>
  <c r="AIO613" s="1"/>
  <c r="AID613"/>
  <c r="AIF613" s="1"/>
  <c r="AHU613"/>
  <c r="AHW613" s="1"/>
  <c r="AHL613"/>
  <c r="AHN613" s="1"/>
  <c r="AQC648"/>
  <c r="AQE648" s="1"/>
  <c r="APT648"/>
  <c r="APV648" s="1"/>
  <c r="APB648"/>
  <c r="APD648" s="1"/>
  <c r="APK648"/>
  <c r="APM648" s="1"/>
  <c r="AOS648"/>
  <c r="AOU648" s="1"/>
  <c r="AOJ648"/>
  <c r="AOL648" s="1"/>
  <c r="AOA648"/>
  <c r="AOC648" s="1"/>
  <c r="ANR648"/>
  <c r="ANT648" s="1"/>
  <c r="ANI648"/>
  <c r="ANK648" s="1"/>
  <c r="AMZ648"/>
  <c r="ANB648" s="1"/>
  <c r="AMQ648"/>
  <c r="AMS648" s="1"/>
  <c r="AMH648"/>
  <c r="AMJ648" s="1"/>
  <c r="ALY648"/>
  <c r="AMA648" s="1"/>
  <c r="ALP648"/>
  <c r="ALR648" s="1"/>
  <c r="ALG648"/>
  <c r="ALI648" s="1"/>
  <c r="AKX648"/>
  <c r="AKZ648" s="1"/>
  <c r="AKO648"/>
  <c r="AKQ648" s="1"/>
  <c r="AKF648"/>
  <c r="AKH648" s="1"/>
  <c r="AJN648"/>
  <c r="AJP648" s="1"/>
  <c r="AJE648"/>
  <c r="AJG648" s="1"/>
  <c r="AIV648"/>
  <c r="AIX648" s="1"/>
  <c r="AIM648"/>
  <c r="AIO648" s="1"/>
  <c r="AID648"/>
  <c r="AIF648" s="1"/>
  <c r="AHU648"/>
  <c r="AHW648" s="1"/>
  <c r="AJW648"/>
  <c r="AJY648" s="1"/>
  <c r="AHL648"/>
  <c r="AHN648" s="1"/>
  <c r="APK662"/>
  <c r="APM662" s="1"/>
  <c r="AOS662"/>
  <c r="AOU662" s="1"/>
  <c r="AQC662"/>
  <c r="AQE662" s="1"/>
  <c r="APT662"/>
  <c r="APV662" s="1"/>
  <c r="APB662"/>
  <c r="APD662" s="1"/>
  <c r="AOJ662"/>
  <c r="AOL662" s="1"/>
  <c r="AOA662"/>
  <c r="AOC662" s="1"/>
  <c r="ANR662"/>
  <c r="ANT662" s="1"/>
  <c r="ANI662"/>
  <c r="ANK662" s="1"/>
  <c r="AMZ662"/>
  <c r="ANB662" s="1"/>
  <c r="AMQ662"/>
  <c r="AMS662" s="1"/>
  <c r="AMH662"/>
  <c r="AMJ662" s="1"/>
  <c r="ALY662"/>
  <c r="AMA662" s="1"/>
  <c r="ALP662"/>
  <c r="ALR662" s="1"/>
  <c r="ALG662"/>
  <c r="ALI662" s="1"/>
  <c r="AKX662"/>
  <c r="AKZ662" s="1"/>
  <c r="AKO662"/>
  <c r="AKQ662" s="1"/>
  <c r="AKF662"/>
  <c r="AKH662" s="1"/>
  <c r="AJW662"/>
  <c r="AJY662" s="1"/>
  <c r="AJN662"/>
  <c r="AJP662" s="1"/>
  <c r="AJE662"/>
  <c r="AJG662" s="1"/>
  <c r="AIV662"/>
  <c r="AIX662" s="1"/>
  <c r="AIM662"/>
  <c r="AIO662" s="1"/>
  <c r="AID662"/>
  <c r="AIF662" s="1"/>
  <c r="AHU662"/>
  <c r="AHW662" s="1"/>
  <c r="AHL662"/>
  <c r="AHN662" s="1"/>
  <c r="AQC666"/>
  <c r="AQE666" s="1"/>
  <c r="APK666"/>
  <c r="APM666" s="1"/>
  <c r="AOS666"/>
  <c r="AOU666" s="1"/>
  <c r="APT666"/>
  <c r="APV666" s="1"/>
  <c r="ANI666"/>
  <c r="ANK666" s="1"/>
  <c r="AMZ666"/>
  <c r="ANB666" s="1"/>
  <c r="AMQ666"/>
  <c r="AMS666" s="1"/>
  <c r="AMH666"/>
  <c r="AMJ666" s="1"/>
  <c r="ALY666"/>
  <c r="AMA666" s="1"/>
  <c r="ALP666"/>
  <c r="ALR666" s="1"/>
  <c r="ALG666"/>
  <c r="ALI666" s="1"/>
  <c r="AKX666"/>
  <c r="AKZ666" s="1"/>
  <c r="AKO666"/>
  <c r="AKQ666" s="1"/>
  <c r="AKF666"/>
  <c r="AKH666" s="1"/>
  <c r="AJW666"/>
  <c r="AJY666" s="1"/>
  <c r="AJN666"/>
  <c r="AJP666" s="1"/>
  <c r="APB666"/>
  <c r="APD666" s="1"/>
  <c r="AOJ666"/>
  <c r="AOL666" s="1"/>
  <c r="ANR666"/>
  <c r="ANT666" s="1"/>
  <c r="AJE666"/>
  <c r="AJG666" s="1"/>
  <c r="AIV666"/>
  <c r="AIX666" s="1"/>
  <c r="AIM666"/>
  <c r="AIO666" s="1"/>
  <c r="AOA666"/>
  <c r="AOC666" s="1"/>
  <c r="AID666"/>
  <c r="AIF666" s="1"/>
  <c r="AHU666"/>
  <c r="AHW666" s="1"/>
  <c r="AHL666"/>
  <c r="AHN666" s="1"/>
  <c r="AQC659"/>
  <c r="AQE659" s="1"/>
  <c r="APB659"/>
  <c r="APD659" s="1"/>
  <c r="AOJ659"/>
  <c r="AOL659" s="1"/>
  <c r="AOA659"/>
  <c r="AOC659" s="1"/>
  <c r="ANR659"/>
  <c r="ANT659" s="1"/>
  <c r="APT659"/>
  <c r="APV659" s="1"/>
  <c r="APK659"/>
  <c r="APM659" s="1"/>
  <c r="AOS659"/>
  <c r="AOU659" s="1"/>
  <c r="ANI659"/>
  <c r="ANK659" s="1"/>
  <c r="AMZ659"/>
  <c r="ANB659" s="1"/>
  <c r="AMQ659"/>
  <c r="AMS659" s="1"/>
  <c r="AMH659"/>
  <c r="AMJ659" s="1"/>
  <c r="ALY659"/>
  <c r="AMA659" s="1"/>
  <c r="ALP659"/>
  <c r="ALR659" s="1"/>
  <c r="ALG659"/>
  <c r="ALI659" s="1"/>
  <c r="AKX659"/>
  <c r="AKZ659" s="1"/>
  <c r="AKO659"/>
  <c r="AKQ659" s="1"/>
  <c r="AID659"/>
  <c r="AIF659" s="1"/>
  <c r="AHU659"/>
  <c r="AHW659" s="1"/>
  <c r="AKF659"/>
  <c r="AKH659" s="1"/>
  <c r="AJW659"/>
  <c r="AJY659" s="1"/>
  <c r="AJN659"/>
  <c r="AJP659" s="1"/>
  <c r="AJE659"/>
  <c r="AJG659" s="1"/>
  <c r="AIV659"/>
  <c r="AIX659" s="1"/>
  <c r="AIM659"/>
  <c r="AIO659" s="1"/>
  <c r="AHL659"/>
  <c r="AHN659" s="1"/>
  <c r="AQC601"/>
  <c r="AQE601" s="1"/>
  <c r="APT601"/>
  <c r="APV601" s="1"/>
  <c r="APK601"/>
  <c r="APM601" s="1"/>
  <c r="APB601"/>
  <c r="APD601" s="1"/>
  <c r="AOS601"/>
  <c r="AOU601" s="1"/>
  <c r="AOJ601"/>
  <c r="AOL601" s="1"/>
  <c r="AOA601"/>
  <c r="AOC601" s="1"/>
  <c r="ANR601"/>
  <c r="ANT601" s="1"/>
  <c r="AMZ601"/>
  <c r="ANB601" s="1"/>
  <c r="ANI601"/>
  <c r="ANK601" s="1"/>
  <c r="AMQ601"/>
  <c r="AMS601" s="1"/>
  <c r="AMH601"/>
  <c r="AMJ601" s="1"/>
  <c r="ALY601"/>
  <c r="AMA601" s="1"/>
  <c r="ALP601"/>
  <c r="ALR601" s="1"/>
  <c r="ALG601"/>
  <c r="ALI601" s="1"/>
  <c r="AKX601"/>
  <c r="AKZ601" s="1"/>
  <c r="AKO601"/>
  <c r="AKQ601" s="1"/>
  <c r="AKF601"/>
  <c r="AKH601" s="1"/>
  <c r="AJW601"/>
  <c r="AJY601" s="1"/>
  <c r="AJN601"/>
  <c r="AJP601" s="1"/>
  <c r="AJE601"/>
  <c r="AJG601" s="1"/>
  <c r="AIV601"/>
  <c r="AIX601" s="1"/>
  <c r="AIM601"/>
  <c r="AIO601" s="1"/>
  <c r="AID601"/>
  <c r="AIF601" s="1"/>
  <c r="AHU601"/>
  <c r="AHW601" s="1"/>
  <c r="AHL601"/>
  <c r="AHN601" s="1"/>
  <c r="AQC605"/>
  <c r="AQE605" s="1"/>
  <c r="APT605"/>
  <c r="APV605" s="1"/>
  <c r="APK605"/>
  <c r="APM605" s="1"/>
  <c r="APB605"/>
  <c r="APD605" s="1"/>
  <c r="AOS605"/>
  <c r="AOU605" s="1"/>
  <c r="AOJ605"/>
  <c r="AOL605" s="1"/>
  <c r="AOA605"/>
  <c r="AOC605" s="1"/>
  <c r="ANI605"/>
  <c r="ANK605" s="1"/>
  <c r="ANR605"/>
  <c r="ANT605" s="1"/>
  <c r="AMZ605"/>
  <c r="ANB605" s="1"/>
  <c r="AMQ605"/>
  <c r="AMS605" s="1"/>
  <c r="AMH605"/>
  <c r="AMJ605" s="1"/>
  <c r="ALY605"/>
  <c r="AMA605" s="1"/>
  <c r="ALP605"/>
  <c r="ALR605" s="1"/>
  <c r="ALG605"/>
  <c r="ALI605" s="1"/>
  <c r="AKX605"/>
  <c r="AKZ605" s="1"/>
  <c r="AJN605"/>
  <c r="AJP605" s="1"/>
  <c r="AJE605"/>
  <c r="AJG605" s="1"/>
  <c r="AIV605"/>
  <c r="AIX605" s="1"/>
  <c r="AKO605"/>
  <c r="AKQ605" s="1"/>
  <c r="AKF605"/>
  <c r="AKH605" s="1"/>
  <c r="AJW605"/>
  <c r="AJY605" s="1"/>
  <c r="AIM605"/>
  <c r="AIO605" s="1"/>
  <c r="AID605"/>
  <c r="AIF605" s="1"/>
  <c r="AHU605"/>
  <c r="AHW605" s="1"/>
  <c r="AHL605"/>
  <c r="AHN605" s="1"/>
  <c r="AQC621"/>
  <c r="AQE621" s="1"/>
  <c r="APT621"/>
  <c r="APV621" s="1"/>
  <c r="APK621"/>
  <c r="APM621" s="1"/>
  <c r="APB621"/>
  <c r="APD621" s="1"/>
  <c r="AOS621"/>
  <c r="AOU621" s="1"/>
  <c r="AOJ621"/>
  <c r="AOL621" s="1"/>
  <c r="AOA621"/>
  <c r="AOC621" s="1"/>
  <c r="ANR621"/>
  <c r="ANT621" s="1"/>
  <c r="AMZ621"/>
  <c r="ANB621" s="1"/>
  <c r="AMH621"/>
  <c r="AMJ621" s="1"/>
  <c r="ALY621"/>
  <c r="AMA621" s="1"/>
  <c r="ALP621"/>
  <c r="ALR621" s="1"/>
  <c r="ALG621"/>
  <c r="ALI621" s="1"/>
  <c r="AKX621"/>
  <c r="AKZ621" s="1"/>
  <c r="ANI621"/>
  <c r="ANK621" s="1"/>
  <c r="AMQ621"/>
  <c r="AMS621" s="1"/>
  <c r="AKO621"/>
  <c r="AKQ621" s="1"/>
  <c r="AKF621"/>
  <c r="AKH621" s="1"/>
  <c r="AJW621"/>
  <c r="AJY621" s="1"/>
  <c r="AJN621"/>
  <c r="AJP621" s="1"/>
  <c r="AJE621"/>
  <c r="AJG621" s="1"/>
  <c r="AIV621"/>
  <c r="AIX621" s="1"/>
  <c r="AIM621"/>
  <c r="AIO621" s="1"/>
  <c r="AID621"/>
  <c r="AIF621" s="1"/>
  <c r="AHU621"/>
  <c r="AHW621" s="1"/>
  <c r="AHL621"/>
  <c r="AHN621" s="1"/>
  <c r="AQC615"/>
  <c r="AQE615" s="1"/>
  <c r="AOS615"/>
  <c r="AOU615" s="1"/>
  <c r="AOJ615"/>
  <c r="AOL615" s="1"/>
  <c r="AOA615"/>
  <c r="AOC615" s="1"/>
  <c r="APT615"/>
  <c r="APV615" s="1"/>
  <c r="APB615"/>
  <c r="APD615" s="1"/>
  <c r="ANR615"/>
  <c r="ANT615" s="1"/>
  <c r="ANI615"/>
  <c r="ANK615" s="1"/>
  <c r="AMZ615"/>
  <c r="ANB615" s="1"/>
  <c r="APK615"/>
  <c r="APM615" s="1"/>
  <c r="AMQ615"/>
  <c r="AMS615" s="1"/>
  <c r="AMH615"/>
  <c r="AMJ615" s="1"/>
  <c r="ALY615"/>
  <c r="AMA615" s="1"/>
  <c r="ALP615"/>
  <c r="ALR615" s="1"/>
  <c r="ALG615"/>
  <c r="ALI615" s="1"/>
  <c r="AKX615"/>
  <c r="AKZ615" s="1"/>
  <c r="AKO615"/>
  <c r="AKQ615" s="1"/>
  <c r="AKF615"/>
  <c r="AKH615" s="1"/>
  <c r="AJW615"/>
  <c r="AJY615" s="1"/>
  <c r="AJN615"/>
  <c r="AJP615" s="1"/>
  <c r="AJE615"/>
  <c r="AJG615" s="1"/>
  <c r="AIV615"/>
  <c r="AIX615" s="1"/>
  <c r="AIM615"/>
  <c r="AIO615" s="1"/>
  <c r="AID615"/>
  <c r="AIF615" s="1"/>
  <c r="AHU615"/>
  <c r="AHW615" s="1"/>
  <c r="AHL615"/>
  <c r="AHN615" s="1"/>
  <c r="APK614"/>
  <c r="APM614" s="1"/>
  <c r="AQC614"/>
  <c r="AQE614" s="1"/>
  <c r="APT614"/>
  <c r="APV614" s="1"/>
  <c r="APB614"/>
  <c r="APD614" s="1"/>
  <c r="AOS614"/>
  <c r="AOU614" s="1"/>
  <c r="AOJ614"/>
  <c r="AOL614" s="1"/>
  <c r="AOA614"/>
  <c r="AOC614" s="1"/>
  <c r="ANR614"/>
  <c r="ANT614" s="1"/>
  <c r="ANI614"/>
  <c r="ANK614" s="1"/>
  <c r="AMZ614"/>
  <c r="ANB614" s="1"/>
  <c r="AMQ614"/>
  <c r="AMS614" s="1"/>
  <c r="AMH614"/>
  <c r="AMJ614" s="1"/>
  <c r="ALY614"/>
  <c r="AMA614" s="1"/>
  <c r="ALP614"/>
  <c r="ALR614" s="1"/>
  <c r="ALG614"/>
  <c r="ALI614" s="1"/>
  <c r="AKX614"/>
  <c r="AKZ614" s="1"/>
  <c r="AKO614"/>
  <c r="AKQ614" s="1"/>
  <c r="AKF614"/>
  <c r="AKH614" s="1"/>
  <c r="AJW614"/>
  <c r="AJY614" s="1"/>
  <c r="AJN614"/>
  <c r="AJP614" s="1"/>
  <c r="AJE614"/>
  <c r="AJG614" s="1"/>
  <c r="AIV614"/>
  <c r="AIX614" s="1"/>
  <c r="AIM614"/>
  <c r="AIO614" s="1"/>
  <c r="AID614"/>
  <c r="AIF614" s="1"/>
  <c r="AHU614"/>
  <c r="AHW614" s="1"/>
  <c r="AHL614"/>
  <c r="AHN614" s="1"/>
  <c r="AQC667"/>
  <c r="AQE667" s="1"/>
  <c r="APK667"/>
  <c r="APM667" s="1"/>
  <c r="AOS667"/>
  <c r="AOU667" s="1"/>
  <c r="AOJ667"/>
  <c r="AOL667" s="1"/>
  <c r="AOA667"/>
  <c r="AOC667" s="1"/>
  <c r="ANR667"/>
  <c r="ANT667" s="1"/>
  <c r="APT667"/>
  <c r="APV667" s="1"/>
  <c r="APB667"/>
  <c r="APD667" s="1"/>
  <c r="ANI667"/>
  <c r="ANK667" s="1"/>
  <c r="AMZ667"/>
  <c r="ANB667" s="1"/>
  <c r="AMQ667"/>
  <c r="AMS667" s="1"/>
  <c r="AJN667"/>
  <c r="AJP667" s="1"/>
  <c r="AMH667"/>
  <c r="AMJ667" s="1"/>
  <c r="ALY667"/>
  <c r="AMA667" s="1"/>
  <c r="ALP667"/>
  <c r="ALR667" s="1"/>
  <c r="ALG667"/>
  <c r="ALI667" s="1"/>
  <c r="AKX667"/>
  <c r="AKZ667" s="1"/>
  <c r="AHL667"/>
  <c r="AHN667" s="1"/>
  <c r="AKF667"/>
  <c r="AKH667" s="1"/>
  <c r="AJW667"/>
  <c r="AJY667" s="1"/>
  <c r="AJE667"/>
  <c r="AJG667" s="1"/>
  <c r="AIV667"/>
  <c r="AIX667" s="1"/>
  <c r="AIM667"/>
  <c r="AIO667" s="1"/>
  <c r="AID667"/>
  <c r="AIF667" s="1"/>
  <c r="AHU667"/>
  <c r="AHW667" s="1"/>
  <c r="AKO667"/>
  <c r="AKQ667" s="1"/>
  <c r="AQC620"/>
  <c r="AQE620" s="1"/>
  <c r="APT620"/>
  <c r="APV620" s="1"/>
  <c r="APB620"/>
  <c r="APD620" s="1"/>
  <c r="APK620"/>
  <c r="APM620" s="1"/>
  <c r="ANR620"/>
  <c r="ANT620" s="1"/>
  <c r="ANI620"/>
  <c r="ANK620" s="1"/>
  <c r="AMZ620"/>
  <c r="ANB620" s="1"/>
  <c r="AMQ620"/>
  <c r="AMS620" s="1"/>
  <c r="AMH620"/>
  <c r="AMJ620" s="1"/>
  <c r="ALY620"/>
  <c r="AMA620" s="1"/>
  <c r="ALP620"/>
  <c r="ALR620" s="1"/>
  <c r="ALG620"/>
  <c r="ALI620" s="1"/>
  <c r="AKX620"/>
  <c r="AKZ620" s="1"/>
  <c r="AKO620"/>
  <c r="AKQ620" s="1"/>
  <c r="AKF620"/>
  <c r="AKH620" s="1"/>
  <c r="AOS620"/>
  <c r="AOU620" s="1"/>
  <c r="AOJ620"/>
  <c r="AOL620" s="1"/>
  <c r="AOA620"/>
  <c r="AOC620" s="1"/>
  <c r="AJN620"/>
  <c r="AJP620" s="1"/>
  <c r="AJE620"/>
  <c r="AJG620" s="1"/>
  <c r="AIV620"/>
  <c r="AIX620" s="1"/>
  <c r="AIM620"/>
  <c r="AIO620" s="1"/>
  <c r="AID620"/>
  <c r="AIF620" s="1"/>
  <c r="AHL620"/>
  <c r="AHN620" s="1"/>
  <c r="AJW620"/>
  <c r="AJY620" s="1"/>
  <c r="AHU620"/>
  <c r="AHW620" s="1"/>
  <c r="AQC661"/>
  <c r="AQE661" s="1"/>
  <c r="APT661"/>
  <c r="APV661" s="1"/>
  <c r="APK661"/>
  <c r="APM661" s="1"/>
  <c r="APB661"/>
  <c r="APD661" s="1"/>
  <c r="AOS661"/>
  <c r="AOU661" s="1"/>
  <c r="AOJ661"/>
  <c r="AOL661" s="1"/>
  <c r="AOA661"/>
  <c r="AOC661" s="1"/>
  <c r="ANR661"/>
  <c r="ANT661" s="1"/>
  <c r="ANI661"/>
  <c r="ANK661" s="1"/>
  <c r="AMQ661"/>
  <c r="AMS661" s="1"/>
  <c r="AMH661"/>
  <c r="AMJ661" s="1"/>
  <c r="ALY661"/>
  <c r="AMA661" s="1"/>
  <c r="ALP661"/>
  <c r="ALR661" s="1"/>
  <c r="ALG661"/>
  <c r="ALI661" s="1"/>
  <c r="AKX661"/>
  <c r="AKZ661" s="1"/>
  <c r="AMZ661"/>
  <c r="ANB661" s="1"/>
  <c r="AKO661"/>
  <c r="AKQ661" s="1"/>
  <c r="AKF661"/>
  <c r="AKH661" s="1"/>
  <c r="AJW661"/>
  <c r="AJY661" s="1"/>
  <c r="AJN661"/>
  <c r="AJP661" s="1"/>
  <c r="AJE661"/>
  <c r="AJG661" s="1"/>
  <c r="AIV661"/>
  <c r="AIX661" s="1"/>
  <c r="AIM661"/>
  <c r="AIO661" s="1"/>
  <c r="AID661"/>
  <c r="AIF661" s="1"/>
  <c r="AHU661"/>
  <c r="AHW661" s="1"/>
  <c r="AHL661"/>
  <c r="AHN661" s="1"/>
  <c r="AQC632"/>
  <c r="AQE632" s="1"/>
  <c r="APT632"/>
  <c r="APV632" s="1"/>
  <c r="APB632"/>
  <c r="APD632" s="1"/>
  <c r="APK632"/>
  <c r="APM632" s="1"/>
  <c r="AOS632"/>
  <c r="AOU632" s="1"/>
  <c r="AOJ632"/>
  <c r="AOL632" s="1"/>
  <c r="AOA632"/>
  <c r="AOC632" s="1"/>
  <c r="ANR632"/>
  <c r="ANT632" s="1"/>
  <c r="ANI632"/>
  <c r="ANK632" s="1"/>
  <c r="AMZ632"/>
  <c r="ANB632" s="1"/>
  <c r="AMQ632"/>
  <c r="AMS632" s="1"/>
  <c r="AMH632"/>
  <c r="AMJ632" s="1"/>
  <c r="ALY632"/>
  <c r="AMA632" s="1"/>
  <c r="ALP632"/>
  <c r="ALR632" s="1"/>
  <c r="ALG632"/>
  <c r="ALI632" s="1"/>
  <c r="AKX632"/>
  <c r="AKZ632" s="1"/>
  <c r="AKO632"/>
  <c r="AKQ632" s="1"/>
  <c r="AKF632"/>
  <c r="AKH632" s="1"/>
  <c r="AJW632"/>
  <c r="AJY632" s="1"/>
  <c r="AID632"/>
  <c r="AIF632" s="1"/>
  <c r="AHL632"/>
  <c r="AHN632" s="1"/>
  <c r="AJN632"/>
  <c r="AJP632" s="1"/>
  <c r="AJE632"/>
  <c r="AJG632" s="1"/>
  <c r="AIV632"/>
  <c r="AIX632" s="1"/>
  <c r="AIM632"/>
  <c r="AIO632" s="1"/>
  <c r="AHU632"/>
  <c r="AHW632" s="1"/>
  <c r="AQC655"/>
  <c r="AQE655" s="1"/>
  <c r="APT655"/>
  <c r="APV655" s="1"/>
  <c r="AOJ655"/>
  <c r="AOL655" s="1"/>
  <c r="AOA655"/>
  <c r="AOC655" s="1"/>
  <c r="ANR655"/>
  <c r="ANT655" s="1"/>
  <c r="APK655"/>
  <c r="APM655" s="1"/>
  <c r="AOS655"/>
  <c r="AOU655" s="1"/>
  <c r="ANI655"/>
  <c r="ANK655" s="1"/>
  <c r="AMZ655"/>
  <c r="ANB655" s="1"/>
  <c r="AMQ655"/>
  <c r="AMS655" s="1"/>
  <c r="AMH655"/>
  <c r="AMJ655" s="1"/>
  <c r="ALY655"/>
  <c r="AMA655" s="1"/>
  <c r="ALP655"/>
  <c r="ALR655" s="1"/>
  <c r="ALG655"/>
  <c r="ALI655" s="1"/>
  <c r="AKX655"/>
  <c r="AKZ655" s="1"/>
  <c r="APB655"/>
  <c r="APD655" s="1"/>
  <c r="AKO655"/>
  <c r="AKQ655" s="1"/>
  <c r="AHL655"/>
  <c r="AHN655" s="1"/>
  <c r="AKF655"/>
  <c r="AKH655" s="1"/>
  <c r="AJW655"/>
  <c r="AJY655" s="1"/>
  <c r="AID655"/>
  <c r="AIF655" s="1"/>
  <c r="AHU655"/>
  <c r="AHW655" s="1"/>
  <c r="AJN655"/>
  <c r="AJP655" s="1"/>
  <c r="AJE655"/>
  <c r="AJG655" s="1"/>
  <c r="AIV655"/>
  <c r="AIX655" s="1"/>
  <c r="AIM655"/>
  <c r="AIO655" s="1"/>
  <c r="AQC660"/>
  <c r="AQE660" s="1"/>
  <c r="APT660"/>
  <c r="APV660" s="1"/>
  <c r="AQC663"/>
  <c r="AQE663" s="1"/>
  <c r="APT663"/>
  <c r="APV663" s="1"/>
  <c r="AOJ663"/>
  <c r="AOL663" s="1"/>
  <c r="AOA663"/>
  <c r="AOC663" s="1"/>
  <c r="ANR663"/>
  <c r="ANT663" s="1"/>
  <c r="APK660"/>
  <c r="APM660" s="1"/>
  <c r="APB663"/>
  <c r="APD663" s="1"/>
  <c r="AOS660"/>
  <c r="AOU660" s="1"/>
  <c r="AOS663"/>
  <c r="AOU663" s="1"/>
  <c r="ANI660"/>
  <c r="ANK660" s="1"/>
  <c r="AMZ660"/>
  <c r="ANB660" s="1"/>
  <c r="AMQ660"/>
  <c r="AMS660" s="1"/>
  <c r="AMH660"/>
  <c r="AMJ660" s="1"/>
  <c r="ALY660"/>
  <c r="AMA660" s="1"/>
  <c r="ALP660"/>
  <c r="ALR660" s="1"/>
  <c r="ALG660"/>
  <c r="ALI660" s="1"/>
  <c r="AKX660"/>
  <c r="AKZ660" s="1"/>
  <c r="AKO660"/>
  <c r="AKQ660" s="1"/>
  <c r="AKF660"/>
  <c r="AKH660" s="1"/>
  <c r="AJW660"/>
  <c r="AJY660" s="1"/>
  <c r="APB660"/>
  <c r="APD660" s="1"/>
  <c r="ANI663"/>
  <c r="ANK663" s="1"/>
  <c r="AMZ663"/>
  <c r="ANB663" s="1"/>
  <c r="AMQ663"/>
  <c r="AMS663" s="1"/>
  <c r="AOJ660"/>
  <c r="AOL660" s="1"/>
  <c r="AOA660"/>
  <c r="AOC660" s="1"/>
  <c r="ANR660"/>
  <c r="ANT660" s="1"/>
  <c r="APK663"/>
  <c r="APM663" s="1"/>
  <c r="AMH663"/>
  <c r="AMJ663" s="1"/>
  <c r="ALY663"/>
  <c r="AMA663" s="1"/>
  <c r="ALP663"/>
  <c r="ALR663" s="1"/>
  <c r="ALG663"/>
  <c r="ALI663" s="1"/>
  <c r="AKX663"/>
  <c r="AKZ663" s="1"/>
  <c r="AKO663"/>
  <c r="AKQ663" s="1"/>
  <c r="AKF663"/>
  <c r="AKH663" s="1"/>
  <c r="AJW663"/>
  <c r="AJY663" s="1"/>
  <c r="AJN663"/>
  <c r="AJP663" s="1"/>
  <c r="AJE663"/>
  <c r="AJG663" s="1"/>
  <c r="AIV663"/>
  <c r="AIX663" s="1"/>
  <c r="AIM663"/>
  <c r="AIO663" s="1"/>
  <c r="AID660"/>
  <c r="AIF660" s="1"/>
  <c r="AHU660"/>
  <c r="AHW660" s="1"/>
  <c r="AID663"/>
  <c r="AIF663" s="1"/>
  <c r="AHU663"/>
  <c r="AHW663" s="1"/>
  <c r="AHL663"/>
  <c r="AHN663" s="1"/>
  <c r="AJN660"/>
  <c r="AJP660" s="1"/>
  <c r="AJE660"/>
  <c r="AJG660" s="1"/>
  <c r="AIV660"/>
  <c r="AIX660" s="1"/>
  <c r="AIM660"/>
  <c r="AIO660" s="1"/>
  <c r="AHL660"/>
  <c r="AHN660" s="1"/>
  <c r="AQC668"/>
  <c r="AQE668" s="1"/>
  <c r="APT668"/>
  <c r="APV668" s="1"/>
  <c r="APB668"/>
  <c r="APD668" s="1"/>
  <c r="ANI668"/>
  <c r="ANK668" s="1"/>
  <c r="AMZ668"/>
  <c r="ANB668" s="1"/>
  <c r="AMQ668"/>
  <c r="AMS668" s="1"/>
  <c r="AMH668"/>
  <c r="AMJ668" s="1"/>
  <c r="ALY668"/>
  <c r="AMA668" s="1"/>
  <c r="ALP668"/>
  <c r="ALR668" s="1"/>
  <c r="ALG668"/>
  <c r="ALI668" s="1"/>
  <c r="AKX668"/>
  <c r="AKZ668" s="1"/>
  <c r="AKO668"/>
  <c r="AKQ668" s="1"/>
  <c r="AKF668"/>
  <c r="AKH668" s="1"/>
  <c r="AJW668"/>
  <c r="AJY668" s="1"/>
  <c r="APK668"/>
  <c r="APM668" s="1"/>
  <c r="AOS668"/>
  <c r="AOU668" s="1"/>
  <c r="AOJ668"/>
  <c r="AOL668" s="1"/>
  <c r="AOA668"/>
  <c r="AOC668" s="1"/>
  <c r="ANR668"/>
  <c r="ANT668" s="1"/>
  <c r="AJE668"/>
  <c r="AJG668" s="1"/>
  <c r="AIV668"/>
  <c r="AIX668" s="1"/>
  <c r="AIM668"/>
  <c r="AIO668" s="1"/>
  <c r="AID668"/>
  <c r="AIF668" s="1"/>
  <c r="AHU668"/>
  <c r="AHW668" s="1"/>
  <c r="AHL668"/>
  <c r="AHN668" s="1"/>
  <c r="AJN668"/>
  <c r="AJP668" s="1"/>
  <c r="AQC617"/>
  <c r="AQE617" s="1"/>
  <c r="APT617"/>
  <c r="APV617" s="1"/>
  <c r="APK617"/>
  <c r="APM617" s="1"/>
  <c r="APB617"/>
  <c r="APD617" s="1"/>
  <c r="AOS617"/>
  <c r="AOU617" s="1"/>
  <c r="AOJ617"/>
  <c r="AOL617" s="1"/>
  <c r="AOA617"/>
  <c r="AOC617" s="1"/>
  <c r="ANR617"/>
  <c r="ANT617" s="1"/>
  <c r="AMZ617"/>
  <c r="ANB617" s="1"/>
  <c r="ANI617"/>
  <c r="ANK617" s="1"/>
  <c r="AMQ617"/>
  <c r="AMS617" s="1"/>
  <c r="AMH617"/>
  <c r="AMJ617" s="1"/>
  <c r="ALY617"/>
  <c r="AMA617" s="1"/>
  <c r="ALP617"/>
  <c r="ALR617" s="1"/>
  <c r="ALG617"/>
  <c r="ALI617" s="1"/>
  <c r="AKX617"/>
  <c r="AKZ617" s="1"/>
  <c r="AKO617"/>
  <c r="AKQ617" s="1"/>
  <c r="AKF617"/>
  <c r="AKH617" s="1"/>
  <c r="AJW617"/>
  <c r="AJY617" s="1"/>
  <c r="AJN617"/>
  <c r="AJP617" s="1"/>
  <c r="AJE617"/>
  <c r="AJG617" s="1"/>
  <c r="AIV617"/>
  <c r="AIX617" s="1"/>
  <c r="AIM617"/>
  <c r="AIO617" s="1"/>
  <c r="AID617"/>
  <c r="AIF617" s="1"/>
  <c r="AHU617"/>
  <c r="AHW617" s="1"/>
  <c r="AHL617"/>
  <c r="AHN617" s="1"/>
  <c r="AOS599"/>
  <c r="AOU599" s="1"/>
  <c r="AOJ599"/>
  <c r="AOL599" s="1"/>
  <c r="AOA599"/>
  <c r="AOC599" s="1"/>
  <c r="APT599"/>
  <c r="APV599" s="1"/>
  <c r="APB599"/>
  <c r="APD599" s="1"/>
  <c r="AQC599"/>
  <c r="AQE599" s="1"/>
  <c r="APK599"/>
  <c r="APM599" s="1"/>
  <c r="ANR599"/>
  <c r="ANT599" s="1"/>
  <c r="ANI599"/>
  <c r="ANK599" s="1"/>
  <c r="AMZ599"/>
  <c r="ANB599" s="1"/>
  <c r="AJW599"/>
  <c r="AJY599" s="1"/>
  <c r="AMQ599"/>
  <c r="AMS599" s="1"/>
  <c r="AMH599"/>
  <c r="AMJ599" s="1"/>
  <c r="ALY599"/>
  <c r="AMA599" s="1"/>
  <c r="ALP599"/>
  <c r="ALR599" s="1"/>
  <c r="ALG599"/>
  <c r="ALI599" s="1"/>
  <c r="AKX599"/>
  <c r="AKZ599" s="1"/>
  <c r="AJN599"/>
  <c r="AJP599" s="1"/>
  <c r="AJE599"/>
  <c r="AJG599" s="1"/>
  <c r="AIV599"/>
  <c r="AIX599" s="1"/>
  <c r="AIM599"/>
  <c r="AIO599" s="1"/>
  <c r="AID599"/>
  <c r="AIF599" s="1"/>
  <c r="AKO599"/>
  <c r="AKQ599" s="1"/>
  <c r="AKF599"/>
  <c r="AKH599" s="1"/>
  <c r="AHU599"/>
  <c r="AHW599" s="1"/>
  <c r="AHL599"/>
  <c r="AHN599" s="1"/>
  <c r="AQC600"/>
  <c r="AQE600" s="1"/>
  <c r="APT600"/>
  <c r="APV600" s="1"/>
  <c r="APB600"/>
  <c r="APD600" s="1"/>
  <c r="APK600"/>
  <c r="APM600" s="1"/>
  <c r="AOS600"/>
  <c r="AOU600" s="1"/>
  <c r="AOJ600"/>
  <c r="AOL600" s="1"/>
  <c r="AOA600"/>
  <c r="AOC600" s="1"/>
  <c r="ANR600"/>
  <c r="ANT600" s="1"/>
  <c r="ANI600"/>
  <c r="ANK600" s="1"/>
  <c r="AMZ600"/>
  <c r="ANB600" s="1"/>
  <c r="AMQ600"/>
  <c r="AMS600" s="1"/>
  <c r="AMH600"/>
  <c r="AMJ600" s="1"/>
  <c r="ALY600"/>
  <c r="AMA600" s="1"/>
  <c r="ALP600"/>
  <c r="ALR600" s="1"/>
  <c r="ALG600"/>
  <c r="ALI600" s="1"/>
  <c r="AKX600"/>
  <c r="AKZ600" s="1"/>
  <c r="AKO600"/>
  <c r="AKQ600" s="1"/>
  <c r="AKF600"/>
  <c r="AKH600" s="1"/>
  <c r="AJN600"/>
  <c r="AJP600" s="1"/>
  <c r="AJE600"/>
  <c r="AJG600" s="1"/>
  <c r="AIV600"/>
  <c r="AIX600" s="1"/>
  <c r="AIM600"/>
  <c r="AIO600" s="1"/>
  <c r="AID600"/>
  <c r="AIF600" s="1"/>
  <c r="AHL600"/>
  <c r="AHN600" s="1"/>
  <c r="AJW600"/>
  <c r="AJY600" s="1"/>
  <c r="AHU600"/>
  <c r="AHW600" s="1"/>
  <c r="APT606"/>
  <c r="APV606" s="1"/>
  <c r="APB606"/>
  <c r="APD606" s="1"/>
  <c r="APK606"/>
  <c r="APM606" s="1"/>
  <c r="AQC606"/>
  <c r="AQE606" s="1"/>
  <c r="AOS606"/>
  <c r="AOU606" s="1"/>
  <c r="AOJ606"/>
  <c r="AOL606" s="1"/>
  <c r="AOA606"/>
  <c r="AOC606" s="1"/>
  <c r="ANR606"/>
  <c r="ANT606" s="1"/>
  <c r="ANI606"/>
  <c r="ANK606" s="1"/>
  <c r="AMZ606"/>
  <c r="ANB606" s="1"/>
  <c r="AMQ606"/>
  <c r="AMS606" s="1"/>
  <c r="AMH606"/>
  <c r="AMJ606" s="1"/>
  <c r="ALY606"/>
  <c r="AMA606" s="1"/>
  <c r="ALP606"/>
  <c r="ALR606" s="1"/>
  <c r="ALG606"/>
  <c r="ALI606" s="1"/>
  <c r="AKX606"/>
  <c r="AKZ606" s="1"/>
  <c r="AKO606"/>
  <c r="AKQ606" s="1"/>
  <c r="AKF606"/>
  <c r="AKH606" s="1"/>
  <c r="AJW606"/>
  <c r="AJY606" s="1"/>
  <c r="AJN606"/>
  <c r="AJP606" s="1"/>
  <c r="AJE606"/>
  <c r="AJG606" s="1"/>
  <c r="AIV606"/>
  <c r="AIX606" s="1"/>
  <c r="AIM606"/>
  <c r="AIO606" s="1"/>
  <c r="AID606"/>
  <c r="AIF606" s="1"/>
  <c r="AHU606"/>
  <c r="AHW606" s="1"/>
  <c r="AHL606"/>
  <c r="AHN606" s="1"/>
  <c r="APK630"/>
  <c r="APM630" s="1"/>
  <c r="AOS630"/>
  <c r="AOU630" s="1"/>
  <c r="APT630"/>
  <c r="APV630" s="1"/>
  <c r="APB630"/>
  <c r="APD630" s="1"/>
  <c r="AQC630"/>
  <c r="AQE630" s="1"/>
  <c r="AOJ630"/>
  <c r="AOL630" s="1"/>
  <c r="AOA630"/>
  <c r="AOC630" s="1"/>
  <c r="ANR630"/>
  <c r="ANT630" s="1"/>
  <c r="ANI630"/>
  <c r="ANK630" s="1"/>
  <c r="AMZ630"/>
  <c r="ANB630" s="1"/>
  <c r="AMQ630"/>
  <c r="AMS630" s="1"/>
  <c r="AMH630"/>
  <c r="AMJ630" s="1"/>
  <c r="ALY630"/>
  <c r="AMA630" s="1"/>
  <c r="ALP630"/>
  <c r="ALR630" s="1"/>
  <c r="ALG630"/>
  <c r="ALI630" s="1"/>
  <c r="AKX630"/>
  <c r="AKZ630" s="1"/>
  <c r="AKO630"/>
  <c r="AKQ630" s="1"/>
  <c r="AKF630"/>
  <c r="AKH630" s="1"/>
  <c r="AJW630"/>
  <c r="AJY630" s="1"/>
  <c r="AJN630"/>
  <c r="AJP630" s="1"/>
  <c r="AJE630"/>
  <c r="AJG630" s="1"/>
  <c r="AIV630"/>
  <c r="AIX630" s="1"/>
  <c r="AIM630"/>
  <c r="AIO630" s="1"/>
  <c r="AID630"/>
  <c r="AIF630" s="1"/>
  <c r="AHU630"/>
  <c r="AHW630" s="1"/>
  <c r="AHL630"/>
  <c r="AHN630" s="1"/>
  <c r="AQC623"/>
  <c r="AQE623" s="1"/>
  <c r="AOJ623"/>
  <c r="AOL623" s="1"/>
  <c r="AOA623"/>
  <c r="AOC623" s="1"/>
  <c r="APK623"/>
  <c r="APM623" s="1"/>
  <c r="APT623"/>
  <c r="APV623" s="1"/>
  <c r="APB623"/>
  <c r="APD623" s="1"/>
  <c r="AOS623"/>
  <c r="AOU623" s="1"/>
  <c r="ANR623"/>
  <c r="ANT623" s="1"/>
  <c r="ANI623"/>
  <c r="ANK623" s="1"/>
  <c r="AMZ623"/>
  <c r="ANB623" s="1"/>
  <c r="AMQ623"/>
  <c r="AMS623" s="1"/>
  <c r="AJW623"/>
  <c r="AJY623" s="1"/>
  <c r="AMH623"/>
  <c r="AMJ623" s="1"/>
  <c r="ALY623"/>
  <c r="AMA623" s="1"/>
  <c r="ALP623"/>
  <c r="ALR623" s="1"/>
  <c r="ALG623"/>
  <c r="ALI623" s="1"/>
  <c r="AKX623"/>
  <c r="AKZ623" s="1"/>
  <c r="AJN623"/>
  <c r="AJP623" s="1"/>
  <c r="AJE623"/>
  <c r="AJG623" s="1"/>
  <c r="AIV623"/>
  <c r="AIX623" s="1"/>
  <c r="AIM623"/>
  <c r="AIO623" s="1"/>
  <c r="AID623"/>
  <c r="AIF623" s="1"/>
  <c r="AHU623"/>
  <c r="AHW623" s="1"/>
  <c r="AKO623"/>
  <c r="AKQ623" s="1"/>
  <c r="AKF623"/>
  <c r="AKH623" s="1"/>
  <c r="AHL623"/>
  <c r="AHN623" s="1"/>
  <c r="APT638"/>
  <c r="APV638" s="1"/>
  <c r="APB638"/>
  <c r="APD638" s="1"/>
  <c r="AQC638"/>
  <c r="AQE638" s="1"/>
  <c r="APK638"/>
  <c r="APM638" s="1"/>
  <c r="AOS638"/>
  <c r="AOU638" s="1"/>
  <c r="AOJ638"/>
  <c r="AOL638" s="1"/>
  <c r="AOA638"/>
  <c r="AOC638" s="1"/>
  <c r="ANR638"/>
  <c r="ANT638" s="1"/>
  <c r="ANI638"/>
  <c r="ANK638" s="1"/>
  <c r="AMZ638"/>
  <c r="ANB638" s="1"/>
  <c r="AMQ638"/>
  <c r="AMS638" s="1"/>
  <c r="AMH638"/>
  <c r="AMJ638" s="1"/>
  <c r="ALY638"/>
  <c r="AMA638" s="1"/>
  <c r="ALP638"/>
  <c r="ALR638" s="1"/>
  <c r="ALG638"/>
  <c r="ALI638" s="1"/>
  <c r="AKX638"/>
  <c r="AKZ638" s="1"/>
  <c r="AKO638"/>
  <c r="AKQ638" s="1"/>
  <c r="AKF638"/>
  <c r="AKH638" s="1"/>
  <c r="AJW638"/>
  <c r="AJY638" s="1"/>
  <c r="AJN638"/>
  <c r="AJP638" s="1"/>
  <c r="AJE638"/>
  <c r="AJG638" s="1"/>
  <c r="AIV638"/>
  <c r="AIX638" s="1"/>
  <c r="AIM638"/>
  <c r="AIO638" s="1"/>
  <c r="AID638"/>
  <c r="AIF638" s="1"/>
  <c r="AHU638"/>
  <c r="AHW638" s="1"/>
  <c r="AHL638"/>
  <c r="AHN638" s="1"/>
  <c r="AQC607"/>
  <c r="AQE607" s="1"/>
  <c r="AOS607"/>
  <c r="AOU607" s="1"/>
  <c r="AOJ607"/>
  <c r="AOL607" s="1"/>
  <c r="AOA607"/>
  <c r="AOC607" s="1"/>
  <c r="APK607"/>
  <c r="APM607" s="1"/>
  <c r="APT607"/>
  <c r="APV607" s="1"/>
  <c r="ANR607"/>
  <c r="ANT607" s="1"/>
  <c r="ANI607"/>
  <c r="ANK607" s="1"/>
  <c r="AMZ607"/>
  <c r="ANB607" s="1"/>
  <c r="APB607"/>
  <c r="APD607" s="1"/>
  <c r="AMQ607"/>
  <c r="AMS607" s="1"/>
  <c r="AMH607"/>
  <c r="AMJ607" s="1"/>
  <c r="ALY607"/>
  <c r="AMA607" s="1"/>
  <c r="ALP607"/>
  <c r="ALR607" s="1"/>
  <c r="ALG607"/>
  <c r="ALI607" s="1"/>
  <c r="AHU607"/>
  <c r="AHW607" s="1"/>
  <c r="AHL607"/>
  <c r="AHN607" s="1"/>
  <c r="AKO607"/>
  <c r="AKQ607" s="1"/>
  <c r="AKF607"/>
  <c r="AKH607" s="1"/>
  <c r="AJW607"/>
  <c r="AJY607" s="1"/>
  <c r="AIM607"/>
  <c r="AIO607" s="1"/>
  <c r="AID607"/>
  <c r="AIF607" s="1"/>
  <c r="AKX607"/>
  <c r="AKZ607" s="1"/>
  <c r="AJN607"/>
  <c r="AJP607" s="1"/>
  <c r="AJE607"/>
  <c r="AJG607" s="1"/>
  <c r="AIV607"/>
  <c r="AIX607" s="1"/>
  <c r="APK602"/>
  <c r="APM602" s="1"/>
  <c r="AQC602"/>
  <c r="AQE602" s="1"/>
  <c r="APB602"/>
  <c r="APD602" s="1"/>
  <c r="ANR602"/>
  <c r="ANT602" s="1"/>
  <c r="ANI602"/>
  <c r="ANK602" s="1"/>
  <c r="AMZ602"/>
  <c r="ANB602" s="1"/>
  <c r="AMQ602"/>
  <c r="AMS602" s="1"/>
  <c r="AMH602"/>
  <c r="AMJ602" s="1"/>
  <c r="ALY602"/>
  <c r="AMA602" s="1"/>
  <c r="ALP602"/>
  <c r="ALR602" s="1"/>
  <c r="ALG602"/>
  <c r="ALI602" s="1"/>
  <c r="AKX602"/>
  <c r="AKZ602" s="1"/>
  <c r="AKO602"/>
  <c r="AKQ602" s="1"/>
  <c r="AKF602"/>
  <c r="AKH602" s="1"/>
  <c r="AJW602"/>
  <c r="AJY602" s="1"/>
  <c r="APT602"/>
  <c r="APV602" s="1"/>
  <c r="AOJ602"/>
  <c r="AOL602" s="1"/>
  <c r="AJN602"/>
  <c r="AJP602" s="1"/>
  <c r="AJE602"/>
  <c r="AJG602" s="1"/>
  <c r="AIV602"/>
  <c r="AIX602" s="1"/>
  <c r="AOS602"/>
  <c r="AOU602" s="1"/>
  <c r="AOA602"/>
  <c r="AOC602" s="1"/>
  <c r="AIM602"/>
  <c r="AIO602" s="1"/>
  <c r="AID602"/>
  <c r="AIF602" s="1"/>
  <c r="AHU602"/>
  <c r="AHW602" s="1"/>
  <c r="AHL602"/>
  <c r="AHN602" s="1"/>
  <c r="AQC639"/>
  <c r="AQE639" s="1"/>
  <c r="AOJ639"/>
  <c r="AOL639" s="1"/>
  <c r="AOA639"/>
  <c r="AOC639" s="1"/>
  <c r="APK639"/>
  <c r="APM639" s="1"/>
  <c r="AOS639"/>
  <c r="AOU639" s="1"/>
  <c r="APT639"/>
  <c r="APV639" s="1"/>
  <c r="APB639"/>
  <c r="APD639" s="1"/>
  <c r="ANR639"/>
  <c r="ANT639" s="1"/>
  <c r="ANI639"/>
  <c r="ANK639" s="1"/>
  <c r="AMZ639"/>
  <c r="ANB639" s="1"/>
  <c r="AMQ639"/>
  <c r="AMS639" s="1"/>
  <c r="AMH639"/>
  <c r="AMJ639" s="1"/>
  <c r="ALY639"/>
  <c r="AMA639" s="1"/>
  <c r="ALP639"/>
  <c r="ALR639" s="1"/>
  <c r="ALG639"/>
  <c r="ALI639" s="1"/>
  <c r="AKX639"/>
  <c r="AKZ639" s="1"/>
  <c r="AKO639"/>
  <c r="AKQ639" s="1"/>
  <c r="AKF639"/>
  <c r="AKH639" s="1"/>
  <c r="AJW639"/>
  <c r="AJY639" s="1"/>
  <c r="AJN639"/>
  <c r="AJP639" s="1"/>
  <c r="AJE639"/>
  <c r="AJG639" s="1"/>
  <c r="AIV639"/>
  <c r="AIX639" s="1"/>
  <c r="AIM639"/>
  <c r="AIO639" s="1"/>
  <c r="AHL639"/>
  <c r="AHN639" s="1"/>
  <c r="AID639"/>
  <c r="AIF639" s="1"/>
  <c r="AHU639"/>
  <c r="AHW639" s="1"/>
  <c r="AQC609"/>
  <c r="AQE609" s="1"/>
  <c r="APT609"/>
  <c r="APV609" s="1"/>
  <c r="APK609"/>
  <c r="APM609" s="1"/>
  <c r="APB609"/>
  <c r="APD609" s="1"/>
  <c r="AOS609"/>
  <c r="AOU609" s="1"/>
  <c r="AOJ609"/>
  <c r="AOL609" s="1"/>
  <c r="AOA609"/>
  <c r="AOC609" s="1"/>
  <c r="AJW609"/>
  <c r="AJY609" s="1"/>
  <c r="ANR609"/>
  <c r="ANT609" s="1"/>
  <c r="AMZ609"/>
  <c r="ANB609" s="1"/>
  <c r="AMQ609"/>
  <c r="AMS609" s="1"/>
  <c r="AMH609"/>
  <c r="AMJ609" s="1"/>
  <c r="ALY609"/>
  <c r="AMA609" s="1"/>
  <c r="ALP609"/>
  <c r="ALR609" s="1"/>
  <c r="ALG609"/>
  <c r="ALI609" s="1"/>
  <c r="AKX609"/>
  <c r="AKZ609" s="1"/>
  <c r="ANI609"/>
  <c r="ANK609" s="1"/>
  <c r="AKO609"/>
  <c r="AKQ609" s="1"/>
  <c r="AKF609"/>
  <c r="AKH609" s="1"/>
  <c r="AJN609"/>
  <c r="AJP609" s="1"/>
  <c r="AJE609"/>
  <c r="AJG609" s="1"/>
  <c r="AIV609"/>
  <c r="AIX609" s="1"/>
  <c r="AIM609"/>
  <c r="AIO609" s="1"/>
  <c r="AID609"/>
  <c r="AIF609" s="1"/>
  <c r="AHU609"/>
  <c r="AHW609" s="1"/>
  <c r="AHL609"/>
  <c r="AHN609" s="1"/>
  <c r="APT650"/>
  <c r="APV650" s="1"/>
  <c r="AQC650"/>
  <c r="AQE650" s="1"/>
  <c r="APK650"/>
  <c r="APM650" s="1"/>
  <c r="AOS650"/>
  <c r="AOU650" s="1"/>
  <c r="APB650"/>
  <c r="APD650" s="1"/>
  <c r="ANI650"/>
  <c r="ANK650" s="1"/>
  <c r="AMZ650"/>
  <c r="ANB650" s="1"/>
  <c r="AMQ650"/>
  <c r="AMS650" s="1"/>
  <c r="AMH650"/>
  <c r="AMJ650" s="1"/>
  <c r="ALY650"/>
  <c r="AMA650" s="1"/>
  <c r="ALP650"/>
  <c r="ALR650" s="1"/>
  <c r="ALG650"/>
  <c r="ALI650" s="1"/>
  <c r="AKX650"/>
  <c r="AKZ650" s="1"/>
  <c r="AKO650"/>
  <c r="AKQ650" s="1"/>
  <c r="AKF650"/>
  <c r="AKH650" s="1"/>
  <c r="AJW650"/>
  <c r="AJY650" s="1"/>
  <c r="AOJ650"/>
  <c r="AOL650" s="1"/>
  <c r="ANR650"/>
  <c r="ANT650" s="1"/>
  <c r="AJN650"/>
  <c r="AJP650" s="1"/>
  <c r="AJE650"/>
  <c r="AJG650" s="1"/>
  <c r="AIV650"/>
  <c r="AIX650" s="1"/>
  <c r="AIM650"/>
  <c r="AIO650" s="1"/>
  <c r="AOA650"/>
  <c r="AOC650" s="1"/>
  <c r="AID650"/>
  <c r="AIF650" s="1"/>
  <c r="AHU650"/>
  <c r="AHW650" s="1"/>
  <c r="AHL650"/>
  <c r="AHN650" s="1"/>
  <c r="AQC633"/>
  <c r="AQE633" s="1"/>
  <c r="APT633"/>
  <c r="APV633" s="1"/>
  <c r="APK633"/>
  <c r="APM633" s="1"/>
  <c r="APB633"/>
  <c r="APD633" s="1"/>
  <c r="AOS633"/>
  <c r="AOU633" s="1"/>
  <c r="AOJ633"/>
  <c r="AOL633" s="1"/>
  <c r="AOA633"/>
  <c r="AOC633" s="1"/>
  <c r="AJW633"/>
  <c r="AJY633" s="1"/>
  <c r="ANI633"/>
  <c r="ANK633" s="1"/>
  <c r="AMQ633"/>
  <c r="AMS633" s="1"/>
  <c r="AMH633"/>
  <c r="AMJ633" s="1"/>
  <c r="ALY633"/>
  <c r="AMA633" s="1"/>
  <c r="ALP633"/>
  <c r="ALR633" s="1"/>
  <c r="ALG633"/>
  <c r="ALI633" s="1"/>
  <c r="AKX633"/>
  <c r="AKZ633" s="1"/>
  <c r="ANR633"/>
  <c r="ANT633" s="1"/>
  <c r="AMZ633"/>
  <c r="ANB633" s="1"/>
  <c r="AKO633"/>
  <c r="AKQ633" s="1"/>
  <c r="AKF633"/>
  <c r="AKH633" s="1"/>
  <c r="AJN633"/>
  <c r="AJP633" s="1"/>
  <c r="AJE633"/>
  <c r="AJG633" s="1"/>
  <c r="AIV633"/>
  <c r="AIX633" s="1"/>
  <c r="AIM633"/>
  <c r="AIO633" s="1"/>
  <c r="AID633"/>
  <c r="AIF633" s="1"/>
  <c r="AHU633"/>
  <c r="AHW633" s="1"/>
  <c r="AHL633"/>
  <c r="AHN633" s="1"/>
  <c r="AQC665"/>
  <c r="AQE665" s="1"/>
  <c r="APT665"/>
  <c r="APV665" s="1"/>
  <c r="APK665"/>
  <c r="APM665" s="1"/>
  <c r="APB665"/>
  <c r="APD665" s="1"/>
  <c r="AOS665"/>
  <c r="AOU665" s="1"/>
  <c r="AOJ665"/>
  <c r="AOL665" s="1"/>
  <c r="AOA665"/>
  <c r="AOC665" s="1"/>
  <c r="ANR665"/>
  <c r="ANT665" s="1"/>
  <c r="AMZ665"/>
  <c r="ANB665" s="1"/>
  <c r="ANI665"/>
  <c r="ANK665" s="1"/>
  <c r="AMQ665"/>
  <c r="AMS665" s="1"/>
  <c r="AMH665"/>
  <c r="AMJ665" s="1"/>
  <c r="ALY665"/>
  <c r="AMA665" s="1"/>
  <c r="ALP665"/>
  <c r="ALR665" s="1"/>
  <c r="ALG665"/>
  <c r="ALI665" s="1"/>
  <c r="AKX665"/>
  <c r="AKZ665" s="1"/>
  <c r="AKO665"/>
  <c r="AKQ665" s="1"/>
  <c r="AKF665"/>
  <c r="AKH665" s="1"/>
  <c r="AJW665"/>
  <c r="AJY665" s="1"/>
  <c r="AJN665"/>
  <c r="AJP665" s="1"/>
  <c r="AJE665"/>
  <c r="AJG665" s="1"/>
  <c r="AIV665"/>
  <c r="AIX665" s="1"/>
  <c r="AIM665"/>
  <c r="AIO665" s="1"/>
  <c r="AID665"/>
  <c r="AIF665" s="1"/>
  <c r="AHU665"/>
  <c r="AHW665" s="1"/>
  <c r="AHL665"/>
  <c r="AHN665" s="1"/>
  <c r="AQC612"/>
  <c r="AQE612" s="1"/>
  <c r="APK612"/>
  <c r="APM612" s="1"/>
  <c r="APT612"/>
  <c r="APV612" s="1"/>
  <c r="APB612"/>
  <c r="APD612" s="1"/>
  <c r="ANR612"/>
  <c r="ANT612" s="1"/>
  <c r="ANI612"/>
  <c r="ANK612" s="1"/>
  <c r="AMZ612"/>
  <c r="ANB612" s="1"/>
  <c r="AMQ612"/>
  <c r="AMS612" s="1"/>
  <c r="AMH612"/>
  <c r="AMJ612" s="1"/>
  <c r="ALY612"/>
  <c r="AMA612" s="1"/>
  <c r="ALP612"/>
  <c r="ALR612" s="1"/>
  <c r="ALG612"/>
  <c r="ALI612" s="1"/>
  <c r="AKX612"/>
  <c r="AKZ612" s="1"/>
  <c r="AKO612"/>
  <c r="AKQ612" s="1"/>
  <c r="AKF612"/>
  <c r="AKH612" s="1"/>
  <c r="AOS612"/>
  <c r="AOU612" s="1"/>
  <c r="AOJ612"/>
  <c r="AOL612" s="1"/>
  <c r="AOA612"/>
  <c r="AOC612" s="1"/>
  <c r="AIM612"/>
  <c r="AIO612" s="1"/>
  <c r="AID612"/>
  <c r="AIF612" s="1"/>
  <c r="AHU612"/>
  <c r="AHW612" s="1"/>
  <c r="AJW612"/>
  <c r="AJY612" s="1"/>
  <c r="AJN612"/>
  <c r="AJP612" s="1"/>
  <c r="AJE612"/>
  <c r="AJG612" s="1"/>
  <c r="AIV612"/>
  <c r="AIX612" s="1"/>
  <c r="AHL612"/>
  <c r="AHN612" s="1"/>
  <c r="AQC635"/>
  <c r="AQE635" s="1"/>
  <c r="APK635"/>
  <c r="APM635" s="1"/>
  <c r="AOS635"/>
  <c r="AOU635" s="1"/>
  <c r="AOJ635"/>
  <c r="AOL635" s="1"/>
  <c r="AOA635"/>
  <c r="AOC635" s="1"/>
  <c r="APT635"/>
  <c r="APV635" s="1"/>
  <c r="APB635"/>
  <c r="APD635" s="1"/>
  <c r="ANR635"/>
  <c r="ANT635" s="1"/>
  <c r="ANI635"/>
  <c r="ANK635" s="1"/>
  <c r="AMZ635"/>
  <c r="ANB635" s="1"/>
  <c r="AMQ635"/>
  <c r="AMS635" s="1"/>
  <c r="AMH635"/>
  <c r="AMJ635" s="1"/>
  <c r="ALY635"/>
  <c r="AMA635" s="1"/>
  <c r="ALP635"/>
  <c r="ALR635" s="1"/>
  <c r="ALG635"/>
  <c r="ALI635" s="1"/>
  <c r="AKX635"/>
  <c r="AKZ635" s="1"/>
  <c r="AID635"/>
  <c r="AIF635" s="1"/>
  <c r="AHU635"/>
  <c r="AHW635" s="1"/>
  <c r="AKO635"/>
  <c r="AKQ635" s="1"/>
  <c r="AKF635"/>
  <c r="AKH635" s="1"/>
  <c r="AJW635"/>
  <c r="AJY635" s="1"/>
  <c r="AJN635"/>
  <c r="AJP635" s="1"/>
  <c r="AJE635"/>
  <c r="AJG635" s="1"/>
  <c r="AIV635"/>
  <c r="AIX635" s="1"/>
  <c r="AIM635"/>
  <c r="AIO635" s="1"/>
  <c r="AHL635"/>
  <c r="AHN635" s="1"/>
  <c r="AQC644"/>
  <c r="AQE644" s="1"/>
  <c r="APK644"/>
  <c r="APM644" s="1"/>
  <c r="AOS644"/>
  <c r="AOU644" s="1"/>
  <c r="APT644"/>
  <c r="APV644" s="1"/>
  <c r="ANR644"/>
  <c r="ANT644" s="1"/>
  <c r="ANI644"/>
  <c r="ANK644" s="1"/>
  <c r="AMZ644"/>
  <c r="ANB644" s="1"/>
  <c r="AMQ644"/>
  <c r="AMS644" s="1"/>
  <c r="AMH644"/>
  <c r="AMJ644" s="1"/>
  <c r="ALY644"/>
  <c r="AMA644" s="1"/>
  <c r="ALP644"/>
  <c r="ALR644" s="1"/>
  <c r="ALG644"/>
  <c r="ALI644" s="1"/>
  <c r="AKX644"/>
  <c r="AKZ644" s="1"/>
  <c r="AKO644"/>
  <c r="AKQ644" s="1"/>
  <c r="AKF644"/>
  <c r="AKH644" s="1"/>
  <c r="AOJ644"/>
  <c r="AOL644" s="1"/>
  <c r="AOA644"/>
  <c r="AOC644" s="1"/>
  <c r="APB644"/>
  <c r="APD644" s="1"/>
  <c r="AJN644"/>
  <c r="AJP644" s="1"/>
  <c r="AJE644"/>
  <c r="AJG644" s="1"/>
  <c r="AIV644"/>
  <c r="AIX644" s="1"/>
  <c r="AIM644"/>
  <c r="AIO644" s="1"/>
  <c r="AID644"/>
  <c r="AIF644" s="1"/>
  <c r="AHU644"/>
  <c r="AHW644" s="1"/>
  <c r="AHL644"/>
  <c r="AHN644" s="1"/>
  <c r="AJW644"/>
  <c r="AJY644" s="1"/>
  <c r="AQC637"/>
  <c r="AQE637" s="1"/>
  <c r="APT637"/>
  <c r="APV637" s="1"/>
  <c r="APK637"/>
  <c r="APM637" s="1"/>
  <c r="APB637"/>
  <c r="APD637" s="1"/>
  <c r="AOS637"/>
  <c r="AOU637" s="1"/>
  <c r="AOJ637"/>
  <c r="AOL637" s="1"/>
  <c r="AOA637"/>
  <c r="AOC637" s="1"/>
  <c r="AJW637"/>
  <c r="AJY637" s="1"/>
  <c r="ANR637"/>
  <c r="ANT637" s="1"/>
  <c r="AMZ637"/>
  <c r="ANB637" s="1"/>
  <c r="AMH637"/>
  <c r="AMJ637" s="1"/>
  <c r="ALY637"/>
  <c r="AMA637" s="1"/>
  <c r="ALP637"/>
  <c r="ALR637" s="1"/>
  <c r="ALG637"/>
  <c r="ALI637" s="1"/>
  <c r="ANI637"/>
  <c r="ANK637" s="1"/>
  <c r="AMQ637"/>
  <c r="AMS637" s="1"/>
  <c r="AKX637"/>
  <c r="AKZ637" s="1"/>
  <c r="AKO637"/>
  <c r="AKQ637" s="1"/>
  <c r="AKF637"/>
  <c r="AKH637" s="1"/>
  <c r="AJN637"/>
  <c r="AJP637" s="1"/>
  <c r="AJE637"/>
  <c r="AJG637" s="1"/>
  <c r="AIV637"/>
  <c r="AIX637" s="1"/>
  <c r="AIM637"/>
  <c r="AIO637" s="1"/>
  <c r="AID637"/>
  <c r="AIF637" s="1"/>
  <c r="AHU637"/>
  <c r="AHW637" s="1"/>
  <c r="AHL637"/>
  <c r="AHN637" s="1"/>
  <c r="AQC619"/>
  <c r="AQE619" s="1"/>
  <c r="APK619"/>
  <c r="APM619" s="1"/>
  <c r="AOS619"/>
  <c r="AOU619" s="1"/>
  <c r="AOJ619"/>
  <c r="AOL619" s="1"/>
  <c r="AOA619"/>
  <c r="AOC619" s="1"/>
  <c r="APT619"/>
  <c r="APV619" s="1"/>
  <c r="APB619"/>
  <c r="APD619" s="1"/>
  <c r="ANR619"/>
  <c r="ANT619" s="1"/>
  <c r="ANI619"/>
  <c r="ANK619" s="1"/>
  <c r="AMZ619"/>
  <c r="ANB619" s="1"/>
  <c r="AMQ619"/>
  <c r="AMS619" s="1"/>
  <c r="AJW619"/>
  <c r="AJY619" s="1"/>
  <c r="AMH619"/>
  <c r="AMJ619" s="1"/>
  <c r="ALY619"/>
  <c r="AMA619" s="1"/>
  <c r="ALP619"/>
  <c r="ALR619" s="1"/>
  <c r="ALG619"/>
  <c r="ALI619" s="1"/>
  <c r="AHU619"/>
  <c r="AHW619" s="1"/>
  <c r="AHL619"/>
  <c r="AHN619" s="1"/>
  <c r="AKO619"/>
  <c r="AKQ619" s="1"/>
  <c r="AKF619"/>
  <c r="AKH619" s="1"/>
  <c r="AJN619"/>
  <c r="AJP619" s="1"/>
  <c r="AJE619"/>
  <c r="AJG619" s="1"/>
  <c r="AIV619"/>
  <c r="AIX619" s="1"/>
  <c r="AIM619"/>
  <c r="AIO619" s="1"/>
  <c r="AID619"/>
  <c r="AIF619" s="1"/>
  <c r="AKX619"/>
  <c r="AKZ619" s="1"/>
  <c r="APT642"/>
  <c r="APV642" s="1"/>
  <c r="APB642"/>
  <c r="APD642" s="1"/>
  <c r="AQC642"/>
  <c r="AQE642" s="1"/>
  <c r="APK642"/>
  <c r="APM642" s="1"/>
  <c r="AOS642"/>
  <c r="AOU642" s="1"/>
  <c r="ANR642"/>
  <c r="ANT642" s="1"/>
  <c r="ANI642"/>
  <c r="ANK642" s="1"/>
  <c r="AMZ642"/>
  <c r="ANB642" s="1"/>
  <c r="AMQ642"/>
  <c r="AMS642" s="1"/>
  <c r="AMH642"/>
  <c r="AMJ642" s="1"/>
  <c r="ALY642"/>
  <c r="AMA642" s="1"/>
  <c r="ALP642"/>
  <c r="ALR642" s="1"/>
  <c r="ALG642"/>
  <c r="ALI642" s="1"/>
  <c r="AKX642"/>
  <c r="AKZ642" s="1"/>
  <c r="AKO642"/>
  <c r="AKQ642" s="1"/>
  <c r="AKF642"/>
  <c r="AKH642" s="1"/>
  <c r="AJW642"/>
  <c r="AJY642" s="1"/>
  <c r="AOA642"/>
  <c r="AOC642" s="1"/>
  <c r="AJN642"/>
  <c r="AJP642" s="1"/>
  <c r="AJE642"/>
  <c r="AJG642" s="1"/>
  <c r="AIV642"/>
  <c r="AIX642" s="1"/>
  <c r="AIM642"/>
  <c r="AIO642" s="1"/>
  <c r="AOJ642"/>
  <c r="AOL642" s="1"/>
  <c r="AID642"/>
  <c r="AIF642" s="1"/>
  <c r="AHU642"/>
  <c r="AHW642" s="1"/>
  <c r="AHL642"/>
  <c r="AHN642" s="1"/>
  <c r="AQC624"/>
  <c r="AQE624" s="1"/>
  <c r="APK624"/>
  <c r="APM624" s="1"/>
  <c r="AOS624"/>
  <c r="AOU624" s="1"/>
  <c r="APT624"/>
  <c r="APV624" s="1"/>
  <c r="APB624"/>
  <c r="APD624" s="1"/>
  <c r="AOJ624"/>
  <c r="AOL624" s="1"/>
  <c r="AOA624"/>
  <c r="AOC624" s="1"/>
  <c r="ANR624"/>
  <c r="ANT624" s="1"/>
  <c r="ANI624"/>
  <c r="ANK624" s="1"/>
  <c r="AMZ624"/>
  <c r="ANB624" s="1"/>
  <c r="AMQ624"/>
  <c r="AMS624" s="1"/>
  <c r="AMH624"/>
  <c r="AMJ624" s="1"/>
  <c r="ALY624"/>
  <c r="AMA624" s="1"/>
  <c r="ALP624"/>
  <c r="ALR624" s="1"/>
  <c r="ALG624"/>
  <c r="ALI624" s="1"/>
  <c r="AKX624"/>
  <c r="AKZ624" s="1"/>
  <c r="AKO624"/>
  <c r="AKQ624" s="1"/>
  <c r="AKF624"/>
  <c r="AKH624" s="1"/>
  <c r="AJN624"/>
  <c r="AJP624" s="1"/>
  <c r="AJE624"/>
  <c r="AJG624" s="1"/>
  <c r="AIV624"/>
  <c r="AIX624" s="1"/>
  <c r="AIM624"/>
  <c r="AIO624" s="1"/>
  <c r="AID624"/>
  <c r="AIF624" s="1"/>
  <c r="AHU624"/>
  <c r="AHW624" s="1"/>
  <c r="AJW624"/>
  <c r="AJY624" s="1"/>
  <c r="AHL624"/>
  <c r="AHN624" s="1"/>
  <c r="AQC647"/>
  <c r="AQE647" s="1"/>
  <c r="AOJ647"/>
  <c r="AOL647" s="1"/>
  <c r="AOA647"/>
  <c r="AOC647" s="1"/>
  <c r="APT647"/>
  <c r="APV647" s="1"/>
  <c r="APB647"/>
  <c r="APD647" s="1"/>
  <c r="ANR647"/>
  <c r="ANT647" s="1"/>
  <c r="ANI647"/>
  <c r="ANK647" s="1"/>
  <c r="AMZ647"/>
  <c r="ANB647" s="1"/>
  <c r="AMQ647"/>
  <c r="AMS647" s="1"/>
  <c r="APK647"/>
  <c r="APM647" s="1"/>
  <c r="AJW647"/>
  <c r="AJY647" s="1"/>
  <c r="AOS647"/>
  <c r="AOU647" s="1"/>
  <c r="AMH647"/>
  <c r="AMJ647" s="1"/>
  <c r="ALY647"/>
  <c r="AMA647" s="1"/>
  <c r="ALP647"/>
  <c r="ALR647" s="1"/>
  <c r="ALG647"/>
  <c r="ALI647" s="1"/>
  <c r="AKX647"/>
  <c r="AKZ647" s="1"/>
  <c r="AKO647"/>
  <c r="AKQ647" s="1"/>
  <c r="AJN647"/>
  <c r="AJP647" s="1"/>
  <c r="AJE647"/>
  <c r="AJG647" s="1"/>
  <c r="AIV647"/>
  <c r="AIX647" s="1"/>
  <c r="AIM647"/>
  <c r="AIO647" s="1"/>
  <c r="AID647"/>
  <c r="AIF647" s="1"/>
  <c r="AHU647"/>
  <c r="AHW647" s="1"/>
  <c r="AKF647"/>
  <c r="AKH647" s="1"/>
  <c r="AHL647"/>
  <c r="AHN647" s="1"/>
  <c r="AQC627"/>
  <c r="AQE627" s="1"/>
  <c r="APT627"/>
  <c r="APV627" s="1"/>
  <c r="APB627"/>
  <c r="APD627" s="1"/>
  <c r="AOJ627"/>
  <c r="AOL627" s="1"/>
  <c r="AOA627"/>
  <c r="AOC627" s="1"/>
  <c r="APK627"/>
  <c r="APM627" s="1"/>
  <c r="AOS627"/>
  <c r="AOU627" s="1"/>
  <c r="ANR627"/>
  <c r="ANT627" s="1"/>
  <c r="ANI627"/>
  <c r="ANK627" s="1"/>
  <c r="AMZ627"/>
  <c r="ANB627" s="1"/>
  <c r="AMQ627"/>
  <c r="AMS627" s="1"/>
  <c r="AMH627"/>
  <c r="AMJ627" s="1"/>
  <c r="ALY627"/>
  <c r="AMA627" s="1"/>
  <c r="ALP627"/>
  <c r="ALR627" s="1"/>
  <c r="ALG627"/>
  <c r="ALI627" s="1"/>
  <c r="AKX627"/>
  <c r="AKZ627" s="1"/>
  <c r="AKO627"/>
  <c r="AKQ627" s="1"/>
  <c r="AKF627"/>
  <c r="AKH627" s="1"/>
  <c r="AJW627"/>
  <c r="AJY627" s="1"/>
  <c r="AHL627"/>
  <c r="AHN627" s="1"/>
  <c r="AID627"/>
  <c r="AIF627" s="1"/>
  <c r="AJN627"/>
  <c r="AJP627" s="1"/>
  <c r="AJE627"/>
  <c r="AJG627" s="1"/>
  <c r="AIV627"/>
  <c r="AIX627" s="1"/>
  <c r="AIM627"/>
  <c r="AIO627" s="1"/>
  <c r="AHU627"/>
  <c r="AHW627" s="1"/>
  <c r="AQC608"/>
  <c r="AQE608" s="1"/>
  <c r="APK608"/>
  <c r="APM608" s="1"/>
  <c r="APT608"/>
  <c r="APV608" s="1"/>
  <c r="APB608"/>
  <c r="APD608" s="1"/>
  <c r="AOS608"/>
  <c r="AOU608" s="1"/>
  <c r="AOJ608"/>
  <c r="AOL608" s="1"/>
  <c r="AOA608"/>
  <c r="AOC608" s="1"/>
  <c r="ANR608"/>
  <c r="ANT608" s="1"/>
  <c r="ANI608"/>
  <c r="ANK608" s="1"/>
  <c r="AMZ608"/>
  <c r="ANB608" s="1"/>
  <c r="AMQ608"/>
  <c r="AMS608" s="1"/>
  <c r="AMH608"/>
  <c r="AMJ608" s="1"/>
  <c r="ALY608"/>
  <c r="AMA608" s="1"/>
  <c r="ALP608"/>
  <c r="ALR608" s="1"/>
  <c r="ALG608"/>
  <c r="ALI608" s="1"/>
  <c r="AKX608"/>
  <c r="AKZ608" s="1"/>
  <c r="AKO608"/>
  <c r="AKQ608" s="1"/>
  <c r="AKF608"/>
  <c r="AKH608" s="1"/>
  <c r="AJW608"/>
  <c r="AJY608" s="1"/>
  <c r="AIM608"/>
  <c r="AIO608" s="1"/>
  <c r="AID608"/>
  <c r="AIF608" s="1"/>
  <c r="AHL608"/>
  <c r="AHN608" s="1"/>
  <c r="AJN608"/>
  <c r="AJP608" s="1"/>
  <c r="AJE608"/>
  <c r="AJG608" s="1"/>
  <c r="AIV608"/>
  <c r="AIX608" s="1"/>
  <c r="AHU608"/>
  <c r="AHW608" s="1"/>
  <c r="AQC611"/>
  <c r="AQE611" s="1"/>
  <c r="APT611"/>
  <c r="APV611" s="1"/>
  <c r="APB611"/>
  <c r="APD611" s="1"/>
  <c r="AOS611"/>
  <c r="AOU611" s="1"/>
  <c r="AOJ611"/>
  <c r="AOL611" s="1"/>
  <c r="AOA611"/>
  <c r="AOC611" s="1"/>
  <c r="APK611"/>
  <c r="APM611" s="1"/>
  <c r="ANR611"/>
  <c r="ANT611" s="1"/>
  <c r="ANI611"/>
  <c r="ANK611" s="1"/>
  <c r="AMZ611"/>
  <c r="ANB611" s="1"/>
  <c r="AMQ611"/>
  <c r="AMS611" s="1"/>
  <c r="AMH611"/>
  <c r="AMJ611" s="1"/>
  <c r="ALY611"/>
  <c r="AMA611" s="1"/>
  <c r="ALP611"/>
  <c r="ALR611" s="1"/>
  <c r="ALG611"/>
  <c r="ALI611" s="1"/>
  <c r="AKX611"/>
  <c r="AKZ611" s="1"/>
  <c r="AIM611"/>
  <c r="AIO611" s="1"/>
  <c r="AID611"/>
  <c r="AIF611" s="1"/>
  <c r="AKO611"/>
  <c r="AKQ611" s="1"/>
  <c r="AKF611"/>
  <c r="AKH611" s="1"/>
  <c r="AJW611"/>
  <c r="AJY611" s="1"/>
  <c r="AJN611"/>
  <c r="AJP611" s="1"/>
  <c r="AJE611"/>
  <c r="AJG611" s="1"/>
  <c r="AIV611"/>
  <c r="AIX611" s="1"/>
  <c r="AHU611"/>
  <c r="AHW611" s="1"/>
  <c r="AHL611"/>
  <c r="AHN611" s="1"/>
  <c r="AQC649"/>
  <c r="AQE649" s="1"/>
  <c r="APT649"/>
  <c r="APV649" s="1"/>
  <c r="APK649"/>
  <c r="APM649" s="1"/>
  <c r="APB649"/>
  <c r="APD649" s="1"/>
  <c r="AOS649"/>
  <c r="AOU649" s="1"/>
  <c r="AOJ649"/>
  <c r="AOL649" s="1"/>
  <c r="AOA649"/>
  <c r="AOC649" s="1"/>
  <c r="ANR649"/>
  <c r="ANT649" s="1"/>
  <c r="AMZ649"/>
  <c r="ANB649" s="1"/>
  <c r="ANI649"/>
  <c r="ANK649" s="1"/>
  <c r="AMQ649"/>
  <c r="AMS649" s="1"/>
  <c r="AMH649"/>
  <c r="AMJ649" s="1"/>
  <c r="ALY649"/>
  <c r="AMA649" s="1"/>
  <c r="ALP649"/>
  <c r="ALR649" s="1"/>
  <c r="ALG649"/>
  <c r="ALI649" s="1"/>
  <c r="AKX649"/>
  <c r="AKZ649" s="1"/>
  <c r="AKF649"/>
  <c r="AKH649" s="1"/>
  <c r="AJW649"/>
  <c r="AJY649" s="1"/>
  <c r="AKO649"/>
  <c r="AKQ649" s="1"/>
  <c r="AJN649"/>
  <c r="AJP649" s="1"/>
  <c r="AJE649"/>
  <c r="AJG649" s="1"/>
  <c r="AIV649"/>
  <c r="AIX649" s="1"/>
  <c r="AIM649"/>
  <c r="AIO649" s="1"/>
  <c r="AID649"/>
  <c r="AIF649" s="1"/>
  <c r="AHU649"/>
  <c r="AHW649" s="1"/>
  <c r="AHL649"/>
  <c r="AHN649" s="1"/>
  <c r="APB654"/>
  <c r="APD654" s="1"/>
  <c r="APT654"/>
  <c r="APV654" s="1"/>
  <c r="APK654"/>
  <c r="APM654" s="1"/>
  <c r="AOS654"/>
  <c r="AOU654" s="1"/>
  <c r="AQC654"/>
  <c r="AQE654" s="1"/>
  <c r="AOJ654"/>
  <c r="AOL654" s="1"/>
  <c r="AOA654"/>
  <c r="AOC654" s="1"/>
  <c r="ANR654"/>
  <c r="ANT654" s="1"/>
  <c r="ANI654"/>
  <c r="ANK654" s="1"/>
  <c r="AMZ654"/>
  <c r="ANB654" s="1"/>
  <c r="AMQ654"/>
  <c r="AMS654" s="1"/>
  <c r="AMH654"/>
  <c r="AMJ654" s="1"/>
  <c r="ALY654"/>
  <c r="AMA654" s="1"/>
  <c r="ALP654"/>
  <c r="ALR654" s="1"/>
  <c r="ALG654"/>
  <c r="ALI654" s="1"/>
  <c r="AKX654"/>
  <c r="AKZ654" s="1"/>
  <c r="AKO654"/>
  <c r="AKQ654" s="1"/>
  <c r="AKF654"/>
  <c r="AKH654" s="1"/>
  <c r="AJW654"/>
  <c r="AJY654" s="1"/>
  <c r="AJN654"/>
  <c r="AJP654" s="1"/>
  <c r="AJE654"/>
  <c r="AJG654" s="1"/>
  <c r="AIV654"/>
  <c r="AIX654" s="1"/>
  <c r="AIM654"/>
  <c r="AIO654" s="1"/>
  <c r="AID654"/>
  <c r="AIF654" s="1"/>
  <c r="AHU654"/>
  <c r="AHW654" s="1"/>
  <c r="AHL654"/>
  <c r="AHN654" s="1"/>
  <c r="AQC651"/>
  <c r="AQE651" s="1"/>
  <c r="APK651"/>
  <c r="APM651" s="1"/>
  <c r="AOS651"/>
  <c r="AOU651" s="1"/>
  <c r="AOJ651"/>
  <c r="AOL651" s="1"/>
  <c r="AOA651"/>
  <c r="AOC651" s="1"/>
  <c r="ANR651"/>
  <c r="ANT651" s="1"/>
  <c r="APB651"/>
  <c r="APD651" s="1"/>
  <c r="APT651"/>
  <c r="APV651" s="1"/>
  <c r="ANI651"/>
  <c r="ANK651" s="1"/>
  <c r="AMZ651"/>
  <c r="ANB651" s="1"/>
  <c r="AMQ651"/>
  <c r="AMS651" s="1"/>
  <c r="AMH651"/>
  <c r="AMJ651" s="1"/>
  <c r="ALY651"/>
  <c r="AMA651" s="1"/>
  <c r="ALP651"/>
  <c r="ALR651" s="1"/>
  <c r="ALG651"/>
  <c r="ALI651" s="1"/>
  <c r="AKX651"/>
  <c r="AKZ651" s="1"/>
  <c r="AKF651"/>
  <c r="AKH651" s="1"/>
  <c r="AJW651"/>
  <c r="AJY651" s="1"/>
  <c r="AID651"/>
  <c r="AIF651" s="1"/>
  <c r="AHU651"/>
  <c r="AHW651" s="1"/>
  <c r="AHL651"/>
  <c r="AHN651" s="1"/>
  <c r="AKO651"/>
  <c r="AKQ651" s="1"/>
  <c r="AJN651"/>
  <c r="AJP651" s="1"/>
  <c r="AJE651"/>
  <c r="AJG651" s="1"/>
  <c r="AIV651"/>
  <c r="AIX651" s="1"/>
  <c r="AIM651"/>
  <c r="AIO651" s="1"/>
  <c r="AQC669"/>
  <c r="AQE669" s="1"/>
  <c r="APT669"/>
  <c r="APV669" s="1"/>
  <c r="APK669"/>
  <c r="APM669" s="1"/>
  <c r="APB669"/>
  <c r="APD669" s="1"/>
  <c r="AOS669"/>
  <c r="AOU669" s="1"/>
  <c r="AOJ669"/>
  <c r="AOL669" s="1"/>
  <c r="AOA669"/>
  <c r="AOC669" s="1"/>
  <c r="ANR669"/>
  <c r="ANT669" s="1"/>
  <c r="AMZ669"/>
  <c r="ANB669" s="1"/>
  <c r="AMH669"/>
  <c r="AMJ669" s="1"/>
  <c r="ALY669"/>
  <c r="AMA669" s="1"/>
  <c r="ALP669"/>
  <c r="ALR669" s="1"/>
  <c r="ALG669"/>
  <c r="ALI669" s="1"/>
  <c r="AKX669"/>
  <c r="AKZ669" s="1"/>
  <c r="AKO669"/>
  <c r="AKQ669" s="1"/>
  <c r="ANI669"/>
  <c r="ANK669" s="1"/>
  <c r="AMQ669"/>
  <c r="AMS669" s="1"/>
  <c r="AKF669"/>
  <c r="AKH669" s="1"/>
  <c r="AJW669"/>
  <c r="AJY669" s="1"/>
  <c r="AJN669"/>
  <c r="AJP669" s="1"/>
  <c r="AJE669"/>
  <c r="AJG669" s="1"/>
  <c r="AIV669"/>
  <c r="AIX669" s="1"/>
  <c r="AIM669"/>
  <c r="AIO669" s="1"/>
  <c r="AID669"/>
  <c r="AIF669" s="1"/>
  <c r="AHU669"/>
  <c r="AHW669" s="1"/>
  <c r="AHL669"/>
  <c r="AHN669" s="1"/>
  <c r="M5575" i="8"/>
  <c r="M5539"/>
  <c r="M5586"/>
  <c r="M5520"/>
  <c r="M5557"/>
  <c r="M5527"/>
  <c r="M5601"/>
  <c r="M5521"/>
  <c r="M5558"/>
  <c r="M5512"/>
  <c r="M5515"/>
  <c r="M5526"/>
  <c r="M5582"/>
  <c r="M5507"/>
  <c r="M5554"/>
  <c r="M5552"/>
  <c r="M5522"/>
  <c r="M5519"/>
  <c r="M5577"/>
  <c r="M5594"/>
  <c r="M5544"/>
  <c r="M5595"/>
  <c r="M5556"/>
  <c r="M5581"/>
  <c r="M5596"/>
  <c r="M5548"/>
  <c r="M5546"/>
  <c r="M5589"/>
  <c r="M5547"/>
  <c r="M5559"/>
  <c r="M5523"/>
  <c r="M5517"/>
  <c r="M5530"/>
  <c r="M5535"/>
  <c r="M5531"/>
  <c r="M5545"/>
  <c r="M5511"/>
  <c r="M5536"/>
  <c r="M5597"/>
  <c r="M5604"/>
  <c r="M5538"/>
  <c r="M5584"/>
  <c r="M5563"/>
  <c r="M5565"/>
  <c r="M5602"/>
  <c r="M5505"/>
  <c r="M5510"/>
  <c r="M5542"/>
  <c r="M5550"/>
  <c r="M5571"/>
  <c r="M5592"/>
  <c r="M5580"/>
  <c r="M5593"/>
  <c r="M5518"/>
  <c r="M5514"/>
  <c r="M5551"/>
  <c r="M5603"/>
  <c r="M5537"/>
  <c r="M5570"/>
  <c r="M5585"/>
  <c r="M5516"/>
  <c r="M5588"/>
  <c r="M5534"/>
  <c r="M5533"/>
  <c r="M5574"/>
  <c r="M5509"/>
  <c r="M5562"/>
  <c r="M5513"/>
  <c r="M5591"/>
  <c r="M5555"/>
  <c r="M5504"/>
  <c r="M5541"/>
  <c r="M5579"/>
  <c r="M5569"/>
  <c r="M5564"/>
  <c r="M5598"/>
  <c r="M5508"/>
  <c r="M5567"/>
  <c r="M5506"/>
  <c r="M5576"/>
  <c r="M5587"/>
  <c r="M5590"/>
  <c r="M5532"/>
  <c r="M5572"/>
  <c r="M5525"/>
  <c r="M5540"/>
  <c r="M5600"/>
  <c r="M5528"/>
  <c r="M5549"/>
  <c r="M5561"/>
  <c r="M5573"/>
  <c r="M5566"/>
  <c r="M5599"/>
  <c r="M5578"/>
  <c r="M5524"/>
  <c r="M5543"/>
  <c r="M5553"/>
  <c r="M5583"/>
  <c r="M5529"/>
  <c r="M5560"/>
  <c r="M5568"/>
  <c r="M5437"/>
  <c r="M5397"/>
  <c r="M5468"/>
  <c r="M5392"/>
  <c r="M5418"/>
  <c r="M5376"/>
  <c r="M5453"/>
  <c r="M5380"/>
  <c r="M5426"/>
  <c r="M5382"/>
  <c r="M5378"/>
  <c r="M5399"/>
  <c r="M5463"/>
  <c r="M5375"/>
  <c r="M5401"/>
  <c r="M5411"/>
  <c r="M5409"/>
  <c r="M5373"/>
  <c r="M5448"/>
  <c r="M5452"/>
  <c r="M5417"/>
  <c r="M5447"/>
  <c r="M5414"/>
  <c r="M5461"/>
  <c r="M5462"/>
  <c r="M5421"/>
  <c r="M5395"/>
  <c r="M5460"/>
  <c r="M5403"/>
  <c r="M5432"/>
  <c r="M5408"/>
  <c r="M5391"/>
  <c r="M5400"/>
  <c r="M5406"/>
  <c r="M5389"/>
  <c r="M5393"/>
  <c r="M5371"/>
  <c r="M5428"/>
  <c r="M5469"/>
  <c r="M5449"/>
  <c r="M5429"/>
  <c r="M5458"/>
  <c r="M5431"/>
  <c r="M5412"/>
  <c r="M5465"/>
  <c r="M5383"/>
  <c r="M5379"/>
  <c r="M5425"/>
  <c r="M5413"/>
  <c r="M5424"/>
  <c r="M5443"/>
  <c r="M5459"/>
  <c r="M5466"/>
  <c r="M5385"/>
  <c r="M5370"/>
  <c r="M5410"/>
  <c r="M5450"/>
  <c r="M5415"/>
  <c r="M5427"/>
  <c r="M5457"/>
  <c r="M5387"/>
  <c r="M5464"/>
  <c r="M5388"/>
  <c r="M5420"/>
  <c r="M5440"/>
  <c r="M5372"/>
  <c r="M5436"/>
  <c r="M5386"/>
  <c r="M5442"/>
  <c r="M5390"/>
  <c r="M5381"/>
  <c r="M5396"/>
  <c r="M5446"/>
  <c r="M5402"/>
  <c r="M5434"/>
  <c r="M5455"/>
  <c r="M5374"/>
  <c r="M5438"/>
  <c r="M5377"/>
  <c r="M5454"/>
  <c r="M5451"/>
  <c r="M5456"/>
  <c r="M5398"/>
  <c r="M5433"/>
  <c r="M5405"/>
  <c r="M5407"/>
  <c r="M5470"/>
  <c r="M5416"/>
  <c r="M5394"/>
  <c r="M5422"/>
  <c r="M5445"/>
  <c r="M5435"/>
  <c r="M5467"/>
  <c r="M5439"/>
  <c r="M5384"/>
  <c r="M5419"/>
  <c r="M5430"/>
  <c r="M5441"/>
  <c r="M5404"/>
  <c r="M5423"/>
  <c r="M5444"/>
  <c r="AHX616" i="1" l="1"/>
  <c r="L462" s="1"/>
  <c r="AQF616"/>
  <c r="L466" s="1"/>
  <c r="AIP616"/>
  <c r="L479" s="1"/>
  <c r="AHO616"/>
  <c r="L430" s="1"/>
  <c r="AJQ616"/>
  <c r="L429" s="1"/>
  <c r="AIG616"/>
  <c r="L490" s="1"/>
  <c r="ALS616"/>
  <c r="L458" s="1"/>
  <c r="ANC616"/>
  <c r="L449" s="1"/>
  <c r="AOD616"/>
  <c r="L422" s="1"/>
  <c r="APW616"/>
  <c r="L400" s="1"/>
  <c r="AOM616"/>
  <c r="L439" s="1"/>
  <c r="AMB616"/>
  <c r="L397" s="1"/>
  <c r="AJZ616"/>
  <c r="L426" s="1"/>
  <c r="ANL616"/>
  <c r="L476" s="1"/>
  <c r="AIY616"/>
  <c r="L483" s="1"/>
  <c r="AKI616"/>
  <c r="L433" s="1"/>
  <c r="ALA616"/>
  <c r="L482" s="1"/>
  <c r="AMK616"/>
  <c r="L487" s="1"/>
  <c r="ANU616"/>
  <c r="L441" s="1"/>
  <c r="AOV616"/>
  <c r="L391" s="1"/>
  <c r="AJH616"/>
  <c r="L465" s="1"/>
  <c r="AKR616"/>
  <c r="L423" s="1"/>
  <c r="ALJ616"/>
  <c r="L486" s="1"/>
  <c r="AMT616"/>
  <c r="L454" s="1"/>
  <c r="APN616"/>
  <c r="L408" s="1"/>
  <c r="APE616"/>
  <c r="L420" s="1"/>
  <c r="AJZ640"/>
  <c r="AB442" s="1"/>
  <c r="AHX652"/>
  <c r="AJ418" s="1"/>
  <c r="AJH652"/>
  <c r="AJ489" s="1"/>
  <c r="ALJ652"/>
  <c r="AJ449" s="1"/>
  <c r="AOV652"/>
  <c r="AJ447" s="1"/>
  <c r="ANC652"/>
  <c r="AJ398" s="1"/>
  <c r="APW652"/>
  <c r="AJ466" s="1"/>
  <c r="AIY640"/>
  <c r="AB444" s="1"/>
  <c r="AKI640"/>
  <c r="AB459" s="1"/>
  <c r="ALA640"/>
  <c r="AB470" s="1"/>
  <c r="AMK640"/>
  <c r="AB427" s="1"/>
  <c r="ANU640"/>
  <c r="AB448" s="1"/>
  <c r="AOM640"/>
  <c r="AB395" s="1"/>
  <c r="AIG670"/>
  <c r="AV481" s="1"/>
  <c r="AJQ670"/>
  <c r="AV447" s="1"/>
  <c r="ALA670"/>
  <c r="AV451" s="1"/>
  <c r="AMK670"/>
  <c r="AV403" s="1"/>
  <c r="ANU670"/>
  <c r="AV438" s="1"/>
  <c r="APE670"/>
  <c r="AV436" s="1"/>
  <c r="AKR628"/>
  <c r="T438" s="1"/>
  <c r="AIY628"/>
  <c r="T399" s="1"/>
  <c r="ALJ628"/>
  <c r="T457" s="1"/>
  <c r="AJZ628"/>
  <c r="T433" s="1"/>
  <c r="ANU628"/>
  <c r="T442" s="1"/>
  <c r="APN628"/>
  <c r="T475" s="1"/>
  <c r="AKH672"/>
  <c r="P64" s="1"/>
  <c r="AKI604"/>
  <c r="D411" s="1"/>
  <c r="AIY604"/>
  <c r="D413" s="1"/>
  <c r="AIX672"/>
  <c r="P69" s="1"/>
  <c r="ALI672"/>
  <c r="P6" s="1"/>
  <c r="ALJ604"/>
  <c r="D470" s="1"/>
  <c r="AMT604"/>
  <c r="D404" s="1"/>
  <c r="AMS672"/>
  <c r="P65" s="1"/>
  <c r="ANT672"/>
  <c r="P7" s="1"/>
  <c r="ANU604"/>
  <c r="D441" s="1"/>
  <c r="APV672"/>
  <c r="P79" s="1"/>
  <c r="APW604"/>
  <c r="D427" s="1"/>
  <c r="AHO622"/>
  <c r="P471" s="1"/>
  <c r="AIY622"/>
  <c r="P472" s="1"/>
  <c r="AKI622"/>
  <c r="P441" s="1"/>
  <c r="ALS622"/>
  <c r="P448" s="1"/>
  <c r="ANL622"/>
  <c r="P460" s="1"/>
  <c r="AOM622"/>
  <c r="P395" s="1"/>
  <c r="APW622"/>
  <c r="P430" s="1"/>
  <c r="AHO610"/>
  <c r="H484" s="1"/>
  <c r="AJZ610"/>
  <c r="H422" s="1"/>
  <c r="AJH610"/>
  <c r="H452" s="1"/>
  <c r="ALS610"/>
  <c r="H444" s="1"/>
  <c r="ANC610"/>
  <c r="H449" s="1"/>
  <c r="AOM610"/>
  <c r="H391" s="1"/>
  <c r="APW610"/>
  <c r="H420" s="1"/>
  <c r="AHO664"/>
  <c r="AR481" s="1"/>
  <c r="AJQ664"/>
  <c r="AR471" s="1"/>
  <c r="AIG664"/>
  <c r="AR446" s="1"/>
  <c r="ALS664"/>
  <c r="AR445" s="1"/>
  <c r="ANC664"/>
  <c r="AR439" s="1"/>
  <c r="APW664"/>
  <c r="AR456" s="1"/>
  <c r="APE664"/>
  <c r="AR428" s="1"/>
  <c r="AIG646"/>
  <c r="AF457" s="1"/>
  <c r="AJQ646"/>
  <c r="AF463" s="1"/>
  <c r="ALA646"/>
  <c r="AF479" s="1"/>
  <c r="AMK646"/>
  <c r="AF469" s="1"/>
  <c r="ANL646"/>
  <c r="AF454" s="1"/>
  <c r="APE646"/>
  <c r="AF450" s="1"/>
  <c r="AIG634"/>
  <c r="X426" s="1"/>
  <c r="AIP634"/>
  <c r="X447" s="1"/>
  <c r="ALA634"/>
  <c r="X450" s="1"/>
  <c r="AMK634"/>
  <c r="X422" s="1"/>
  <c r="ANU634"/>
  <c r="X482" s="1"/>
  <c r="APE634"/>
  <c r="X472" s="1"/>
  <c r="AHO658"/>
  <c r="AN439" s="1"/>
  <c r="AKI658"/>
  <c r="AN405" s="1"/>
  <c r="AJQ658"/>
  <c r="AN490" s="1"/>
  <c r="ALS658"/>
  <c r="AN481" s="1"/>
  <c r="AMT658"/>
  <c r="AN433" s="1"/>
  <c r="AOM658"/>
  <c r="AN473" s="1"/>
  <c r="APW658"/>
  <c r="AN465" s="1"/>
  <c r="AIG652"/>
  <c r="AJ471" s="1"/>
  <c r="AJQ652"/>
  <c r="AJ459" s="1"/>
  <c r="ALS652"/>
  <c r="AJ474" s="1"/>
  <c r="AJZ652"/>
  <c r="AJ416" s="1"/>
  <c r="ANL652"/>
  <c r="AJ484" s="1"/>
  <c r="AOD652"/>
  <c r="AJ480" s="1"/>
  <c r="AJH640"/>
  <c r="AB479" s="1"/>
  <c r="AKR640"/>
  <c r="AB451" s="1"/>
  <c r="ALJ640"/>
  <c r="AB454" s="1"/>
  <c r="AMT640"/>
  <c r="AB478" s="1"/>
  <c r="APE640"/>
  <c r="AB404" s="1"/>
  <c r="AOV640"/>
  <c r="AB464" s="1"/>
  <c r="AIP670"/>
  <c r="AV486" s="1"/>
  <c r="AJZ670"/>
  <c r="AV445" s="1"/>
  <c r="ALJ670"/>
  <c r="AV479" s="1"/>
  <c r="AMT670"/>
  <c r="AV489" s="1"/>
  <c r="AOD670"/>
  <c r="AV477" s="1"/>
  <c r="APN670"/>
  <c r="AV454" s="1"/>
  <c r="AHX628"/>
  <c r="T415" s="1"/>
  <c r="AJH628"/>
  <c r="T452" s="1"/>
  <c r="ALS628"/>
  <c r="T450" s="1"/>
  <c r="AMT628"/>
  <c r="T424" s="1"/>
  <c r="AOV628"/>
  <c r="T391" s="1"/>
  <c r="AOD628"/>
  <c r="T448" s="1"/>
  <c r="AKQ672"/>
  <c r="P60" s="1"/>
  <c r="AKR604"/>
  <c r="D408" s="1"/>
  <c r="AJG672"/>
  <c r="P31" s="1"/>
  <c r="AJH604"/>
  <c r="D454" s="1"/>
  <c r="ALS604"/>
  <c r="D461" s="1"/>
  <c r="ALR672"/>
  <c r="P17" s="1"/>
  <c r="AJY672"/>
  <c r="P50" s="1"/>
  <c r="AJZ604"/>
  <c r="D434" s="1"/>
  <c r="APM672"/>
  <c r="P3" s="1"/>
  <c r="APN604"/>
  <c r="D472" s="1"/>
  <c r="AOC672"/>
  <c r="P98" s="1"/>
  <c r="AOD604"/>
  <c r="D440" s="1"/>
  <c r="AHX622"/>
  <c r="P394" s="1"/>
  <c r="AJH622"/>
  <c r="P447" s="1"/>
  <c r="AKR622"/>
  <c r="P440" s="1"/>
  <c r="AMB622"/>
  <c r="P484" s="1"/>
  <c r="ANC622"/>
  <c r="P417" s="1"/>
  <c r="AOV622"/>
  <c r="P436" s="1"/>
  <c r="AQF622"/>
  <c r="P451" s="1"/>
  <c r="AHX610"/>
  <c r="H479" s="1"/>
  <c r="AKI610"/>
  <c r="H413" s="1"/>
  <c r="AJQ610"/>
  <c r="H419" s="1"/>
  <c r="AMB610"/>
  <c r="H439" s="1"/>
  <c r="ANU610"/>
  <c r="H421" s="1"/>
  <c r="AOV610"/>
  <c r="H437" s="1"/>
  <c r="AQF610"/>
  <c r="H432" s="1"/>
  <c r="AIP664"/>
  <c r="AR489" s="1"/>
  <c r="AJZ664"/>
  <c r="AR418" s="1"/>
  <c r="AKR664"/>
  <c r="AR416" s="1"/>
  <c r="AMB664"/>
  <c r="AR461" s="1"/>
  <c r="ANL664"/>
  <c r="AR479" s="1"/>
  <c r="ANU664"/>
  <c r="AR452" s="1"/>
  <c r="AQF664"/>
  <c r="AR475" s="1"/>
  <c r="AIP646"/>
  <c r="AF467" s="1"/>
  <c r="AJZ646"/>
  <c r="AF466" s="1"/>
  <c r="ALJ646"/>
  <c r="AF411" s="1"/>
  <c r="ANC646"/>
  <c r="AF447" s="1"/>
  <c r="AOD646"/>
  <c r="AF426" s="1"/>
  <c r="APN646"/>
  <c r="AF465" s="1"/>
  <c r="AJZ634"/>
  <c r="X469" s="1"/>
  <c r="AIY634"/>
  <c r="X417" s="1"/>
  <c r="ALJ634"/>
  <c r="X470" s="1"/>
  <c r="AMT634"/>
  <c r="X479" s="1"/>
  <c r="AOD634"/>
  <c r="X465" s="1"/>
  <c r="APN634"/>
  <c r="X437" s="1"/>
  <c r="AHX658"/>
  <c r="AN464" s="1"/>
  <c r="AIP658"/>
  <c r="AN400" s="1"/>
  <c r="AKR658"/>
  <c r="AN444" s="1"/>
  <c r="AMB658"/>
  <c r="AN410" s="1"/>
  <c r="ANL658"/>
  <c r="AN391" s="1"/>
  <c r="AOV658"/>
  <c r="AN418" s="1"/>
  <c r="AQF658"/>
  <c r="AN412" s="1"/>
  <c r="AHO652"/>
  <c r="AJ405" s="1"/>
  <c r="AIP652"/>
  <c r="AJ440" s="1"/>
  <c r="AKR652"/>
  <c r="AJ431" s="1"/>
  <c r="AMB652"/>
  <c r="AJ455" s="1"/>
  <c r="APN652"/>
  <c r="AJ461" s="1"/>
  <c r="ANU652"/>
  <c r="AJ394" s="1"/>
  <c r="AOM652"/>
  <c r="AJ457" s="1"/>
  <c r="AHO640"/>
  <c r="AB480" s="1"/>
  <c r="AJQ640"/>
  <c r="AB397" s="1"/>
  <c r="AHX640"/>
  <c r="AB423" s="1"/>
  <c r="ALS640"/>
  <c r="AB441" s="1"/>
  <c r="ANC640"/>
  <c r="AB398" s="1"/>
  <c r="APW640"/>
  <c r="AB447" s="1"/>
  <c r="APN640"/>
  <c r="AB490" s="1"/>
  <c r="AHO670"/>
  <c r="AV471" s="1"/>
  <c r="AIY670"/>
  <c r="AV424" s="1"/>
  <c r="AKI670"/>
  <c r="AV432" s="1"/>
  <c r="ALS670"/>
  <c r="AV484" s="1"/>
  <c r="ANL670"/>
  <c r="AV450" s="1"/>
  <c r="AOM670"/>
  <c r="AV475" s="1"/>
  <c r="APW670"/>
  <c r="AV456" s="1"/>
  <c r="AHO628"/>
  <c r="T472" s="1"/>
  <c r="AIG628"/>
  <c r="T478" s="1"/>
  <c r="AJQ628"/>
  <c r="T447" s="1"/>
  <c r="AMB628"/>
  <c r="T432" s="1"/>
  <c r="ANC628"/>
  <c r="T435" s="1"/>
  <c r="APE628"/>
  <c r="T481" s="1"/>
  <c r="AOM628"/>
  <c r="T393" s="1"/>
  <c r="AHO604"/>
  <c r="D483" s="1"/>
  <c r="AHN672"/>
  <c r="P8" s="1"/>
  <c r="AIF672"/>
  <c r="P29" s="1"/>
  <c r="AIG604"/>
  <c r="D453" s="1"/>
  <c r="AJQ604"/>
  <c r="D393" s="1"/>
  <c r="AJP672"/>
  <c r="P52" s="1"/>
  <c r="AMA672"/>
  <c r="P41" s="1"/>
  <c r="AMB604"/>
  <c r="D432" s="1"/>
  <c r="ANB672"/>
  <c r="P74" s="1"/>
  <c r="ANC604"/>
  <c r="D412" s="1"/>
  <c r="AQE672"/>
  <c r="P10" s="1"/>
  <c r="AQF604"/>
  <c r="D456" s="1"/>
  <c r="AOM604"/>
  <c r="D442" s="1"/>
  <c r="AOL672"/>
  <c r="P32" s="1"/>
  <c r="AIG622"/>
  <c r="P483" s="1"/>
  <c r="AJQ622"/>
  <c r="P450" s="1"/>
  <c r="ALA622"/>
  <c r="P485" s="1"/>
  <c r="AMK622"/>
  <c r="P401" s="1"/>
  <c r="ANU622"/>
  <c r="P479" s="1"/>
  <c r="APE622"/>
  <c r="P445" s="1"/>
  <c r="AIG610"/>
  <c r="H443" s="1"/>
  <c r="AKR610"/>
  <c r="H402" s="1"/>
  <c r="ALA610"/>
  <c r="H445" s="1"/>
  <c r="AMK610"/>
  <c r="H464" s="1"/>
  <c r="ANL610"/>
  <c r="H393" s="1"/>
  <c r="APE610"/>
  <c r="H428" s="1"/>
  <c r="AIY664"/>
  <c r="AR490" s="1"/>
  <c r="AKI664"/>
  <c r="AR464" s="1"/>
  <c r="ALA664"/>
  <c r="AR453" s="1"/>
  <c r="AMK664"/>
  <c r="AR459" s="1"/>
  <c r="AOV664"/>
  <c r="AR476" s="1"/>
  <c r="AOD664"/>
  <c r="AR488" s="1"/>
  <c r="AHO646"/>
  <c r="AF474" s="1"/>
  <c r="AIY646"/>
  <c r="AF472" s="1"/>
  <c r="AKI646"/>
  <c r="AF476" s="1"/>
  <c r="ALS646"/>
  <c r="AF460" s="1"/>
  <c r="ANU646"/>
  <c r="AF458" s="1"/>
  <c r="AOM646"/>
  <c r="AF421" s="1"/>
  <c r="APW646"/>
  <c r="AF423" s="1"/>
  <c r="AHO634"/>
  <c r="X462" s="1"/>
  <c r="AKI634"/>
  <c r="X434" s="1"/>
  <c r="AJH634"/>
  <c r="X408" s="1"/>
  <c r="ALS634"/>
  <c r="X476" s="1"/>
  <c r="ANL634"/>
  <c r="X455" s="1"/>
  <c r="AOM634"/>
  <c r="X456" s="1"/>
  <c r="APW634"/>
  <c r="X474" s="1"/>
  <c r="AIG658"/>
  <c r="AN451" s="1"/>
  <c r="AIY658"/>
  <c r="AN441" s="1"/>
  <c r="ALA658"/>
  <c r="AN483" s="1"/>
  <c r="AMK658"/>
  <c r="AN487" s="1"/>
  <c r="ANU658"/>
  <c r="AN411" s="1"/>
  <c r="APE658"/>
  <c r="AN428" s="1"/>
  <c r="AKI652"/>
  <c r="AJ462" s="1"/>
  <c r="AIY652"/>
  <c r="AJ483" s="1"/>
  <c r="ALA652"/>
  <c r="AJ482" s="1"/>
  <c r="AMK652"/>
  <c r="AJ435" s="1"/>
  <c r="AMT652"/>
  <c r="AJ485" s="1"/>
  <c r="APE652"/>
  <c r="AJ392" s="1"/>
  <c r="AQF652"/>
  <c r="AJ404" s="1"/>
  <c r="AIP640"/>
  <c r="AB485" s="1"/>
  <c r="AIG640"/>
  <c r="AB452" s="1"/>
  <c r="AMB640"/>
  <c r="AB453" s="1"/>
  <c r="ANL640"/>
  <c r="AB415" s="1"/>
  <c r="AOD640"/>
  <c r="AB400" s="1"/>
  <c r="AQF640"/>
  <c r="AB394" s="1"/>
  <c r="AHX670"/>
  <c r="AV449" s="1"/>
  <c r="AJH670"/>
  <c r="AV434" s="1"/>
  <c r="AKR670"/>
  <c r="AV439" s="1"/>
  <c r="AMB670"/>
  <c r="AV474" s="1"/>
  <c r="ANC670"/>
  <c r="AV399" s="1"/>
  <c r="AOV670"/>
  <c r="AV422" s="1"/>
  <c r="AQF670"/>
  <c r="AV469" s="1"/>
  <c r="AKI628"/>
  <c r="T416" s="1"/>
  <c r="AIP628"/>
  <c r="T469" s="1"/>
  <c r="ALA628"/>
  <c r="T430" s="1"/>
  <c r="AMK628"/>
  <c r="T482" s="1"/>
  <c r="ANL628"/>
  <c r="T476" s="1"/>
  <c r="APW628"/>
  <c r="T434" s="1"/>
  <c r="AQF628"/>
  <c r="T454" s="1"/>
  <c r="AHW672"/>
  <c r="P22" s="1"/>
  <c r="AHX604"/>
  <c r="D450" s="1"/>
  <c r="AIO672"/>
  <c r="P36" s="1"/>
  <c r="AIP604"/>
  <c r="D448" s="1"/>
  <c r="ALA604"/>
  <c r="D480" s="1"/>
  <c r="AKZ672"/>
  <c r="P5" s="1"/>
  <c r="AMJ672"/>
  <c r="P87" s="1"/>
  <c r="AMK604"/>
  <c r="D402" s="1"/>
  <c r="ANK672"/>
  <c r="P89" s="1"/>
  <c r="ANL604"/>
  <c r="D482" s="1"/>
  <c r="APE604"/>
  <c r="D443" s="1"/>
  <c r="APD672"/>
  <c r="P46" s="1"/>
  <c r="AOU672"/>
  <c r="P25" s="1"/>
  <c r="AOV604"/>
  <c r="D465" s="1"/>
  <c r="AIP622"/>
  <c r="P470" s="1"/>
  <c r="AJZ622"/>
  <c r="P452" s="1"/>
  <c r="ALJ622"/>
  <c r="P403" s="1"/>
  <c r="AMT622"/>
  <c r="P421" s="1"/>
  <c r="AOD622"/>
  <c r="P459" s="1"/>
  <c r="APN622"/>
  <c r="P416" s="1"/>
  <c r="AIP610"/>
  <c r="H426" s="1"/>
  <c r="AIY610"/>
  <c r="H417" s="1"/>
  <c r="ALJ610"/>
  <c r="H446" s="1"/>
  <c r="AMT610"/>
  <c r="H406" s="1"/>
  <c r="AOD610"/>
  <c r="H447" s="1"/>
  <c r="APN610"/>
  <c r="H403" s="1"/>
  <c r="AJH664"/>
  <c r="AR437" s="1"/>
  <c r="AHX664"/>
  <c r="AR395" s="1"/>
  <c r="ALJ664"/>
  <c r="AR444" s="1"/>
  <c r="AMT664"/>
  <c r="AR466" s="1"/>
  <c r="APN664"/>
  <c r="AR474" s="1"/>
  <c r="AOM664"/>
  <c r="AR484" s="1"/>
  <c r="AHX646"/>
  <c r="AF398" s="1"/>
  <c r="AJH646"/>
  <c r="AF475" s="1"/>
  <c r="AKR646"/>
  <c r="AF461" s="1"/>
  <c r="AMB646"/>
  <c r="AF487" s="1"/>
  <c r="AMT646"/>
  <c r="AF438" s="1"/>
  <c r="AOV646"/>
  <c r="AF400" s="1"/>
  <c r="AQF646"/>
  <c r="AF441" s="1"/>
  <c r="AHX634"/>
  <c r="X435" s="1"/>
  <c r="AKR634"/>
  <c r="X459" s="1"/>
  <c r="AJQ634"/>
  <c r="X400" s="1"/>
  <c r="AMB634"/>
  <c r="X423" s="1"/>
  <c r="ANC634"/>
  <c r="X431" s="1"/>
  <c r="AOV634"/>
  <c r="X399" s="1"/>
  <c r="AQF634"/>
  <c r="X404" s="1"/>
  <c r="AJZ658"/>
  <c r="AN442" s="1"/>
  <c r="AJH658"/>
  <c r="AN394" s="1"/>
  <c r="ALJ658"/>
  <c r="AN446" s="1"/>
  <c r="ANC658"/>
  <c r="AN430" s="1"/>
  <c r="AOD658"/>
  <c r="AN397" s="1"/>
  <c r="APN658"/>
  <c r="AN489" s="1"/>
  <c r="M3282" i="8"/>
  <c r="M3276"/>
  <c r="M3326"/>
  <c r="M3249"/>
  <c r="M3288"/>
  <c r="M3243"/>
  <c r="M3315"/>
  <c r="M3233"/>
  <c r="M3279"/>
  <c r="M3244"/>
  <c r="M3238"/>
  <c r="M3266"/>
  <c r="M3325"/>
  <c r="M3234"/>
  <c r="M3274"/>
  <c r="M3271"/>
  <c r="M3265"/>
  <c r="M3228"/>
  <c r="M3284"/>
  <c r="M3314"/>
  <c r="M3264"/>
  <c r="M3312"/>
  <c r="M3275"/>
  <c r="M3324"/>
  <c r="M3318"/>
  <c r="M3263"/>
  <c r="M3251"/>
  <c r="M3307"/>
  <c r="M3259"/>
  <c r="M3296"/>
  <c r="M3258"/>
  <c r="M3236"/>
  <c r="M3250"/>
  <c r="M3260"/>
  <c r="M3246"/>
  <c r="M3256"/>
  <c r="M3232"/>
  <c r="M3248"/>
  <c r="M3323"/>
  <c r="M3309"/>
  <c r="M3294"/>
  <c r="M3322"/>
  <c r="M3272"/>
  <c r="M3295"/>
  <c r="M3299"/>
  <c r="M3230"/>
  <c r="M3237"/>
  <c r="M3268"/>
  <c r="M3262"/>
  <c r="M3293"/>
  <c r="M3305"/>
  <c r="M3320"/>
  <c r="M3319"/>
  <c r="M3241"/>
  <c r="M3227"/>
  <c r="M3257"/>
  <c r="M3316"/>
  <c r="M3255"/>
  <c r="M3301"/>
  <c r="M3321"/>
  <c r="M3239"/>
  <c r="M3304"/>
  <c r="M3247"/>
  <c r="M3252"/>
  <c r="M3285"/>
  <c r="M3226"/>
  <c r="M3308"/>
  <c r="M3242"/>
  <c r="M3303"/>
  <c r="M3290"/>
  <c r="M3231"/>
  <c r="M3254"/>
  <c r="M3286"/>
  <c r="M3278"/>
  <c r="M3289"/>
  <c r="M3302"/>
  <c r="M3235"/>
  <c r="M3291"/>
  <c r="M3229"/>
  <c r="M3300"/>
  <c r="M3311"/>
  <c r="M3317"/>
  <c r="M3253"/>
  <c r="M3281"/>
  <c r="M3240"/>
  <c r="M3277"/>
  <c r="M3313"/>
  <c r="M3273"/>
  <c r="M3269"/>
  <c r="M3283"/>
  <c r="M3310"/>
  <c r="M3267"/>
  <c r="M3306"/>
  <c r="M3280"/>
  <c r="M3245"/>
  <c r="M3270"/>
  <c r="M3297"/>
  <c r="M3298"/>
  <c r="M3261"/>
  <c r="M3292"/>
  <c r="M3287"/>
  <c r="T373" i="1" l="1"/>
  <c r="O224"/>
  <c r="T354"/>
  <c r="O238"/>
  <c r="T370"/>
  <c r="O225"/>
  <c r="T355"/>
  <c r="O236"/>
  <c r="T367"/>
  <c r="O242"/>
  <c r="T375"/>
  <c r="O226"/>
  <c r="T357"/>
  <c r="O229"/>
  <c r="T360"/>
  <c r="O233"/>
  <c r="T364"/>
  <c r="O235"/>
  <c r="T366"/>
  <c r="O239"/>
  <c r="T371"/>
  <c r="O228"/>
  <c r="T359"/>
  <c r="O232"/>
  <c r="T363"/>
  <c r="O237"/>
  <c r="T369"/>
  <c r="O246"/>
  <c r="T381"/>
  <c r="O234"/>
  <c r="T365"/>
  <c r="O231"/>
  <c r="T362"/>
  <c r="O230"/>
  <c r="T361"/>
  <c r="O247"/>
  <c r="T383"/>
  <c r="O223"/>
  <c r="T353"/>
  <c r="O240"/>
  <c r="T372"/>
  <c r="O245"/>
  <c r="T379"/>
  <c r="O222"/>
  <c r="T352"/>
  <c r="O227"/>
  <c r="T358"/>
  <c r="O248"/>
  <c r="T384"/>
  <c r="O244"/>
  <c r="T377"/>
  <c r="O241"/>
  <c r="G85"/>
  <c r="G6"/>
  <c r="G40"/>
  <c r="G95"/>
  <c r="G16"/>
  <c r="G70"/>
  <c r="G25"/>
  <c r="G65"/>
  <c r="G77"/>
  <c r="G36"/>
  <c r="G71"/>
  <c r="G58"/>
  <c r="G63"/>
  <c r="G13"/>
  <c r="G49"/>
  <c r="G46"/>
  <c r="G57"/>
  <c r="G69"/>
  <c r="G93"/>
  <c r="G62"/>
  <c r="G56"/>
  <c r="G74"/>
  <c r="G51"/>
  <c r="G72"/>
  <c r="G96"/>
  <c r="G82"/>
  <c r="M3158" i="8"/>
  <c r="M3122"/>
  <c r="M3188"/>
  <c r="M3115"/>
  <c r="M3146"/>
  <c r="M3108"/>
  <c r="M3177"/>
  <c r="M3095"/>
  <c r="M3129"/>
  <c r="M3104"/>
  <c r="M3097"/>
  <c r="M3125"/>
  <c r="M3174"/>
  <c r="M3098"/>
  <c r="M3150"/>
  <c r="M3154"/>
  <c r="M3121"/>
  <c r="M3099"/>
  <c r="M3161"/>
  <c r="M3168"/>
  <c r="M3119"/>
  <c r="M3180"/>
  <c r="M3145"/>
  <c r="M3175"/>
  <c r="M3179"/>
  <c r="M3123"/>
  <c r="M3112"/>
  <c r="M3191"/>
  <c r="M3110"/>
  <c r="M3136"/>
  <c r="M3131"/>
  <c r="M3106"/>
  <c r="M3140"/>
  <c r="M3128"/>
  <c r="M3105"/>
  <c r="M3132"/>
  <c r="M3116"/>
  <c r="M3117"/>
  <c r="M3169"/>
  <c r="M3165"/>
  <c r="M3155"/>
  <c r="M3173"/>
  <c r="M3130"/>
  <c r="M3137"/>
  <c r="M3176"/>
  <c r="M3094"/>
  <c r="M3103"/>
  <c r="M3118"/>
  <c r="M3114"/>
  <c r="M3147"/>
  <c r="M3186"/>
  <c r="M3171"/>
  <c r="M3190"/>
  <c r="M3107"/>
  <c r="M3100"/>
  <c r="M3152"/>
  <c r="M3163"/>
  <c r="M3133"/>
  <c r="M3151"/>
  <c r="M3162"/>
  <c r="M3102"/>
  <c r="M3183"/>
  <c r="M3127"/>
  <c r="M3138"/>
  <c r="M3156"/>
  <c r="M3092"/>
  <c r="M3187"/>
  <c r="M3101"/>
  <c r="M3189"/>
  <c r="M3126"/>
  <c r="M3124"/>
  <c r="M3120"/>
  <c r="M3160"/>
  <c r="M3139"/>
  <c r="M3148"/>
  <c r="M3182"/>
  <c r="M3096"/>
  <c r="M3164"/>
  <c r="M3093"/>
  <c r="M3192"/>
  <c r="M3181"/>
  <c r="M3170"/>
  <c r="M3141"/>
  <c r="M3167"/>
  <c r="M3111"/>
  <c r="M3149"/>
  <c r="M3185"/>
  <c r="M3109"/>
  <c r="M3143"/>
  <c r="M3135"/>
  <c r="M3157"/>
  <c r="M3178"/>
  <c r="M3184"/>
  <c r="M3159"/>
  <c r="M3113"/>
  <c r="M3134"/>
  <c r="M3144"/>
  <c r="M3166"/>
  <c r="M3142"/>
  <c r="M3153"/>
  <c r="M3172"/>
  <c r="M3048"/>
  <c r="M3024"/>
  <c r="M3026"/>
  <c r="M3055"/>
  <c r="M3036"/>
  <c r="M3044"/>
  <c r="M3047"/>
  <c r="M3038"/>
  <c r="M3022"/>
  <c r="M3029"/>
  <c r="M3035"/>
  <c r="M3051"/>
  <c r="M3050"/>
  <c r="M3058"/>
  <c r="M3052"/>
  <c r="M3032"/>
  <c r="M3031"/>
  <c r="M3028"/>
  <c r="M3027"/>
  <c r="M3025"/>
  <c r="M3021"/>
  <c r="M3018"/>
  <c r="M3016"/>
  <c r="M3057"/>
  <c r="M3056"/>
  <c r="M3054"/>
  <c r="M3053"/>
  <c r="M3049"/>
  <c r="M3046"/>
  <c r="M3045"/>
  <c r="M3043"/>
  <c r="M3042"/>
  <c r="M3041"/>
  <c r="M3040"/>
  <c r="M3039"/>
  <c r="M3037"/>
  <c r="M3034"/>
  <c r="M3033"/>
  <c r="M3030"/>
  <c r="M3023"/>
  <c r="M3020"/>
  <c r="M3019"/>
  <c r="M3017"/>
  <c r="M3015"/>
  <c r="M3014"/>
  <c r="M3013"/>
  <c r="M3012"/>
  <c r="M3011"/>
  <c r="M3010"/>
  <c r="M3009"/>
  <c r="M3008"/>
  <c r="M3007"/>
  <c r="M3006"/>
  <c r="M3005"/>
  <c r="M3004"/>
  <c r="M3003"/>
  <c r="M300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882" l="1"/>
  <c r="M2861"/>
  <c r="M2911"/>
  <c r="M2844"/>
  <c r="M2884"/>
  <c r="M2848"/>
  <c r="M2918"/>
  <c r="M2827"/>
  <c r="M2886"/>
  <c r="M2837"/>
  <c r="M2831"/>
  <c r="M2845"/>
  <c r="M2919"/>
  <c r="M2825"/>
  <c r="M2876"/>
  <c r="M2863"/>
  <c r="M2870"/>
  <c r="M2826"/>
  <c r="M2883"/>
  <c r="M2899"/>
  <c r="M2858"/>
  <c r="M2901"/>
  <c r="M2874"/>
  <c r="M2922"/>
  <c r="M2916"/>
  <c r="M2850"/>
  <c r="M2856"/>
  <c r="M2902"/>
  <c r="M2847"/>
  <c r="M2878"/>
  <c r="M2873"/>
  <c r="M2838"/>
  <c r="M2853"/>
  <c r="M2857"/>
  <c r="M2843"/>
  <c r="M2862"/>
  <c r="M2834"/>
  <c r="M2866"/>
  <c r="M2924"/>
  <c r="M2913"/>
  <c r="M2888"/>
  <c r="M2915"/>
  <c r="M2865"/>
  <c r="M2889"/>
  <c r="M2909"/>
  <c r="M2829"/>
  <c r="M2835"/>
  <c r="M2868"/>
  <c r="M2864"/>
  <c r="M2898"/>
  <c r="M2906"/>
  <c r="M2897"/>
  <c r="M2908"/>
  <c r="M2836"/>
  <c r="M2824"/>
  <c r="M2867"/>
  <c r="M2905"/>
  <c r="M2854"/>
  <c r="M2896"/>
  <c r="M2923"/>
  <c r="M2841"/>
  <c r="M2907"/>
  <c r="M2846"/>
  <c r="M2885"/>
  <c r="M2894"/>
  <c r="M2832"/>
  <c r="M2900"/>
  <c r="M2830"/>
  <c r="M2920"/>
  <c r="M2859"/>
  <c r="M2842"/>
  <c r="M2849"/>
  <c r="M2895"/>
  <c r="M2869"/>
  <c r="M2872"/>
  <c r="M2910"/>
  <c r="M2828"/>
  <c r="M2877"/>
  <c r="M2833"/>
  <c r="M2914"/>
  <c r="M2903"/>
  <c r="M2917"/>
  <c r="M2851"/>
  <c r="M2887"/>
  <c r="M2839"/>
  <c r="M2879"/>
  <c r="M2921"/>
  <c r="M2852"/>
  <c r="M2855"/>
  <c r="M2875"/>
  <c r="M2904"/>
  <c r="M2891"/>
  <c r="M2912"/>
  <c r="M2892"/>
  <c r="M2840"/>
  <c r="M2871"/>
  <c r="M2890"/>
  <c r="M2893"/>
  <c r="M2860"/>
  <c r="M2880"/>
  <c r="M2881"/>
  <c r="C143" i="12"/>
  <c r="H58" l="1"/>
  <c r="H63"/>
  <c r="H4"/>
  <c r="H15"/>
  <c r="K1860" i="1" l="1"/>
  <c r="V366" i="15"/>
  <c r="V368"/>
  <c r="V361"/>
  <c r="V364"/>
  <c r="V367"/>
  <c r="V363"/>
  <c r="V359"/>
  <c r="V365"/>
  <c r="V362"/>
  <c r="V360"/>
  <c r="G591" i="11" l="1"/>
  <c r="G590"/>
  <c r="G564"/>
  <c r="G581"/>
  <c r="G582"/>
  <c r="G595"/>
  <c r="G594"/>
  <c r="G577"/>
  <c r="G589"/>
  <c r="G599"/>
  <c r="G584"/>
  <c r="G587"/>
  <c r="G596"/>
  <c r="F612"/>
  <c r="E612"/>
  <c r="D612"/>
  <c r="G600"/>
  <c r="G598"/>
  <c r="G597"/>
  <c r="G585"/>
  <c r="G593"/>
  <c r="G592"/>
  <c r="G575"/>
  <c r="G579"/>
  <c r="G573"/>
  <c r="G559"/>
  <c r="G568"/>
  <c r="G588"/>
  <c r="G578"/>
  <c r="G586"/>
  <c r="G583"/>
  <c r="G574"/>
  <c r="G580"/>
  <c r="G576"/>
  <c r="G570"/>
  <c r="G572"/>
  <c r="G571"/>
  <c r="G569"/>
  <c r="G566"/>
  <c r="G530"/>
  <c r="G550"/>
  <c r="G541"/>
  <c r="G567"/>
  <c r="G549"/>
  <c r="G557"/>
  <c r="G565"/>
  <c r="G548"/>
  <c r="G556"/>
  <c r="G563"/>
  <c r="G555"/>
  <c r="G546"/>
  <c r="G561"/>
  <c r="G527"/>
  <c r="G562"/>
  <c r="G551"/>
  <c r="G542"/>
  <c r="G544"/>
  <c r="G558"/>
  <c r="G552"/>
  <c r="G560"/>
  <c r="G547"/>
  <c r="G545"/>
  <c r="G554"/>
  <c r="G553"/>
  <c r="G528"/>
  <c r="G537"/>
  <c r="G535"/>
  <c r="G543"/>
  <c r="G536"/>
  <c r="G538"/>
  <c r="G539"/>
  <c r="G540"/>
  <c r="G533"/>
  <c r="G529"/>
  <c r="G532"/>
  <c r="G534"/>
  <c r="G531"/>
  <c r="G525"/>
  <c r="G526"/>
  <c r="G523"/>
  <c r="G522"/>
  <c r="G524"/>
  <c r="G520"/>
  <c r="G516"/>
  <c r="G521"/>
  <c r="G514"/>
  <c r="G518"/>
  <c r="G517"/>
  <c r="G519"/>
  <c r="G515"/>
  <c r="G512"/>
  <c r="G513"/>
  <c r="G507"/>
  <c r="G511"/>
  <c r="G509"/>
  <c r="G510"/>
  <c r="G508"/>
  <c r="G504"/>
  <c r="G506"/>
  <c r="G505"/>
  <c r="G502"/>
  <c r="G501"/>
  <c r="G503"/>
  <c r="G500"/>
  <c r="G612" l="1"/>
  <c r="F81" i="12" l="1"/>
  <c r="E81"/>
  <c r="D81"/>
  <c r="H77"/>
  <c r="H74"/>
  <c r="H67"/>
  <c r="H66"/>
  <c r="H55"/>
  <c r="H48"/>
  <c r="H46"/>
  <c r="H38"/>
  <c r="H20"/>
  <c r="H17"/>
  <c r="H13"/>
  <c r="H10"/>
  <c r="H7"/>
  <c r="H5"/>
  <c r="H79"/>
  <c r="H75"/>
  <c r="H72"/>
  <c r="H60"/>
  <c r="H57"/>
  <c r="H56"/>
  <c r="H52"/>
  <c r="H42"/>
  <c r="H32"/>
  <c r="H28"/>
  <c r="H26"/>
  <c r="H23"/>
  <c r="H73"/>
  <c r="H62"/>
  <c r="H61"/>
  <c r="H50"/>
  <c r="H47"/>
  <c r="H35"/>
  <c r="H34"/>
  <c r="H31"/>
  <c r="H25"/>
  <c r="H24"/>
  <c r="H14"/>
  <c r="H6"/>
  <c r="H78"/>
  <c r="H54"/>
  <c r="H30"/>
  <c r="H41"/>
  <c r="H27"/>
  <c r="H18"/>
  <c r="H69"/>
  <c r="H65"/>
  <c r="H59"/>
  <c r="H44"/>
  <c r="H12"/>
  <c r="H43"/>
  <c r="H9"/>
  <c r="H71"/>
  <c r="H70"/>
  <c r="H16"/>
  <c r="H37"/>
  <c r="H76"/>
  <c r="H53"/>
  <c r="H29"/>
  <c r="H19"/>
  <c r="H21"/>
  <c r="H64"/>
  <c r="H51"/>
  <c r="H33"/>
  <c r="H22"/>
  <c r="H68"/>
  <c r="H49"/>
  <c r="H36"/>
  <c r="M5859" i="8"/>
  <c r="M5858"/>
  <c r="M5857"/>
  <c r="M5856"/>
  <c r="M5855"/>
  <c r="M5854"/>
  <c r="M5853"/>
  <c r="M5852"/>
  <c r="M5851"/>
  <c r="M5850"/>
  <c r="M5849"/>
  <c r="M5848"/>
  <c r="M5847"/>
  <c r="M5846"/>
  <c r="M5845"/>
  <c r="M5844"/>
  <c r="M5843"/>
  <c r="M5842"/>
  <c r="M5841"/>
  <c r="M5840"/>
  <c r="M5839"/>
  <c r="M5838"/>
  <c r="M5837"/>
  <c r="M5836"/>
  <c r="M5835"/>
  <c r="M5834"/>
  <c r="M5833"/>
  <c r="M5832"/>
  <c r="M5831"/>
  <c r="M5830"/>
  <c r="M5829"/>
  <c r="M5828"/>
  <c r="M5827"/>
  <c r="M5826"/>
  <c r="M5825"/>
  <c r="M5824"/>
  <c r="M5823"/>
  <c r="M5822"/>
  <c r="M5821"/>
  <c r="M5820"/>
  <c r="M5819"/>
  <c r="M5818"/>
  <c r="M5817"/>
  <c r="M5816"/>
  <c r="M5815"/>
  <c r="M5814"/>
  <c r="M5813"/>
  <c r="M5812"/>
  <c r="M5811"/>
  <c r="M5810"/>
  <c r="M5809"/>
  <c r="M5808"/>
  <c r="M5807"/>
  <c r="M5806"/>
  <c r="M5805"/>
  <c r="M5804"/>
  <c r="M5803"/>
  <c r="M5802"/>
  <c r="M5801"/>
  <c r="M5800"/>
  <c r="M5799"/>
  <c r="M5798"/>
  <c r="M5797"/>
  <c r="M5796"/>
  <c r="M5795"/>
  <c r="M5794"/>
  <c r="M5793"/>
  <c r="M5792"/>
  <c r="M5791"/>
  <c r="M5790"/>
  <c r="M5789"/>
  <c r="M5788"/>
  <c r="M5787"/>
  <c r="M5786"/>
  <c r="M5785"/>
  <c r="M5784"/>
  <c r="M5783"/>
  <c r="M5782"/>
  <c r="M5781"/>
  <c r="M5780"/>
  <c r="M5779"/>
  <c r="M5778"/>
  <c r="M5777"/>
  <c r="M5776"/>
  <c r="M5775"/>
  <c r="M5774"/>
  <c r="M5773"/>
  <c r="M5772"/>
  <c r="M5725"/>
  <c r="M5724"/>
  <c r="M5723"/>
  <c r="M5722"/>
  <c r="M5721"/>
  <c r="M5720"/>
  <c r="M5719"/>
  <c r="M5718"/>
  <c r="M5717"/>
  <c r="M5716"/>
  <c r="M5715"/>
  <c r="M5714"/>
  <c r="M5713"/>
  <c r="M5712"/>
  <c r="M5711"/>
  <c r="M5710"/>
  <c r="M5709"/>
  <c r="M5708"/>
  <c r="M5707"/>
  <c r="M5706"/>
  <c r="M5705"/>
  <c r="M5704"/>
  <c r="M5703"/>
  <c r="M5702"/>
  <c r="M5701"/>
  <c r="M5700"/>
  <c r="M5699"/>
  <c r="M5698"/>
  <c r="M5697"/>
  <c r="M5696"/>
  <c r="M5695"/>
  <c r="M5694"/>
  <c r="M5693"/>
  <c r="M5692"/>
  <c r="M5691"/>
  <c r="M5690"/>
  <c r="M5689"/>
  <c r="M5688"/>
  <c r="M5687"/>
  <c r="M5686"/>
  <c r="M5685"/>
  <c r="M5684"/>
  <c r="M5683"/>
  <c r="M5682"/>
  <c r="M5681"/>
  <c r="M5680"/>
  <c r="M5679"/>
  <c r="M5678"/>
  <c r="M5677"/>
  <c r="M5676"/>
  <c r="M5675"/>
  <c r="M5674"/>
  <c r="M5673"/>
  <c r="M5672"/>
  <c r="M5671"/>
  <c r="M5670"/>
  <c r="M5669"/>
  <c r="M5668"/>
  <c r="M5667"/>
  <c r="M5666"/>
  <c r="M5665"/>
  <c r="M5664"/>
  <c r="M5663"/>
  <c r="M5662"/>
  <c r="M5661"/>
  <c r="M5660"/>
  <c r="M5659"/>
  <c r="M5658"/>
  <c r="M5657"/>
  <c r="M5656"/>
  <c r="M5655"/>
  <c r="M5654"/>
  <c r="M5653"/>
  <c r="M5652"/>
  <c r="M5651"/>
  <c r="M5650"/>
  <c r="M5649"/>
  <c r="M5648"/>
  <c r="M5647"/>
  <c r="M5646"/>
  <c r="M5645"/>
  <c r="M5644"/>
  <c r="M5643"/>
  <c r="M5642"/>
  <c r="M5641"/>
  <c r="M5640"/>
  <c r="M5639"/>
  <c r="M5638"/>
  <c r="M5055"/>
  <c r="M5054"/>
  <c r="M5053"/>
  <c r="M5052"/>
  <c r="M5051"/>
  <c r="M5050"/>
  <c r="M5049"/>
  <c r="M5048"/>
  <c r="M5047"/>
  <c r="M5046"/>
  <c r="M5045"/>
  <c r="M5044"/>
  <c r="M5043"/>
  <c r="M5042"/>
  <c r="M5041"/>
  <c r="M5040"/>
  <c r="M5039"/>
  <c r="M5038"/>
  <c r="M5037"/>
  <c r="M5036"/>
  <c r="M5035"/>
  <c r="M5034"/>
  <c r="M5033"/>
  <c r="M5032"/>
  <c r="M5031"/>
  <c r="M5030"/>
  <c r="M5029"/>
  <c r="M5028"/>
  <c r="M5027"/>
  <c r="M5026"/>
  <c r="M5025"/>
  <c r="M5024"/>
  <c r="M5023"/>
  <c r="M5022"/>
  <c r="M5021"/>
  <c r="M5020"/>
  <c r="M5019"/>
  <c r="M5018"/>
  <c r="M5017"/>
  <c r="M5016"/>
  <c r="M5015"/>
  <c r="M5014"/>
  <c r="M5013"/>
  <c r="M5012"/>
  <c r="M5011"/>
  <c r="M5010"/>
  <c r="M5009"/>
  <c r="M5008"/>
  <c r="M5007"/>
  <c r="M5006"/>
  <c r="M5005"/>
  <c r="M5004"/>
  <c r="M5003"/>
  <c r="M5002"/>
  <c r="M5001"/>
  <c r="M5000"/>
  <c r="M4999"/>
  <c r="M4998"/>
  <c r="M4997"/>
  <c r="M4996"/>
  <c r="M4995"/>
  <c r="M4994"/>
  <c r="M4993"/>
  <c r="M4992"/>
  <c r="M4991"/>
  <c r="M4990"/>
  <c r="M4989"/>
  <c r="M4988"/>
  <c r="M4987"/>
  <c r="M4986"/>
  <c r="M4985"/>
  <c r="M4984"/>
  <c r="M4983"/>
  <c r="M4982"/>
  <c r="M4981"/>
  <c r="M4980"/>
  <c r="M4979"/>
  <c r="M4978"/>
  <c r="M4977"/>
  <c r="M4976"/>
  <c r="M4975"/>
  <c r="M4974"/>
  <c r="M4973"/>
  <c r="M4972"/>
  <c r="M4971"/>
  <c r="M4970"/>
  <c r="M4969"/>
  <c r="M4968"/>
  <c r="B98" i="5" l="1"/>
  <c r="E294" i="1" s="1"/>
  <c r="G294" s="1"/>
  <c r="B126" i="5"/>
  <c r="E303" i="1" s="1"/>
  <c r="G303" s="1"/>
  <c r="B83" i="5"/>
  <c r="E289" i="1" s="1"/>
  <c r="G289" s="1"/>
  <c r="B82" i="5"/>
  <c r="E302" i="1" s="1"/>
  <c r="G302" s="1"/>
  <c r="B79" i="5"/>
  <c r="E297" i="1" s="1"/>
  <c r="G297" s="1"/>
  <c r="B121" i="5"/>
  <c r="B57"/>
  <c r="E290" i="1" s="1"/>
  <c r="G290" s="1"/>
  <c r="B55" i="5"/>
  <c r="E299" i="1" s="1"/>
  <c r="G299" s="1"/>
  <c r="B50" i="5"/>
  <c r="E293" i="1" s="1"/>
  <c r="G293" s="1"/>
  <c r="B30" i="5"/>
  <c r="E291" i="1" s="1"/>
  <c r="G291" s="1"/>
  <c r="B23" i="5"/>
  <c r="E298" i="1" s="1"/>
  <c r="G298" s="1"/>
  <c r="B18" i="5"/>
  <c r="E300" i="1" s="1"/>
  <c r="G300" s="1"/>
  <c r="B14" i="5"/>
  <c r="E292" i="1" s="1"/>
  <c r="G292" s="1"/>
  <c r="E304" l="1"/>
  <c r="G304" s="1"/>
  <c r="G329"/>
  <c r="B78" i="5"/>
  <c r="E225" i="1" s="1"/>
  <c r="G225" s="1"/>
  <c r="B130" i="5"/>
  <c r="E284" i="1" s="1"/>
  <c r="G284" s="1"/>
  <c r="B97" i="5"/>
  <c r="E243" i="1" s="1"/>
  <c r="G243" s="1"/>
  <c r="B101" i="5"/>
  <c r="E262" i="1" s="1"/>
  <c r="G262" s="1"/>
  <c r="B105" i="5"/>
  <c r="E267" i="1" s="1"/>
  <c r="G267" s="1"/>
  <c r="B51" i="5"/>
  <c r="E255" i="1" s="1"/>
  <c r="G255" s="1"/>
  <c r="B64" i="5"/>
  <c r="E229" i="1" s="1"/>
  <c r="G229" s="1"/>
  <c r="B65" i="5"/>
  <c r="B71"/>
  <c r="E223" i="1" s="1"/>
  <c r="G223" s="1"/>
  <c r="B108" i="5"/>
  <c r="E287" i="1" s="1"/>
  <c r="G287" s="1"/>
  <c r="B17" i="5"/>
  <c r="E260" i="1" s="1"/>
  <c r="G260" s="1"/>
  <c r="B11" i="5"/>
  <c r="E233" i="1" s="1"/>
  <c r="G233" s="1"/>
  <c r="B13" i="5"/>
  <c r="E278" i="1" s="1"/>
  <c r="G278" s="1"/>
  <c r="B58" i="5"/>
  <c r="E280" i="1" s="1"/>
  <c r="G280" s="1"/>
  <c r="B59" i="5"/>
  <c r="E241" i="1" s="1"/>
  <c r="G241" s="1"/>
  <c r="B90" i="5"/>
  <c r="E256" i="1" s="1"/>
  <c r="G256" s="1"/>
  <c r="E282"/>
  <c r="B33" i="5"/>
  <c r="E283" i="1" s="1"/>
  <c r="G283" s="1"/>
  <c r="B35" i="5"/>
  <c r="E228" i="1" s="1"/>
  <c r="G228" s="1"/>
  <c r="B36" i="5"/>
  <c r="E270" i="1" s="1"/>
  <c r="G270" s="1"/>
  <c r="B37" i="5"/>
  <c r="E257" i="1" s="1"/>
  <c r="G257" s="1"/>
  <c r="B40" i="5"/>
  <c r="E286" i="1" s="1"/>
  <c r="G286" s="1"/>
  <c r="B41" i="5"/>
  <c r="E239" i="1" s="1"/>
  <c r="G239" s="1"/>
  <c r="B42" i="5"/>
  <c r="E254" i="1" s="1"/>
  <c r="G254" s="1"/>
  <c r="B116" i="5"/>
  <c r="E339" i="1" s="1"/>
  <c r="G339" s="1"/>
  <c r="B49" i="5"/>
  <c r="E224" i="1" s="1"/>
  <c r="G224" s="1"/>
  <c r="B125" i="5"/>
  <c r="E311" i="1" s="1"/>
  <c r="G311" s="1"/>
  <c r="B85" i="5"/>
  <c r="E244" i="1" s="1"/>
  <c r="G244" s="1"/>
  <c r="B9" i="5"/>
  <c r="E288" i="1" s="1"/>
  <c r="G288" s="1"/>
  <c r="B27" i="5"/>
  <c r="E272" i="1" s="1"/>
  <c r="G272" s="1"/>
  <c r="B31" i="5"/>
  <c r="E261" i="1" s="1"/>
  <c r="G261" s="1"/>
  <c r="B123" i="5"/>
  <c r="E306" i="1" s="1"/>
  <c r="G306" s="1"/>
  <c r="B38" i="5"/>
  <c r="E245" i="1" s="1"/>
  <c r="G245" s="1"/>
  <c r="B10" i="5"/>
  <c r="E259" i="1" s="1"/>
  <c r="G259" s="1"/>
  <c r="B16" i="5"/>
  <c r="E248" i="1" s="1"/>
  <c r="G248" s="1"/>
  <c r="B20" i="5"/>
  <c r="E271" i="1" s="1"/>
  <c r="G271" s="1"/>
  <c r="B43" i="5"/>
  <c r="E247" i="1" s="1"/>
  <c r="G247" s="1"/>
  <c r="B47" i="5"/>
  <c r="E279" i="1" s="1"/>
  <c r="G279" s="1"/>
  <c r="B52" i="5"/>
  <c r="E222" i="1" s="1"/>
  <c r="G222" s="1"/>
  <c r="B53" i="5"/>
  <c r="E242" i="1" s="1"/>
  <c r="G242" s="1"/>
  <c r="B117" i="5"/>
  <c r="E301" i="1" s="1"/>
  <c r="G301" s="1"/>
  <c r="B118" i="5"/>
  <c r="E346" i="1" s="1"/>
  <c r="G346" s="1"/>
  <c r="B66" i="5"/>
  <c r="B70"/>
  <c r="B75"/>
  <c r="E249" i="1" s="1"/>
  <c r="G249" s="1"/>
  <c r="B124" i="5"/>
  <c r="E344" i="1" s="1"/>
  <c r="G344" s="1"/>
  <c r="B92" i="5"/>
  <c r="E273" i="1" s="1"/>
  <c r="G273" s="1"/>
  <c r="B128" i="5"/>
  <c r="E326" i="1" s="1"/>
  <c r="G326" s="1"/>
  <c r="B103" i="5"/>
  <c r="E240" i="1" s="1"/>
  <c r="G240" s="1"/>
  <c r="B114" i="5"/>
  <c r="E345" i="1" s="1"/>
  <c r="G345" s="1"/>
  <c r="B109" i="5"/>
  <c r="E321" i="1" s="1"/>
  <c r="G321" s="1"/>
  <c r="B110" i="5"/>
  <c r="E333" i="1" s="1"/>
  <c r="G333" s="1"/>
  <c r="B19" i="5"/>
  <c r="E277" i="1" s="1"/>
  <c r="G277" s="1"/>
  <c r="B111" i="5"/>
  <c r="E295" i="1" s="1"/>
  <c r="G295" s="1"/>
  <c r="B22" i="5"/>
  <c r="E253" i="1" s="1"/>
  <c r="G253" s="1"/>
  <c r="B112" i="5"/>
  <c r="E305" i="1" s="1"/>
  <c r="G305" s="1"/>
  <c r="B26" i="5"/>
  <c r="E251" i="1" s="1"/>
  <c r="G251" s="1"/>
  <c r="B62" i="5"/>
  <c r="E269" i="1" s="1"/>
  <c r="G269" s="1"/>
  <c r="B63" i="5"/>
  <c r="E252" i="1" s="1"/>
  <c r="G252" s="1"/>
  <c r="B120" i="5"/>
  <c r="B69"/>
  <c r="B74"/>
  <c r="E235" i="1" s="1"/>
  <c r="G235" s="1"/>
  <c r="B81" i="5"/>
  <c r="E238" i="1" s="1"/>
  <c r="G238" s="1"/>
  <c r="B87" i="5"/>
  <c r="E275" i="1" s="1"/>
  <c r="G275" s="1"/>
  <c r="B89" i="5"/>
  <c r="E227" i="1" s="1"/>
  <c r="G227" s="1"/>
  <c r="B127" i="5"/>
  <c r="E343" i="1" s="1"/>
  <c r="G343" s="1"/>
  <c r="B129" i="5"/>
  <c r="E276" i="1" s="1"/>
  <c r="G276" s="1"/>
  <c r="B131" i="5"/>
  <c r="E340" i="1" s="1"/>
  <c r="G340" s="1"/>
  <c r="B76" i="5"/>
  <c r="E250" i="1" s="1"/>
  <c r="G250" s="1"/>
  <c r="B8" i="5"/>
  <c r="E268" i="1" s="1"/>
  <c r="G268" s="1"/>
  <c r="B107" i="5"/>
  <c r="E285" i="1" s="1"/>
  <c r="G285" s="1"/>
  <c r="B28" i="5"/>
  <c r="E232" i="1" s="1"/>
  <c r="G232" s="1"/>
  <c r="B32" i="5"/>
  <c r="E281" i="1" s="1"/>
  <c r="G281" s="1"/>
  <c r="B113" i="5"/>
  <c r="E308" i="1" s="1"/>
  <c r="G308" s="1"/>
  <c r="B115" i="5"/>
  <c r="E296" i="1" s="1"/>
  <c r="G296" s="1"/>
  <c r="B119" i="5"/>
  <c r="B122"/>
  <c r="B68"/>
  <c r="B73"/>
  <c r="E258" i="1" s="1"/>
  <c r="G258" s="1"/>
  <c r="B80" i="5"/>
  <c r="E234" i="1" s="1"/>
  <c r="G234" s="1"/>
  <c r="B93" i="5"/>
  <c r="E274" i="1" s="1"/>
  <c r="G274" s="1"/>
  <c r="B94" i="5"/>
  <c r="E230" i="1" s="1"/>
  <c r="G230" s="1"/>
  <c r="B95" i="5"/>
  <c r="E231" i="1" s="1"/>
  <c r="G231" s="1"/>
  <c r="B96" i="5"/>
  <c r="E236" i="1" s="1"/>
  <c r="G236" s="1"/>
  <c r="B102" i="5"/>
  <c r="E226" i="1" s="1"/>
  <c r="G226" s="1"/>
  <c r="E342" l="1"/>
  <c r="G342" s="1"/>
  <c r="G310"/>
  <c r="E263"/>
  <c r="G263" s="1"/>
  <c r="G316"/>
  <c r="E237"/>
  <c r="G237" s="1"/>
  <c r="G323"/>
  <c r="E265"/>
  <c r="G265" s="1"/>
  <c r="G318"/>
  <c r="E341"/>
  <c r="G341" s="1"/>
  <c r="G322"/>
  <c r="E246"/>
  <c r="G246" s="1"/>
  <c r="G319"/>
  <c r="E264"/>
  <c r="G264" s="1"/>
  <c r="G324"/>
  <c r="E266"/>
  <c r="G266" s="1"/>
  <c r="G337"/>
  <c r="I219"/>
  <c r="J1860" l="1"/>
  <c r="I1860"/>
  <c r="H1860"/>
  <c r="G1860"/>
  <c r="H219"/>
  <c r="N372" l="1"/>
  <c r="F372"/>
  <c r="B372"/>
  <c r="V539" i="15" l="1"/>
  <c r="V544"/>
  <c r="V543"/>
  <c r="V546"/>
  <c r="V547"/>
  <c r="V548"/>
  <c r="V541"/>
  <c r="V545"/>
  <c r="V540"/>
  <c r="V485"/>
  <c r="V487"/>
  <c r="V486"/>
  <c r="V488"/>
  <c r="V484"/>
  <c r="V481"/>
  <c r="V479"/>
  <c r="V483"/>
  <c r="V482"/>
  <c r="V480"/>
  <c r="V423"/>
  <c r="V421"/>
  <c r="V427"/>
  <c r="V426"/>
  <c r="V425"/>
  <c r="V419"/>
  <c r="V428"/>
  <c r="V422"/>
  <c r="V424"/>
  <c r="V420"/>
  <c r="V301"/>
  <c r="V306"/>
  <c r="V304"/>
  <c r="V303"/>
  <c r="V302"/>
  <c r="V308"/>
  <c r="V307"/>
  <c r="V300"/>
  <c r="V299"/>
  <c r="V305"/>
  <c r="V240"/>
  <c r="V241"/>
  <c r="V248"/>
  <c r="V242"/>
  <c r="V245"/>
  <c r="V244"/>
  <c r="V246"/>
  <c r="V243"/>
  <c r="V239"/>
  <c r="V183"/>
  <c r="V180"/>
  <c r="V179"/>
  <c r="V181"/>
  <c r="V187"/>
  <c r="V186"/>
  <c r="V184"/>
  <c r="V185"/>
  <c r="V182"/>
  <c r="V188"/>
  <c r="V123"/>
  <c r="V126"/>
  <c r="V119"/>
  <c r="V124"/>
  <c r="V120"/>
  <c r="V128"/>
  <c r="V127"/>
  <c r="V122"/>
  <c r="V121"/>
  <c r="V125"/>
  <c r="W670" l="1"/>
  <c r="W250"/>
  <c r="W190"/>
  <c r="W430"/>
  <c r="W370"/>
  <c r="W310"/>
  <c r="W130"/>
  <c r="W550" l="1"/>
  <c r="W610"/>
  <c r="W490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62" i="1" s="1"/>
  <c r="D81" i="6"/>
  <c r="P199" i="1" s="1"/>
  <c r="D80" i="6"/>
  <c r="P185" i="1" s="1"/>
  <c r="D79" i="6"/>
  <c r="P215" i="1" s="1"/>
  <c r="D78" i="6"/>
  <c r="P175" i="1" s="1"/>
  <c r="D77" i="6"/>
  <c r="P124" i="1" s="1"/>
  <c r="D76" i="6"/>
  <c r="P209" i="1" s="1"/>
  <c r="D75" i="6"/>
  <c r="P202" i="1" s="1"/>
  <c r="ZM665" l="1"/>
  <c r="OB601"/>
  <c r="OB653"/>
  <c r="OB663"/>
  <c r="OB642"/>
  <c r="HD643"/>
  <c r="ZM657"/>
  <c r="OB660"/>
  <c r="ZM662"/>
  <c r="OB659"/>
  <c r="OB641"/>
  <c r="OB617"/>
  <c r="OB602"/>
  <c r="OB654"/>
  <c r="OB661"/>
  <c r="HD642"/>
  <c r="OB635"/>
  <c r="ZM633"/>
  <c r="ZM623"/>
  <c r="OB636"/>
  <c r="OB643"/>
  <c r="OB647"/>
  <c r="OB665"/>
  <c r="ZM630"/>
  <c r="SF606"/>
  <c r="OB625"/>
  <c r="OB612"/>
  <c r="ZM626"/>
  <c r="ZM629"/>
  <c r="ZM602"/>
  <c r="OB618"/>
  <c r="OB633"/>
  <c r="OB648"/>
  <c r="OB649"/>
  <c r="OB668"/>
  <c r="OB650"/>
  <c r="OB656"/>
  <c r="ZM653"/>
  <c r="OB629"/>
  <c r="HD651"/>
  <c r="OB644"/>
  <c r="OB623"/>
  <c r="OB605"/>
  <c r="HD623"/>
  <c r="ZM647"/>
  <c r="OB655"/>
  <c r="OB639"/>
  <c r="HD626"/>
  <c r="OB624"/>
  <c r="ZM660"/>
  <c r="OB613"/>
  <c r="HD647"/>
  <c r="HD654"/>
  <c r="OB637"/>
  <c r="ZM611"/>
  <c r="ZM654"/>
  <c r="ZM624"/>
  <c r="HD613"/>
  <c r="ZM642"/>
  <c r="OB638"/>
  <c r="OB630"/>
  <c r="OB666"/>
  <c r="HD653"/>
  <c r="OB614"/>
  <c r="HD655"/>
  <c r="OB626"/>
  <c r="HD636"/>
  <c r="OB606"/>
  <c r="OB620"/>
  <c r="OB619"/>
  <c r="OB611"/>
  <c r="HD662"/>
  <c r="ZM666"/>
  <c r="OB609"/>
  <c r="OB607"/>
  <c r="N663"/>
  <c r="N661"/>
  <c r="HD630"/>
  <c r="OB667"/>
  <c r="ZM656"/>
  <c r="ZM644"/>
  <c r="OB621"/>
  <c r="ZM661"/>
  <c r="OB600"/>
  <c r="ZM621"/>
  <c r="ZM668"/>
  <c r="ZM650"/>
  <c r="ZM603"/>
  <c r="ZM612"/>
  <c r="HD632"/>
  <c r="HD661"/>
  <c r="HD641"/>
  <c r="OB632"/>
  <c r="HD608"/>
  <c r="HD666"/>
  <c r="OB631"/>
  <c r="HD657"/>
  <c r="ZM615"/>
  <c r="ZM638"/>
  <c r="HD614"/>
  <c r="OB627"/>
  <c r="ZM607"/>
  <c r="OB615"/>
  <c r="HD667"/>
  <c r="ZM645"/>
  <c r="OB603"/>
  <c r="HD663"/>
  <c r="HD668"/>
  <c r="ZM620"/>
  <c r="HD620"/>
  <c r="SF605"/>
  <c r="OB645"/>
  <c r="OB657"/>
  <c r="ZM639"/>
  <c r="HD612"/>
  <c r="OB669"/>
  <c r="OB651"/>
  <c r="ZM669"/>
  <c r="OB662"/>
  <c r="AER656"/>
  <c r="ZM667"/>
  <c r="ZM659"/>
  <c r="ZM655"/>
  <c r="ZM651"/>
  <c r="ZM649"/>
  <c r="ZM648"/>
  <c r="ZM643"/>
  <c r="ZM641"/>
  <c r="ZM637"/>
  <c r="ZM636"/>
  <c r="ZM635"/>
  <c r="ZM632"/>
  <c r="ZM631"/>
  <c r="ZM627"/>
  <c r="ZM625"/>
  <c r="ZM619"/>
  <c r="ZM617"/>
  <c r="ZM609"/>
  <c r="ZM606"/>
  <c r="ZM605"/>
  <c r="ZM601"/>
  <c r="ZM599"/>
  <c r="ZD669"/>
  <c r="ZD668"/>
  <c r="ZD667"/>
  <c r="ZD666"/>
  <c r="ZD665"/>
  <c r="ZD663"/>
  <c r="ZD662"/>
  <c r="ZD661"/>
  <c r="ZD660"/>
  <c r="ZD659"/>
  <c r="ZD657"/>
  <c r="ZD656"/>
  <c r="ZD655"/>
  <c r="ZD654"/>
  <c r="ZD653"/>
  <c r="ZD651"/>
  <c r="ZD650"/>
  <c r="ZD649"/>
  <c r="ZD648"/>
  <c r="ZD647"/>
  <c r="ZD645"/>
  <c r="ZD644"/>
  <c r="ZD643"/>
  <c r="ZD642"/>
  <c r="ZD641"/>
  <c r="ZD639"/>
  <c r="ZD638"/>
  <c r="ZD637"/>
  <c r="ZD636"/>
  <c r="ZD635"/>
  <c r="ZD633"/>
  <c r="ZD632"/>
  <c r="ZD631"/>
  <c r="ZD630"/>
  <c r="ZD629"/>
  <c r="ZD627"/>
  <c r="ZD626"/>
  <c r="ZD625"/>
  <c r="ZD624"/>
  <c r="ZD623"/>
  <c r="ZD621"/>
  <c r="ZD620"/>
  <c r="ZD619"/>
  <c r="ZD618"/>
  <c r="ZD617"/>
  <c r="ZD615"/>
  <c r="ZD614"/>
  <c r="ZD613"/>
  <c r="ZD612"/>
  <c r="ZD611"/>
  <c r="ZD609"/>
  <c r="ZD608"/>
  <c r="ZD607"/>
  <c r="ZD606"/>
  <c r="ZD605"/>
  <c r="ZD603"/>
  <c r="ZD602"/>
  <c r="ZD601"/>
  <c r="ZD600"/>
  <c r="ZD599"/>
  <c r="YU669"/>
  <c r="YU668"/>
  <c r="YU667"/>
  <c r="YU666"/>
  <c r="YU665"/>
  <c r="YU663"/>
  <c r="YU662"/>
  <c r="YU661"/>
  <c r="YU660"/>
  <c r="YU659"/>
  <c r="YU657"/>
  <c r="YU656"/>
  <c r="YU655"/>
  <c r="YU654"/>
  <c r="YU653"/>
  <c r="YU651"/>
  <c r="YU650"/>
  <c r="YU649"/>
  <c r="YU648"/>
  <c r="YU647"/>
  <c r="YU645"/>
  <c r="YU644"/>
  <c r="YU643"/>
  <c r="YU642"/>
  <c r="YU641"/>
  <c r="YU639"/>
  <c r="YU638"/>
  <c r="YU637"/>
  <c r="YU636"/>
  <c r="YU635"/>
  <c r="YU633"/>
  <c r="YU632"/>
  <c r="YU631"/>
  <c r="YU630"/>
  <c r="YU629"/>
  <c r="YU627"/>
  <c r="YU626"/>
  <c r="YU625"/>
  <c r="YU624"/>
  <c r="YU623"/>
  <c r="YU621"/>
  <c r="YU620"/>
  <c r="YU619"/>
  <c r="YU618"/>
  <c r="YU617"/>
  <c r="YU615"/>
  <c r="YU614"/>
  <c r="YU613"/>
  <c r="YU612"/>
  <c r="YU611"/>
  <c r="YU609"/>
  <c r="YU608"/>
  <c r="YU607"/>
  <c r="YU606"/>
  <c r="YU605"/>
  <c r="YU603"/>
  <c r="YU602"/>
  <c r="YU601"/>
  <c r="YU600"/>
  <c r="YU599"/>
  <c r="XK669"/>
  <c r="XK668"/>
  <c r="XK667"/>
  <c r="XK666"/>
  <c r="XK665"/>
  <c r="XK663"/>
  <c r="XK662"/>
  <c r="XK661"/>
  <c r="XK660"/>
  <c r="XK659"/>
  <c r="XK657"/>
  <c r="XK656"/>
  <c r="XK655"/>
  <c r="XK654"/>
  <c r="XK653"/>
  <c r="XK651"/>
  <c r="XK650"/>
  <c r="XK649"/>
  <c r="XK648"/>
  <c r="XK647"/>
  <c r="XK645"/>
  <c r="XK644"/>
  <c r="XK643"/>
  <c r="XK642"/>
  <c r="XK641"/>
  <c r="XK639"/>
  <c r="XK638"/>
  <c r="XK637"/>
  <c r="XK636"/>
  <c r="XK635"/>
  <c r="XK633"/>
  <c r="XK632"/>
  <c r="XK631"/>
  <c r="XK630"/>
  <c r="XK629"/>
  <c r="XK627"/>
  <c r="XK626"/>
  <c r="XK625"/>
  <c r="XK624"/>
  <c r="XK623"/>
  <c r="XK621"/>
  <c r="XK620"/>
  <c r="XK619"/>
  <c r="XK618"/>
  <c r="XK617"/>
  <c r="XK615"/>
  <c r="XK614"/>
  <c r="XK613"/>
  <c r="XK612"/>
  <c r="XK611"/>
  <c r="XK609"/>
  <c r="XK608"/>
  <c r="XK607"/>
  <c r="XK606"/>
  <c r="XK605"/>
  <c r="XK603"/>
  <c r="XK602"/>
  <c r="XK601"/>
  <c r="XK600"/>
  <c r="XK599"/>
  <c r="WA669"/>
  <c r="WA668"/>
  <c r="WA667"/>
  <c r="WA666"/>
  <c r="WA665"/>
  <c r="WA663"/>
  <c r="WA662"/>
  <c r="WA661"/>
  <c r="WA660"/>
  <c r="WA659"/>
  <c r="WA657"/>
  <c r="WA656"/>
  <c r="WA655"/>
  <c r="WA654"/>
  <c r="WA653"/>
  <c r="WA651"/>
  <c r="WA650"/>
  <c r="WA649"/>
  <c r="WA648"/>
  <c r="WA647"/>
  <c r="WA645"/>
  <c r="WA644"/>
  <c r="WA643"/>
  <c r="WA642"/>
  <c r="WA641"/>
  <c r="WA639"/>
  <c r="WA638"/>
  <c r="WA637"/>
  <c r="WA636"/>
  <c r="WA635"/>
  <c r="WA633"/>
  <c r="WA632"/>
  <c r="WA631"/>
  <c r="WA630"/>
  <c r="WA629"/>
  <c r="WA627"/>
  <c r="WA626"/>
  <c r="WA625"/>
  <c r="WA624"/>
  <c r="WA623"/>
  <c r="WA621"/>
  <c r="WA620"/>
  <c r="WA619"/>
  <c r="WA618"/>
  <c r="WA617"/>
  <c r="WA615"/>
  <c r="WA614"/>
  <c r="WA613"/>
  <c r="WA612"/>
  <c r="WA611"/>
  <c r="WA609"/>
  <c r="WA608"/>
  <c r="WA607"/>
  <c r="WA606"/>
  <c r="WA605"/>
  <c r="WA603"/>
  <c r="WA602"/>
  <c r="WA601"/>
  <c r="WA600"/>
  <c r="WA599"/>
  <c r="RN669"/>
  <c r="RN668"/>
  <c r="RN667"/>
  <c r="RN666"/>
  <c r="RN665"/>
  <c r="RN663"/>
  <c r="RN662"/>
  <c r="RN661"/>
  <c r="RN660"/>
  <c r="RN659"/>
  <c r="RN657"/>
  <c r="RN656"/>
  <c r="RN655"/>
  <c r="RN654"/>
  <c r="RN653"/>
  <c r="RN651"/>
  <c r="RN650"/>
  <c r="RN649"/>
  <c r="RN648"/>
  <c r="RN647"/>
  <c r="RN645"/>
  <c r="RN644"/>
  <c r="RN643"/>
  <c r="RN642"/>
  <c r="RN641"/>
  <c r="RN639"/>
  <c r="RN638"/>
  <c r="RN637"/>
  <c r="RN636"/>
  <c r="RN635"/>
  <c r="RN633"/>
  <c r="RN632"/>
  <c r="RN631"/>
  <c r="RN630"/>
  <c r="RN629"/>
  <c r="RN627"/>
  <c r="RN626"/>
  <c r="RN625"/>
  <c r="RN624"/>
  <c r="RN623"/>
  <c r="RN621"/>
  <c r="RN620"/>
  <c r="RN619"/>
  <c r="RN618"/>
  <c r="RN617"/>
  <c r="RN615"/>
  <c r="RN614"/>
  <c r="RN613"/>
  <c r="RN612"/>
  <c r="RN611"/>
  <c r="RN609"/>
  <c r="RN608"/>
  <c r="RN607"/>
  <c r="RN606"/>
  <c r="RN605"/>
  <c r="RN603"/>
  <c r="RN602"/>
  <c r="RN601"/>
  <c r="RN600"/>
  <c r="RN599"/>
  <c r="HD669"/>
  <c r="HD665"/>
  <c r="HD660"/>
  <c r="HD659"/>
  <c r="HD650"/>
  <c r="HD649"/>
  <c r="HD648"/>
  <c r="HD639"/>
  <c r="HD638"/>
  <c r="HD637"/>
  <c r="HD635"/>
  <c r="HD629"/>
  <c r="HD627"/>
  <c r="HD624"/>
  <c r="HD619"/>
  <c r="HD617"/>
  <c r="HD609"/>
  <c r="HD605"/>
  <c r="HD603"/>
  <c r="HD602"/>
  <c r="ZM663" l="1"/>
  <c r="ZO663" s="1"/>
  <c r="HD607"/>
  <c r="HF607" s="1"/>
  <c r="HD611"/>
  <c r="HD625"/>
  <c r="HF625" s="1"/>
  <c r="ZM613"/>
  <c r="ZO613" s="1"/>
  <c r="OB608"/>
  <c r="OD608" s="1"/>
  <c r="SF607"/>
  <c r="HD645"/>
  <c r="HF645" s="1"/>
  <c r="HD599"/>
  <c r="HD606"/>
  <c r="HF606" s="1"/>
  <c r="ZM600"/>
  <c r="ZO600" s="1"/>
  <c r="ZM614"/>
  <c r="ZO614" s="1"/>
  <c r="HD615"/>
  <c r="HF615" s="1"/>
  <c r="HD633"/>
  <c r="HF633" s="1"/>
  <c r="HD601"/>
  <c r="HF601" s="1"/>
  <c r="HD631"/>
  <c r="HF631" s="1"/>
  <c r="HD644"/>
  <c r="HF644" s="1"/>
  <c r="HD621"/>
  <c r="HF621" s="1"/>
  <c r="HD656"/>
  <c r="HF656" s="1"/>
  <c r="HD618"/>
  <c r="HF618" s="1"/>
  <c r="ZM608"/>
  <c r="ZO608" s="1"/>
  <c r="ZM618"/>
  <c r="ZO618" s="1"/>
  <c r="HD600"/>
  <c r="HF600" s="1"/>
  <c r="OB599"/>
  <c r="OD599" s="1"/>
  <c r="ACY669"/>
  <c r="ADA669" s="1"/>
  <c r="ACP669"/>
  <c r="ACR669" s="1"/>
  <c r="ACG669"/>
  <c r="ACI669" s="1"/>
  <c r="ABX669"/>
  <c r="ABZ669" s="1"/>
  <c r="ABO669"/>
  <c r="ABQ669" s="1"/>
  <c r="ABF669"/>
  <c r="ABH669" s="1"/>
  <c r="AAW669"/>
  <c r="AAY669" s="1"/>
  <c r="AAN669"/>
  <c r="AAP669" s="1"/>
  <c r="AAE669"/>
  <c r="AAG669" s="1"/>
  <c r="ZV669"/>
  <c r="ZX669" s="1"/>
  <c r="ZO669"/>
  <c r="ZF669"/>
  <c r="YW669"/>
  <c r="XM669"/>
  <c r="WC669"/>
  <c r="VI669"/>
  <c r="VK669" s="1"/>
  <c r="UQ669"/>
  <c r="US669" s="1"/>
  <c r="TY669"/>
  <c r="UA669" s="1"/>
  <c r="RP669"/>
  <c r="RE669"/>
  <c r="RG669" s="1"/>
  <c r="QM669"/>
  <c r="QO669" s="1"/>
  <c r="OD669"/>
  <c r="HF669"/>
  <c r="FB669"/>
  <c r="FD669" s="1"/>
  <c r="EA669"/>
  <c r="EC669" s="1"/>
  <c r="ACY668"/>
  <c r="ADA668" s="1"/>
  <c r="ACP668"/>
  <c r="ACR668" s="1"/>
  <c r="ACG668"/>
  <c r="ACI668" s="1"/>
  <c r="ABX668"/>
  <c r="ABZ668" s="1"/>
  <c r="ABO668"/>
  <c r="ABQ668" s="1"/>
  <c r="ABF668"/>
  <c r="ABH668" s="1"/>
  <c r="AAW668"/>
  <c r="AAY668" s="1"/>
  <c r="AAN668"/>
  <c r="AAP668" s="1"/>
  <c r="AAE668"/>
  <c r="AAG668" s="1"/>
  <c r="ZV668"/>
  <c r="ZX668" s="1"/>
  <c r="ZO668"/>
  <c r="ZF668"/>
  <c r="YW668"/>
  <c r="XM668"/>
  <c r="WC668"/>
  <c r="VI668"/>
  <c r="VK668" s="1"/>
  <c r="UQ668"/>
  <c r="US668" s="1"/>
  <c r="TY668"/>
  <c r="UA668" s="1"/>
  <c r="RP668"/>
  <c r="RE668"/>
  <c r="RG668" s="1"/>
  <c r="QM668"/>
  <c r="QO668" s="1"/>
  <c r="OD668"/>
  <c r="HF668"/>
  <c r="FB668"/>
  <c r="FD668" s="1"/>
  <c r="EA668"/>
  <c r="EC668" s="1"/>
  <c r="ACY667"/>
  <c r="ADA667" s="1"/>
  <c r="ACP667"/>
  <c r="ACR667" s="1"/>
  <c r="ACG667"/>
  <c r="ACI667" s="1"/>
  <c r="ABX667"/>
  <c r="ABZ667" s="1"/>
  <c r="ABO667"/>
  <c r="ABQ667" s="1"/>
  <c r="ABF667"/>
  <c r="ABH667" s="1"/>
  <c r="AAW667"/>
  <c r="AAY667" s="1"/>
  <c r="AAN667"/>
  <c r="AAP667" s="1"/>
  <c r="AAE667"/>
  <c r="AAG667" s="1"/>
  <c r="ZV667"/>
  <c r="ZX667" s="1"/>
  <c r="ZO667"/>
  <c r="ZF667"/>
  <c r="YW667"/>
  <c r="XM667"/>
  <c r="WC667"/>
  <c r="VI667"/>
  <c r="VK667" s="1"/>
  <c r="UQ667"/>
  <c r="US667" s="1"/>
  <c r="TY667"/>
  <c r="UA667" s="1"/>
  <c r="RP667"/>
  <c r="RE667"/>
  <c r="RG667" s="1"/>
  <c r="QM667"/>
  <c r="QO667" s="1"/>
  <c r="OD667"/>
  <c r="HF667"/>
  <c r="FB667"/>
  <c r="FD667" s="1"/>
  <c r="EA667"/>
  <c r="EC667" s="1"/>
  <c r="ACY666"/>
  <c r="ADA666" s="1"/>
  <c r="ACP666"/>
  <c r="ACR666" s="1"/>
  <c r="ACG666"/>
  <c r="ACI666" s="1"/>
  <c r="ABX666"/>
  <c r="ABZ666" s="1"/>
  <c r="ABO666"/>
  <c r="ABQ666" s="1"/>
  <c r="ABF666"/>
  <c r="ABH666" s="1"/>
  <c r="AAW666"/>
  <c r="AAY666" s="1"/>
  <c r="AAN666"/>
  <c r="AAP666" s="1"/>
  <c r="AAE666"/>
  <c r="AAG666" s="1"/>
  <c r="ZV666"/>
  <c r="ZX666" s="1"/>
  <c r="ZO666"/>
  <c r="ZF666"/>
  <c r="YW666"/>
  <c r="XM666"/>
  <c r="WC666"/>
  <c r="VI666"/>
  <c r="VK666" s="1"/>
  <c r="UQ666"/>
  <c r="US666" s="1"/>
  <c r="TY666"/>
  <c r="UA666" s="1"/>
  <c r="RP666"/>
  <c r="RE666"/>
  <c r="RG666" s="1"/>
  <c r="QM666"/>
  <c r="QO666" s="1"/>
  <c r="OD666"/>
  <c r="HF666"/>
  <c r="FB666"/>
  <c r="FD666" s="1"/>
  <c r="EA666"/>
  <c r="EC666" s="1"/>
  <c r="ACY665"/>
  <c r="ACP665"/>
  <c r="ACG665"/>
  <c r="ABX665"/>
  <c r="ABO665"/>
  <c r="ABF665"/>
  <c r="AAW665"/>
  <c r="AAN665"/>
  <c r="AAE665"/>
  <c r="ZV665"/>
  <c r="ZO665"/>
  <c r="ZF665"/>
  <c r="YW665"/>
  <c r="XM665"/>
  <c r="WC665"/>
  <c r="VI665"/>
  <c r="UQ665"/>
  <c r="TY665"/>
  <c r="RP665"/>
  <c r="RE665"/>
  <c r="QM665"/>
  <c r="OD665"/>
  <c r="FB665"/>
  <c r="EA665"/>
  <c r="ACY663"/>
  <c r="ADA663" s="1"/>
  <c r="ACP663"/>
  <c r="ACR663" s="1"/>
  <c r="ACG663"/>
  <c r="ACI663" s="1"/>
  <c r="ABX663"/>
  <c r="ABZ663" s="1"/>
  <c r="ABO663"/>
  <c r="ABQ663" s="1"/>
  <c r="ABF663"/>
  <c r="ABH663" s="1"/>
  <c r="AAW663"/>
  <c r="AAY663" s="1"/>
  <c r="AAN663"/>
  <c r="AAP663" s="1"/>
  <c r="AAE663"/>
  <c r="AAG663" s="1"/>
  <c r="ZV663"/>
  <c r="ZX663" s="1"/>
  <c r="ZF663"/>
  <c r="YW663"/>
  <c r="XM663"/>
  <c r="WC663"/>
  <c r="VI663"/>
  <c r="VK663" s="1"/>
  <c r="UQ663"/>
  <c r="US663" s="1"/>
  <c r="TY663"/>
  <c r="UA663" s="1"/>
  <c r="RP663"/>
  <c r="RE663"/>
  <c r="RG663" s="1"/>
  <c r="QM663"/>
  <c r="QO663" s="1"/>
  <c r="OD663"/>
  <c r="HF663"/>
  <c r="FB663"/>
  <c r="FD663" s="1"/>
  <c r="EA663"/>
  <c r="EC663" s="1"/>
  <c r="ACY662"/>
  <c r="ADA662" s="1"/>
  <c r="ACP662"/>
  <c r="ACR662" s="1"/>
  <c r="ACG662"/>
  <c r="ACI662" s="1"/>
  <c r="ABX662"/>
  <c r="ABZ662" s="1"/>
  <c r="ABO662"/>
  <c r="ABQ662" s="1"/>
  <c r="ABF662"/>
  <c r="ABH662" s="1"/>
  <c r="AAW662"/>
  <c r="AAY662" s="1"/>
  <c r="AAN662"/>
  <c r="AAP662" s="1"/>
  <c r="AAE662"/>
  <c r="AAG662" s="1"/>
  <c r="ZV662"/>
  <c r="ZX662" s="1"/>
  <c r="ZO662"/>
  <c r="ZF662"/>
  <c r="YW662"/>
  <c r="XM662"/>
  <c r="WC662"/>
  <c r="VI662"/>
  <c r="VK662" s="1"/>
  <c r="UQ662"/>
  <c r="US662" s="1"/>
  <c r="TY662"/>
  <c r="UA662" s="1"/>
  <c r="RP662"/>
  <c r="RE662"/>
  <c r="RG662" s="1"/>
  <c r="QM662"/>
  <c r="QO662" s="1"/>
  <c r="OD662"/>
  <c r="HF662"/>
  <c r="FB662"/>
  <c r="FD662" s="1"/>
  <c r="EA662"/>
  <c r="EC662" s="1"/>
  <c r="ACY661"/>
  <c r="ADA661" s="1"/>
  <c r="ACP661"/>
  <c r="ACR661" s="1"/>
  <c r="ACG661"/>
  <c r="ACI661" s="1"/>
  <c r="ABX661"/>
  <c r="ABZ661" s="1"/>
  <c r="ABO661"/>
  <c r="ABQ661" s="1"/>
  <c r="ABF661"/>
  <c r="ABH661" s="1"/>
  <c r="AAW661"/>
  <c r="AAY661" s="1"/>
  <c r="AAN661"/>
  <c r="AAP661" s="1"/>
  <c r="AAE661"/>
  <c r="AAG661" s="1"/>
  <c r="ZV661"/>
  <c r="ZX661" s="1"/>
  <c r="ZO661"/>
  <c r="ZF661"/>
  <c r="YW661"/>
  <c r="XM661"/>
  <c r="WC661"/>
  <c r="VI661"/>
  <c r="VK661" s="1"/>
  <c r="UQ661"/>
  <c r="US661" s="1"/>
  <c r="TY661"/>
  <c r="UA661" s="1"/>
  <c r="RP661"/>
  <c r="RE661"/>
  <c r="RG661" s="1"/>
  <c r="QM661"/>
  <c r="QO661" s="1"/>
  <c r="OD661"/>
  <c r="HF661"/>
  <c r="FB661"/>
  <c r="FD661" s="1"/>
  <c r="EA661"/>
  <c r="EC661" s="1"/>
  <c r="ACY660"/>
  <c r="ADA660" s="1"/>
  <c r="ACP660"/>
  <c r="ACR660" s="1"/>
  <c r="ACG660"/>
  <c r="ACI660" s="1"/>
  <c r="ABX660"/>
  <c r="ABZ660" s="1"/>
  <c r="ABO660"/>
  <c r="ABQ660" s="1"/>
  <c r="ABF660"/>
  <c r="ABH660" s="1"/>
  <c r="AAW660"/>
  <c r="AAY660" s="1"/>
  <c r="AAN660"/>
  <c r="AAP660" s="1"/>
  <c r="AAE660"/>
  <c r="AAG660" s="1"/>
  <c r="ZV660"/>
  <c r="ZX660" s="1"/>
  <c r="ZO660"/>
  <c r="ZF660"/>
  <c r="YW660"/>
  <c r="XM660"/>
  <c r="WC660"/>
  <c r="VI660"/>
  <c r="VK660" s="1"/>
  <c r="UQ660"/>
  <c r="US660" s="1"/>
  <c r="TY660"/>
  <c r="UA660" s="1"/>
  <c r="RP660"/>
  <c r="RE660"/>
  <c r="RG660" s="1"/>
  <c r="QM660"/>
  <c r="QO660" s="1"/>
  <c r="OD660"/>
  <c r="HF660"/>
  <c r="FB660"/>
  <c r="FD660" s="1"/>
  <c r="EA660"/>
  <c r="EC660" s="1"/>
  <c r="ACY659"/>
  <c r="ACP659"/>
  <c r="ACG659"/>
  <c r="ABX659"/>
  <c r="ABO659"/>
  <c r="ABF659"/>
  <c r="AAW659"/>
  <c r="AAN659"/>
  <c r="AAE659"/>
  <c r="ZV659"/>
  <c r="ZO659"/>
  <c r="ZF659"/>
  <c r="YW659"/>
  <c r="XM659"/>
  <c r="WC659"/>
  <c r="VI659"/>
  <c r="UQ659"/>
  <c r="TY659"/>
  <c r="RP659"/>
  <c r="RE659"/>
  <c r="QM659"/>
  <c r="OD659"/>
  <c r="FB659"/>
  <c r="EA659"/>
  <c r="ACY657"/>
  <c r="ADA657" s="1"/>
  <c r="ACP657"/>
  <c r="ACR657" s="1"/>
  <c r="ACG657"/>
  <c r="ACI657" s="1"/>
  <c r="ABX657"/>
  <c r="ABZ657" s="1"/>
  <c r="ABO657"/>
  <c r="ABQ657" s="1"/>
  <c r="ABF657"/>
  <c r="ABH657" s="1"/>
  <c r="AAW657"/>
  <c r="AAY657" s="1"/>
  <c r="AAN657"/>
  <c r="AAP657" s="1"/>
  <c r="AAE657"/>
  <c r="AAG657" s="1"/>
  <c r="ZV657"/>
  <c r="ZX657" s="1"/>
  <c r="ZO657"/>
  <c r="ZF657"/>
  <c r="YW657"/>
  <c r="XM657"/>
  <c r="WC657"/>
  <c r="VI657"/>
  <c r="VK657" s="1"/>
  <c r="UQ657"/>
  <c r="US657" s="1"/>
  <c r="TY657"/>
  <c r="UA657" s="1"/>
  <c r="RP657"/>
  <c r="RE657"/>
  <c r="RG657" s="1"/>
  <c r="QM657"/>
  <c r="QO657" s="1"/>
  <c r="OD657"/>
  <c r="HF657"/>
  <c r="FB657"/>
  <c r="FD657" s="1"/>
  <c r="EA657"/>
  <c r="EC657" s="1"/>
  <c r="AET656"/>
  <c r="ACY656"/>
  <c r="ADA656" s="1"/>
  <c r="ACP656"/>
  <c r="ACR656" s="1"/>
  <c r="ACG656"/>
  <c r="ACI656" s="1"/>
  <c r="ABX656"/>
  <c r="ABZ656" s="1"/>
  <c r="ABO656"/>
  <c r="ABQ656" s="1"/>
  <c r="ABF656"/>
  <c r="ABH656" s="1"/>
  <c r="AAW656"/>
  <c r="AAY656" s="1"/>
  <c r="AAN656"/>
  <c r="AAP656" s="1"/>
  <c r="AAE656"/>
  <c r="AAG656" s="1"/>
  <c r="ZV656"/>
  <c r="ZX656" s="1"/>
  <c r="ZO656"/>
  <c r="ZF656"/>
  <c r="YW656"/>
  <c r="XM656"/>
  <c r="WC656"/>
  <c r="VI656"/>
  <c r="VK656" s="1"/>
  <c r="UQ656"/>
  <c r="US656" s="1"/>
  <c r="TY656"/>
  <c r="UA656" s="1"/>
  <c r="RP656"/>
  <c r="RE656"/>
  <c r="RG656" s="1"/>
  <c r="QM656"/>
  <c r="QO656" s="1"/>
  <c r="OD656"/>
  <c r="FB656"/>
  <c r="FD656" s="1"/>
  <c r="EA656"/>
  <c r="EC656" s="1"/>
  <c r="ACY655"/>
  <c r="ADA655" s="1"/>
  <c r="ACP655"/>
  <c r="ACR655" s="1"/>
  <c r="ACG655"/>
  <c r="ACI655" s="1"/>
  <c r="ABX655"/>
  <c r="ABZ655" s="1"/>
  <c r="ABO655"/>
  <c r="ABQ655" s="1"/>
  <c r="ABF655"/>
  <c r="ABH655" s="1"/>
  <c r="AAW655"/>
  <c r="AAY655" s="1"/>
  <c r="AAN655"/>
  <c r="AAP655" s="1"/>
  <c r="AAE655"/>
  <c r="AAG655" s="1"/>
  <c r="ZV655"/>
  <c r="ZX655" s="1"/>
  <c r="ZO655"/>
  <c r="ZF655"/>
  <c r="YW655"/>
  <c r="XM655"/>
  <c r="WC655"/>
  <c r="VI655"/>
  <c r="VK655" s="1"/>
  <c r="UQ655"/>
  <c r="US655" s="1"/>
  <c r="TY655"/>
  <c r="UA655" s="1"/>
  <c r="RP655"/>
  <c r="RE655"/>
  <c r="RG655" s="1"/>
  <c r="QM655"/>
  <c r="QO655" s="1"/>
  <c r="OD655"/>
  <c r="HF655"/>
  <c r="FB655"/>
  <c r="FD655" s="1"/>
  <c r="EA655"/>
  <c r="EC655" s="1"/>
  <c r="ACY654"/>
  <c r="ADA654" s="1"/>
  <c r="ACP654"/>
  <c r="ACR654" s="1"/>
  <c r="ACG654"/>
  <c r="ACI654" s="1"/>
  <c r="ABX654"/>
  <c r="ABZ654" s="1"/>
  <c r="ABO654"/>
  <c r="ABQ654" s="1"/>
  <c r="ABF654"/>
  <c r="ABH654" s="1"/>
  <c r="AAW654"/>
  <c r="AAY654" s="1"/>
  <c r="AAN654"/>
  <c r="AAP654" s="1"/>
  <c r="AAE654"/>
  <c r="AAG654" s="1"/>
  <c r="ZV654"/>
  <c r="ZX654" s="1"/>
  <c r="ZO654"/>
  <c r="ZF654"/>
  <c r="YW654"/>
  <c r="XM654"/>
  <c r="WC654"/>
  <c r="VI654"/>
  <c r="VK654" s="1"/>
  <c r="UQ654"/>
  <c r="US654" s="1"/>
  <c r="TY654"/>
  <c r="UA654" s="1"/>
  <c r="RP654"/>
  <c r="RE654"/>
  <c r="RG654" s="1"/>
  <c r="QM654"/>
  <c r="QO654" s="1"/>
  <c r="OD654"/>
  <c r="HF654"/>
  <c r="FB654"/>
  <c r="FD654" s="1"/>
  <c r="EA654"/>
  <c r="EC654" s="1"/>
  <c r="ACY653"/>
  <c r="ACP653"/>
  <c r="ACG653"/>
  <c r="ABX653"/>
  <c r="ABO653"/>
  <c r="ABF653"/>
  <c r="AAW653"/>
  <c r="AAN653"/>
  <c r="AAE653"/>
  <c r="ZV653"/>
  <c r="ZO653"/>
  <c r="ZF653"/>
  <c r="YW653"/>
  <c r="XM653"/>
  <c r="WC653"/>
  <c r="VI653"/>
  <c r="UQ653"/>
  <c r="TY653"/>
  <c r="RP653"/>
  <c r="RE653"/>
  <c r="QM653"/>
  <c r="OD653"/>
  <c r="FB653"/>
  <c r="EA653"/>
  <c r="ACY651"/>
  <c r="ADA651" s="1"/>
  <c r="ACP651"/>
  <c r="ACR651" s="1"/>
  <c r="ACG651"/>
  <c r="ACI651" s="1"/>
  <c r="ABX651"/>
  <c r="ABZ651" s="1"/>
  <c r="ABO651"/>
  <c r="ABQ651" s="1"/>
  <c r="ABF651"/>
  <c r="ABH651" s="1"/>
  <c r="AAW651"/>
  <c r="AAY651" s="1"/>
  <c r="AAN651"/>
  <c r="AAP651" s="1"/>
  <c r="AAE651"/>
  <c r="AAG651" s="1"/>
  <c r="ZV651"/>
  <c r="ZX651" s="1"/>
  <c r="ZO651"/>
  <c r="ZF651"/>
  <c r="YW651"/>
  <c r="XM651"/>
  <c r="WC651"/>
  <c r="VI651"/>
  <c r="VK651" s="1"/>
  <c r="UQ651"/>
  <c r="US651" s="1"/>
  <c r="TY651"/>
  <c r="UA651" s="1"/>
  <c r="RP651"/>
  <c r="RE651"/>
  <c r="RG651" s="1"/>
  <c r="QM651"/>
  <c r="QO651" s="1"/>
  <c r="OD651"/>
  <c r="HF651"/>
  <c r="FB651"/>
  <c r="FD651" s="1"/>
  <c r="EA651"/>
  <c r="EC651" s="1"/>
  <c r="ACY650"/>
  <c r="ADA650" s="1"/>
  <c r="ACP650"/>
  <c r="ACR650" s="1"/>
  <c r="ACG650"/>
  <c r="ACI650" s="1"/>
  <c r="ABX650"/>
  <c r="ABZ650" s="1"/>
  <c r="ABO650"/>
  <c r="ABQ650" s="1"/>
  <c r="ABF650"/>
  <c r="ABH650" s="1"/>
  <c r="AAW650"/>
  <c r="AAY650" s="1"/>
  <c r="AAN650"/>
  <c r="AAP650" s="1"/>
  <c r="AAE650"/>
  <c r="AAG650" s="1"/>
  <c r="ZV650"/>
  <c r="ZX650" s="1"/>
  <c r="ZO650"/>
  <c r="ZF650"/>
  <c r="YW650"/>
  <c r="XM650"/>
  <c r="WC650"/>
  <c r="VI650"/>
  <c r="VK650" s="1"/>
  <c r="UQ650"/>
  <c r="US650" s="1"/>
  <c r="TY650"/>
  <c r="UA650" s="1"/>
  <c r="RP650"/>
  <c r="RE650"/>
  <c r="RG650" s="1"/>
  <c r="QM650"/>
  <c r="QO650" s="1"/>
  <c r="OD650"/>
  <c r="HF650"/>
  <c r="FB650"/>
  <c r="FD650" s="1"/>
  <c r="EA650"/>
  <c r="EC650" s="1"/>
  <c r="ACY649"/>
  <c r="ADA649" s="1"/>
  <c r="ACP649"/>
  <c r="ACR649" s="1"/>
  <c r="ACG649"/>
  <c r="ACI649" s="1"/>
  <c r="ABX649"/>
  <c r="ABZ649" s="1"/>
  <c r="ABO649"/>
  <c r="ABQ649" s="1"/>
  <c r="ABF649"/>
  <c r="ABH649" s="1"/>
  <c r="AAW649"/>
  <c r="AAY649" s="1"/>
  <c r="AAN649"/>
  <c r="AAP649" s="1"/>
  <c r="AAE649"/>
  <c r="AAG649" s="1"/>
  <c r="ZV649"/>
  <c r="ZX649" s="1"/>
  <c r="ZO649"/>
  <c r="ZF649"/>
  <c r="YW649"/>
  <c r="XM649"/>
  <c r="WC649"/>
  <c r="VI649"/>
  <c r="VK649" s="1"/>
  <c r="UQ649"/>
  <c r="US649" s="1"/>
  <c r="TY649"/>
  <c r="UA649" s="1"/>
  <c r="RP649"/>
  <c r="RE649"/>
  <c r="RG649" s="1"/>
  <c r="QM649"/>
  <c r="QO649" s="1"/>
  <c r="OD649"/>
  <c r="HF649"/>
  <c r="FB649"/>
  <c r="FD649" s="1"/>
  <c r="EA649"/>
  <c r="EC649" s="1"/>
  <c r="ACY648"/>
  <c r="ADA648" s="1"/>
  <c r="ACP648"/>
  <c r="ACR648" s="1"/>
  <c r="ACG648"/>
  <c r="ACI648" s="1"/>
  <c r="ABX648"/>
  <c r="ABZ648" s="1"/>
  <c r="ABO648"/>
  <c r="ABQ648" s="1"/>
  <c r="ABF648"/>
  <c r="ABH648" s="1"/>
  <c r="AAW648"/>
  <c r="AAY648" s="1"/>
  <c r="AAN648"/>
  <c r="AAP648" s="1"/>
  <c r="AAE648"/>
  <c r="AAG648" s="1"/>
  <c r="ZV648"/>
  <c r="ZX648" s="1"/>
  <c r="ZO648"/>
  <c r="ZF648"/>
  <c r="YW648"/>
  <c r="XM648"/>
  <c r="WC648"/>
  <c r="VI648"/>
  <c r="VK648" s="1"/>
  <c r="UQ648"/>
  <c r="US648" s="1"/>
  <c r="TY648"/>
  <c r="UA648" s="1"/>
  <c r="RP648"/>
  <c r="RE648"/>
  <c r="RG648" s="1"/>
  <c r="QM648"/>
  <c r="QO648" s="1"/>
  <c r="OD648"/>
  <c r="HF648"/>
  <c r="FB648"/>
  <c r="FD648" s="1"/>
  <c r="EA648"/>
  <c r="EC648" s="1"/>
  <c r="ACY647"/>
  <c r="ACP647"/>
  <c r="ACG647"/>
  <c r="ABX647"/>
  <c r="ABO647"/>
  <c r="ABF647"/>
  <c r="AAW647"/>
  <c r="AAN647"/>
  <c r="AAE647"/>
  <c r="ZV647"/>
  <c r="ZO647"/>
  <c r="ZF647"/>
  <c r="YW647"/>
  <c r="XM647"/>
  <c r="WC647"/>
  <c r="VI647"/>
  <c r="UQ647"/>
  <c r="TY647"/>
  <c r="RP647"/>
  <c r="RE647"/>
  <c r="QM647"/>
  <c r="OD647"/>
  <c r="FB647"/>
  <c r="EA647"/>
  <c r="ACY645"/>
  <c r="ADA645" s="1"/>
  <c r="ACP645"/>
  <c r="ACR645" s="1"/>
  <c r="ACG645"/>
  <c r="ACI645" s="1"/>
  <c r="ABX645"/>
  <c r="ABZ645" s="1"/>
  <c r="ABO645"/>
  <c r="ABQ645" s="1"/>
  <c r="ABF645"/>
  <c r="ABH645" s="1"/>
  <c r="AAW645"/>
  <c r="AAY645" s="1"/>
  <c r="AAN645"/>
  <c r="AAP645" s="1"/>
  <c r="AAE645"/>
  <c r="AAG645" s="1"/>
  <c r="ZV645"/>
  <c r="ZX645" s="1"/>
  <c r="ZO645"/>
  <c r="ZF645"/>
  <c r="YW645"/>
  <c r="XM645"/>
  <c r="WC645"/>
  <c r="VI645"/>
  <c r="VK645" s="1"/>
  <c r="UQ645"/>
  <c r="US645" s="1"/>
  <c r="TY645"/>
  <c r="UA645" s="1"/>
  <c r="RP645"/>
  <c r="RE645"/>
  <c r="RG645" s="1"/>
  <c r="QM645"/>
  <c r="QO645" s="1"/>
  <c r="OD645"/>
  <c r="FB645"/>
  <c r="FD645" s="1"/>
  <c r="EA645"/>
  <c r="EC645" s="1"/>
  <c r="ACY644"/>
  <c r="ADA644" s="1"/>
  <c r="ACP644"/>
  <c r="ACR644" s="1"/>
  <c r="ACG644"/>
  <c r="ACI644" s="1"/>
  <c r="ABX644"/>
  <c r="ABZ644" s="1"/>
  <c r="ABO644"/>
  <c r="ABQ644" s="1"/>
  <c r="ABF644"/>
  <c r="ABH644" s="1"/>
  <c r="AAW644"/>
  <c r="AAY644" s="1"/>
  <c r="AAN644"/>
  <c r="AAP644" s="1"/>
  <c r="AAE644"/>
  <c r="AAG644" s="1"/>
  <c r="ZV644"/>
  <c r="ZX644" s="1"/>
  <c r="ZO644"/>
  <c r="ZF644"/>
  <c r="YW644"/>
  <c r="XM644"/>
  <c r="WC644"/>
  <c r="VI644"/>
  <c r="VK644" s="1"/>
  <c r="UQ644"/>
  <c r="US644" s="1"/>
  <c r="TY644"/>
  <c r="UA644" s="1"/>
  <c r="RP644"/>
  <c r="RE644"/>
  <c r="RG644" s="1"/>
  <c r="QM644"/>
  <c r="QO644" s="1"/>
  <c r="OD644"/>
  <c r="FB644"/>
  <c r="FD644" s="1"/>
  <c r="EA644"/>
  <c r="EC644" s="1"/>
  <c r="ACY643"/>
  <c r="ADA643" s="1"/>
  <c r="ACP643"/>
  <c r="ACR643" s="1"/>
  <c r="ACG643"/>
  <c r="ACI643" s="1"/>
  <c r="ABX643"/>
  <c r="ABZ643" s="1"/>
  <c r="ABO643"/>
  <c r="ABQ643" s="1"/>
  <c r="ABF643"/>
  <c r="ABH643" s="1"/>
  <c r="AAW643"/>
  <c r="AAY643" s="1"/>
  <c r="AAN643"/>
  <c r="AAP643" s="1"/>
  <c r="AAE643"/>
  <c r="AAG643" s="1"/>
  <c r="ZV643"/>
  <c r="ZX643" s="1"/>
  <c r="ZO643"/>
  <c r="ZF643"/>
  <c r="YW643"/>
  <c r="XM643"/>
  <c r="WC643"/>
  <c r="VI643"/>
  <c r="VK643" s="1"/>
  <c r="UQ643"/>
  <c r="US643" s="1"/>
  <c r="TY643"/>
  <c r="UA643" s="1"/>
  <c r="RP643"/>
  <c r="RE643"/>
  <c r="RG643" s="1"/>
  <c r="QM643"/>
  <c r="QO643" s="1"/>
  <c r="OD643"/>
  <c r="HF643"/>
  <c r="FB643"/>
  <c r="FD643" s="1"/>
  <c r="EA643"/>
  <c r="EC643" s="1"/>
  <c r="ACY642"/>
  <c r="ADA642" s="1"/>
  <c r="ACP642"/>
  <c r="ACR642" s="1"/>
  <c r="ACG642"/>
  <c r="ACI642" s="1"/>
  <c r="ABX642"/>
  <c r="ABZ642" s="1"/>
  <c r="ABO642"/>
  <c r="ABQ642" s="1"/>
  <c r="ABF642"/>
  <c r="ABH642" s="1"/>
  <c r="AAW642"/>
  <c r="AAY642" s="1"/>
  <c r="AAN642"/>
  <c r="AAP642" s="1"/>
  <c r="AAE642"/>
  <c r="AAG642" s="1"/>
  <c r="ZV642"/>
  <c r="ZX642" s="1"/>
  <c r="ZO642"/>
  <c r="ZF642"/>
  <c r="YW642"/>
  <c r="XM642"/>
  <c r="WC642"/>
  <c r="VI642"/>
  <c r="VK642" s="1"/>
  <c r="UQ642"/>
  <c r="US642" s="1"/>
  <c r="TY642"/>
  <c r="UA642" s="1"/>
  <c r="RP642"/>
  <c r="RE642"/>
  <c r="RG642" s="1"/>
  <c r="QM642"/>
  <c r="QO642" s="1"/>
  <c r="OD642"/>
  <c r="HF642"/>
  <c r="FB642"/>
  <c r="FD642" s="1"/>
  <c r="EA642"/>
  <c r="EC642" s="1"/>
  <c r="ACY641"/>
  <c r="ACP641"/>
  <c r="ACG641"/>
  <c r="ABX641"/>
  <c r="ABO641"/>
  <c r="ABF641"/>
  <c r="AAW641"/>
  <c r="AAN641"/>
  <c r="AAE641"/>
  <c r="ZV641"/>
  <c r="ZO641"/>
  <c r="ZF641"/>
  <c r="YW641"/>
  <c r="XM641"/>
  <c r="WC641"/>
  <c r="VI641"/>
  <c r="UQ641"/>
  <c r="TY641"/>
  <c r="RP641"/>
  <c r="RE641"/>
  <c r="QM641"/>
  <c r="OD641"/>
  <c r="FB641"/>
  <c r="EA641"/>
  <c r="ACY639"/>
  <c r="ADA639" s="1"/>
  <c r="ACP639"/>
  <c r="ACR639" s="1"/>
  <c r="ACG639"/>
  <c r="ACI639" s="1"/>
  <c r="ABX639"/>
  <c r="ABZ639" s="1"/>
  <c r="ABO639"/>
  <c r="ABQ639" s="1"/>
  <c r="ABF639"/>
  <c r="ABH639" s="1"/>
  <c r="AAW639"/>
  <c r="AAY639" s="1"/>
  <c r="AAN639"/>
  <c r="AAP639" s="1"/>
  <c r="AAE639"/>
  <c r="AAG639" s="1"/>
  <c r="ZV639"/>
  <c r="ZX639" s="1"/>
  <c r="ZO639"/>
  <c r="ZF639"/>
  <c r="YW639"/>
  <c r="XM639"/>
  <c r="WC639"/>
  <c r="VI639"/>
  <c r="VK639" s="1"/>
  <c r="UQ639"/>
  <c r="US639" s="1"/>
  <c r="TY639"/>
  <c r="UA639" s="1"/>
  <c r="RP639"/>
  <c r="RE639"/>
  <c r="RG639" s="1"/>
  <c r="QM639"/>
  <c r="QO639" s="1"/>
  <c r="OD639"/>
  <c r="HF639"/>
  <c r="FB639"/>
  <c r="FD639" s="1"/>
  <c r="EA639"/>
  <c r="EC639" s="1"/>
  <c r="ACY638"/>
  <c r="ADA638" s="1"/>
  <c r="ACP638"/>
  <c r="ACR638" s="1"/>
  <c r="ACG638"/>
  <c r="ACI638" s="1"/>
  <c r="ABX638"/>
  <c r="ABZ638" s="1"/>
  <c r="ABO638"/>
  <c r="ABQ638" s="1"/>
  <c r="ABF638"/>
  <c r="ABH638" s="1"/>
  <c r="AAW638"/>
  <c r="AAY638" s="1"/>
  <c r="AAN638"/>
  <c r="AAP638" s="1"/>
  <c r="AAE638"/>
  <c r="AAG638" s="1"/>
  <c r="ZV638"/>
  <c r="ZX638" s="1"/>
  <c r="ZO638"/>
  <c r="ZF638"/>
  <c r="YW638"/>
  <c r="XM638"/>
  <c r="WC638"/>
  <c r="VI638"/>
  <c r="VK638" s="1"/>
  <c r="UQ638"/>
  <c r="US638" s="1"/>
  <c r="TY638"/>
  <c r="UA638" s="1"/>
  <c r="RP638"/>
  <c r="RE638"/>
  <c r="RG638" s="1"/>
  <c r="QM638"/>
  <c r="QO638" s="1"/>
  <c r="OD638"/>
  <c r="HF638"/>
  <c r="FB638"/>
  <c r="FD638" s="1"/>
  <c r="EA638"/>
  <c r="EC638" s="1"/>
  <c r="ACY637"/>
  <c r="ADA637" s="1"/>
  <c r="ACP637"/>
  <c r="ACR637" s="1"/>
  <c r="ACG637"/>
  <c r="ACI637" s="1"/>
  <c r="ABX637"/>
  <c r="ABZ637" s="1"/>
  <c r="ABO637"/>
  <c r="ABQ637" s="1"/>
  <c r="ABF637"/>
  <c r="ABH637" s="1"/>
  <c r="AAW637"/>
  <c r="AAY637" s="1"/>
  <c r="AAN637"/>
  <c r="AAP637" s="1"/>
  <c r="AAE637"/>
  <c r="AAG637" s="1"/>
  <c r="ZV637"/>
  <c r="ZX637" s="1"/>
  <c r="ZO637"/>
  <c r="ZF637"/>
  <c r="YW637"/>
  <c r="XM637"/>
  <c r="WC637"/>
  <c r="VI637"/>
  <c r="VK637" s="1"/>
  <c r="UQ637"/>
  <c r="US637" s="1"/>
  <c r="TY637"/>
  <c r="UA637" s="1"/>
  <c r="RP637"/>
  <c r="RE637"/>
  <c r="RG637" s="1"/>
  <c r="QM637"/>
  <c r="QO637" s="1"/>
  <c r="OD637"/>
  <c r="HF637"/>
  <c r="FB637"/>
  <c r="FD637" s="1"/>
  <c r="EA637"/>
  <c r="EC637" s="1"/>
  <c r="ACY636"/>
  <c r="ADA636" s="1"/>
  <c r="ACP636"/>
  <c r="ACR636" s="1"/>
  <c r="ACG636"/>
  <c r="ACI636" s="1"/>
  <c r="ABX636"/>
  <c r="ABZ636" s="1"/>
  <c r="ABO636"/>
  <c r="ABQ636" s="1"/>
  <c r="ABF636"/>
  <c r="ABH636" s="1"/>
  <c r="AAW636"/>
  <c r="AAY636" s="1"/>
  <c r="AAN636"/>
  <c r="AAP636" s="1"/>
  <c r="AAE636"/>
  <c r="AAG636" s="1"/>
  <c r="ZV636"/>
  <c r="ZX636" s="1"/>
  <c r="ZO636"/>
  <c r="ZF636"/>
  <c r="YW636"/>
  <c r="XM636"/>
  <c r="WC636"/>
  <c r="VI636"/>
  <c r="VK636" s="1"/>
  <c r="UQ636"/>
  <c r="US636" s="1"/>
  <c r="TY636"/>
  <c r="UA636" s="1"/>
  <c r="RP636"/>
  <c r="RE636"/>
  <c r="RG636" s="1"/>
  <c r="QM636"/>
  <c r="QO636" s="1"/>
  <c r="OD636"/>
  <c r="HF636"/>
  <c r="FB636"/>
  <c r="FD636" s="1"/>
  <c r="EA636"/>
  <c r="EC636" s="1"/>
  <c r="ACY635"/>
  <c r="ACP635"/>
  <c r="ACG635"/>
  <c r="ABX635"/>
  <c r="ABO635"/>
  <c r="ABF635"/>
  <c r="AAW635"/>
  <c r="AAN635"/>
  <c r="AAE635"/>
  <c r="ZV635"/>
  <c r="ZO635"/>
  <c r="ZF635"/>
  <c r="YW635"/>
  <c r="XM635"/>
  <c r="WC635"/>
  <c r="VI635"/>
  <c r="UQ635"/>
  <c r="TY635"/>
  <c r="RP635"/>
  <c r="RE635"/>
  <c r="QM635"/>
  <c r="OD635"/>
  <c r="FB635"/>
  <c r="EA635"/>
  <c r="ACY633"/>
  <c r="ADA633" s="1"/>
  <c r="ACP633"/>
  <c r="ACR633" s="1"/>
  <c r="ACG633"/>
  <c r="ACI633" s="1"/>
  <c r="ABX633"/>
  <c r="ABZ633" s="1"/>
  <c r="ABO633"/>
  <c r="ABQ633" s="1"/>
  <c r="ABF633"/>
  <c r="ABH633" s="1"/>
  <c r="AAW633"/>
  <c r="AAY633" s="1"/>
  <c r="AAN633"/>
  <c r="AAP633" s="1"/>
  <c r="AAE633"/>
  <c r="AAG633" s="1"/>
  <c r="ZV633"/>
  <c r="ZX633" s="1"/>
  <c r="ZO633"/>
  <c r="ZF633"/>
  <c r="YW633"/>
  <c r="XM633"/>
  <c r="WC633"/>
  <c r="VI633"/>
  <c r="VK633" s="1"/>
  <c r="UQ633"/>
  <c r="US633" s="1"/>
  <c r="TY633"/>
  <c r="UA633" s="1"/>
  <c r="RP633"/>
  <c r="RE633"/>
  <c r="RG633" s="1"/>
  <c r="QM633"/>
  <c r="QO633" s="1"/>
  <c r="OD633"/>
  <c r="FB633"/>
  <c r="FD633" s="1"/>
  <c r="EA633"/>
  <c r="EC633" s="1"/>
  <c r="ACY632"/>
  <c r="ADA632" s="1"/>
  <c r="ACP632"/>
  <c r="ACR632" s="1"/>
  <c r="ACG632"/>
  <c r="ACI632" s="1"/>
  <c r="ABX632"/>
  <c r="ABZ632" s="1"/>
  <c r="ABO632"/>
  <c r="ABQ632" s="1"/>
  <c r="ABF632"/>
  <c r="ABH632" s="1"/>
  <c r="AAW632"/>
  <c r="AAY632" s="1"/>
  <c r="AAN632"/>
  <c r="AAP632" s="1"/>
  <c r="AAE632"/>
  <c r="AAG632" s="1"/>
  <c r="ZV632"/>
  <c r="ZX632" s="1"/>
  <c r="ZO632"/>
  <c r="ZF632"/>
  <c r="YW632"/>
  <c r="XM632"/>
  <c r="WC632"/>
  <c r="VI632"/>
  <c r="VK632" s="1"/>
  <c r="UQ632"/>
  <c r="US632" s="1"/>
  <c r="TY632"/>
  <c r="UA632" s="1"/>
  <c r="RP632"/>
  <c r="RE632"/>
  <c r="RG632" s="1"/>
  <c r="QM632"/>
  <c r="QO632" s="1"/>
  <c r="OD632"/>
  <c r="HF632"/>
  <c r="FB632"/>
  <c r="FD632" s="1"/>
  <c r="EA632"/>
  <c r="EC632" s="1"/>
  <c r="ACY631"/>
  <c r="ADA631" s="1"/>
  <c r="ACP631"/>
  <c r="ACR631" s="1"/>
  <c r="ACG631"/>
  <c r="ACI631" s="1"/>
  <c r="ABX631"/>
  <c r="ABZ631" s="1"/>
  <c r="ABO631"/>
  <c r="ABQ631" s="1"/>
  <c r="ABF631"/>
  <c r="ABH631" s="1"/>
  <c r="AAW631"/>
  <c r="AAY631" s="1"/>
  <c r="AAN631"/>
  <c r="AAP631" s="1"/>
  <c r="AAE631"/>
  <c r="AAG631" s="1"/>
  <c r="ZV631"/>
  <c r="ZX631" s="1"/>
  <c r="ZO631"/>
  <c r="ZF631"/>
  <c r="YW631"/>
  <c r="XM631"/>
  <c r="WC631"/>
  <c r="VI631"/>
  <c r="VK631" s="1"/>
  <c r="UQ631"/>
  <c r="US631" s="1"/>
  <c r="TY631"/>
  <c r="UA631" s="1"/>
  <c r="RP631"/>
  <c r="RE631"/>
  <c r="RG631" s="1"/>
  <c r="QM631"/>
  <c r="QO631" s="1"/>
  <c r="OD631"/>
  <c r="FB631"/>
  <c r="FD631" s="1"/>
  <c r="EA631"/>
  <c r="EC631" s="1"/>
  <c r="ACY630"/>
  <c r="ADA630" s="1"/>
  <c r="ACP630"/>
  <c r="ACR630" s="1"/>
  <c r="ACG630"/>
  <c r="ACI630" s="1"/>
  <c r="ABX630"/>
  <c r="ABZ630" s="1"/>
  <c r="ABO630"/>
  <c r="ABQ630" s="1"/>
  <c r="ABF630"/>
  <c r="ABH630" s="1"/>
  <c r="AAW630"/>
  <c r="AAY630" s="1"/>
  <c r="AAN630"/>
  <c r="AAP630" s="1"/>
  <c r="AAE630"/>
  <c r="AAG630" s="1"/>
  <c r="ZV630"/>
  <c r="ZX630" s="1"/>
  <c r="ZO630"/>
  <c r="ZF630"/>
  <c r="YW630"/>
  <c r="XM630"/>
  <c r="WC630"/>
  <c r="VI630"/>
  <c r="VK630" s="1"/>
  <c r="UQ630"/>
  <c r="US630" s="1"/>
  <c r="TY630"/>
  <c r="UA630" s="1"/>
  <c r="RP630"/>
  <c r="RE630"/>
  <c r="RG630" s="1"/>
  <c r="QM630"/>
  <c r="QO630" s="1"/>
  <c r="OD630"/>
  <c r="HF630"/>
  <c r="FB630"/>
  <c r="FD630" s="1"/>
  <c r="EA630"/>
  <c r="EC630" s="1"/>
  <c r="ACY629"/>
  <c r="ACP629"/>
  <c r="ACG629"/>
  <c r="ABX629"/>
  <c r="ABO629"/>
  <c r="ABF629"/>
  <c r="AAW629"/>
  <c r="AAN629"/>
  <c r="AAE629"/>
  <c r="ZV629"/>
  <c r="ZO629"/>
  <c r="ZF629"/>
  <c r="YW629"/>
  <c r="XM629"/>
  <c r="WC629"/>
  <c r="VI629"/>
  <c r="UQ629"/>
  <c r="TY629"/>
  <c r="RP629"/>
  <c r="RE629"/>
  <c r="QM629"/>
  <c r="OD629"/>
  <c r="FB629"/>
  <c r="EA629"/>
  <c r="ACY627"/>
  <c r="ADA627" s="1"/>
  <c r="ACP627"/>
  <c r="ACR627" s="1"/>
  <c r="ACG627"/>
  <c r="ACI627" s="1"/>
  <c r="ABX627"/>
  <c r="ABZ627" s="1"/>
  <c r="ABO627"/>
  <c r="ABQ627" s="1"/>
  <c r="ABF627"/>
  <c r="ABH627" s="1"/>
  <c r="AAW627"/>
  <c r="AAY627" s="1"/>
  <c r="AAN627"/>
  <c r="AAP627" s="1"/>
  <c r="AAE627"/>
  <c r="AAG627" s="1"/>
  <c r="ZV627"/>
  <c r="ZX627" s="1"/>
  <c r="ZO627"/>
  <c r="ZF627"/>
  <c r="YW627"/>
  <c r="XM627"/>
  <c r="WC627"/>
  <c r="VI627"/>
  <c r="VK627" s="1"/>
  <c r="UQ627"/>
  <c r="US627" s="1"/>
  <c r="TY627"/>
  <c r="UA627" s="1"/>
  <c r="RP627"/>
  <c r="RE627"/>
  <c r="RG627" s="1"/>
  <c r="QM627"/>
  <c r="QO627" s="1"/>
  <c r="OD627"/>
  <c r="HF627"/>
  <c r="FB627"/>
  <c r="FD627" s="1"/>
  <c r="EA627"/>
  <c r="EC627" s="1"/>
  <c r="ACY626"/>
  <c r="ADA626" s="1"/>
  <c r="ACP626"/>
  <c r="ACR626" s="1"/>
  <c r="ACG626"/>
  <c r="ACI626" s="1"/>
  <c r="ABX626"/>
  <c r="ABZ626" s="1"/>
  <c r="ABO626"/>
  <c r="ABQ626" s="1"/>
  <c r="ABF626"/>
  <c r="ABH626" s="1"/>
  <c r="AAW626"/>
  <c r="AAY626" s="1"/>
  <c r="AAN626"/>
  <c r="AAP626" s="1"/>
  <c r="AAE626"/>
  <c r="AAG626" s="1"/>
  <c r="ZV626"/>
  <c r="ZX626" s="1"/>
  <c r="ZO626"/>
  <c r="ZF626"/>
  <c r="YW626"/>
  <c r="XM626"/>
  <c r="WC626"/>
  <c r="VI626"/>
  <c r="VK626" s="1"/>
  <c r="UQ626"/>
  <c r="US626" s="1"/>
  <c r="TY626"/>
  <c r="UA626" s="1"/>
  <c r="RP626"/>
  <c r="RE626"/>
  <c r="RG626" s="1"/>
  <c r="QM626"/>
  <c r="QO626" s="1"/>
  <c r="OD626"/>
  <c r="HF626"/>
  <c r="FB626"/>
  <c r="FD626" s="1"/>
  <c r="EA626"/>
  <c r="EC626" s="1"/>
  <c r="ACY625"/>
  <c r="ADA625" s="1"/>
  <c r="ACP625"/>
  <c r="ACR625" s="1"/>
  <c r="ACG625"/>
  <c r="ACI625" s="1"/>
  <c r="ABX625"/>
  <c r="ABZ625" s="1"/>
  <c r="ABO625"/>
  <c r="ABQ625" s="1"/>
  <c r="ABF625"/>
  <c r="ABH625" s="1"/>
  <c r="AAW625"/>
  <c r="AAY625" s="1"/>
  <c r="AAN625"/>
  <c r="AAP625" s="1"/>
  <c r="AAE625"/>
  <c r="AAG625" s="1"/>
  <c r="ZV625"/>
  <c r="ZX625" s="1"/>
  <c r="ZO625"/>
  <c r="ZF625"/>
  <c r="YW625"/>
  <c r="XM625"/>
  <c r="WC625"/>
  <c r="VI625"/>
  <c r="VK625" s="1"/>
  <c r="UQ625"/>
  <c r="US625" s="1"/>
  <c r="TY625"/>
  <c r="UA625" s="1"/>
  <c r="RP625"/>
  <c r="RE625"/>
  <c r="RG625" s="1"/>
  <c r="QM625"/>
  <c r="QO625" s="1"/>
  <c r="OD625"/>
  <c r="FB625"/>
  <c r="FD625" s="1"/>
  <c r="EA625"/>
  <c r="EC625" s="1"/>
  <c r="ACY624"/>
  <c r="ADA624" s="1"/>
  <c r="ACP624"/>
  <c r="ACR624" s="1"/>
  <c r="ACG624"/>
  <c r="ACI624" s="1"/>
  <c r="ABX624"/>
  <c r="ABZ624" s="1"/>
  <c r="ABO624"/>
  <c r="ABQ624" s="1"/>
  <c r="ABF624"/>
  <c r="ABH624" s="1"/>
  <c r="AAW624"/>
  <c r="AAY624" s="1"/>
  <c r="AAN624"/>
  <c r="AAP624" s="1"/>
  <c r="AAE624"/>
  <c r="AAG624" s="1"/>
  <c r="ZV624"/>
  <c r="ZX624" s="1"/>
  <c r="ZO624"/>
  <c r="ZF624"/>
  <c r="YW624"/>
  <c r="XM624"/>
  <c r="WC624"/>
  <c r="VI624"/>
  <c r="VK624" s="1"/>
  <c r="UQ624"/>
  <c r="US624" s="1"/>
  <c r="TY624"/>
  <c r="UA624" s="1"/>
  <c r="RP624"/>
  <c r="RE624"/>
  <c r="RG624" s="1"/>
  <c r="QM624"/>
  <c r="QO624" s="1"/>
  <c r="OD624"/>
  <c r="HF624"/>
  <c r="FB624"/>
  <c r="FD624" s="1"/>
  <c r="EA624"/>
  <c r="EC624" s="1"/>
  <c r="ACY623"/>
  <c r="ACP623"/>
  <c r="ACG623"/>
  <c r="ABX623"/>
  <c r="ABO623"/>
  <c r="ABF623"/>
  <c r="AAW623"/>
  <c r="AAN623"/>
  <c r="AAE623"/>
  <c r="ZV623"/>
  <c r="ZO623"/>
  <c r="ZF623"/>
  <c r="YW623"/>
  <c r="XM623"/>
  <c r="WC623"/>
  <c r="VI623"/>
  <c r="UQ623"/>
  <c r="TY623"/>
  <c r="RP623"/>
  <c r="RE623"/>
  <c r="QM623"/>
  <c r="OD623"/>
  <c r="FB623"/>
  <c r="EA623"/>
  <c r="ACY621"/>
  <c r="ADA621" s="1"/>
  <c r="ACP621"/>
  <c r="ACR621" s="1"/>
  <c r="ACG621"/>
  <c r="ACI621" s="1"/>
  <c r="ABX621"/>
  <c r="ABZ621" s="1"/>
  <c r="ABO621"/>
  <c r="ABQ621" s="1"/>
  <c r="ABF621"/>
  <c r="ABH621" s="1"/>
  <c r="AAW621"/>
  <c r="AAY621" s="1"/>
  <c r="AAN621"/>
  <c r="AAP621" s="1"/>
  <c r="AAE621"/>
  <c r="AAG621" s="1"/>
  <c r="ZV621"/>
  <c r="ZX621" s="1"/>
  <c r="ZO621"/>
  <c r="ZF621"/>
  <c r="YW621"/>
  <c r="XM621"/>
  <c r="WC621"/>
  <c r="VI621"/>
  <c r="VK621" s="1"/>
  <c r="UQ621"/>
  <c r="US621" s="1"/>
  <c r="TY621"/>
  <c r="UA621" s="1"/>
  <c r="RP621"/>
  <c r="RE621"/>
  <c r="RG621" s="1"/>
  <c r="QM621"/>
  <c r="QO621" s="1"/>
  <c r="OD621"/>
  <c r="FB621"/>
  <c r="FD621" s="1"/>
  <c r="EA621"/>
  <c r="EC621" s="1"/>
  <c r="ACY620"/>
  <c r="ADA620" s="1"/>
  <c r="ACP620"/>
  <c r="ACR620" s="1"/>
  <c r="ACG620"/>
  <c r="ACI620" s="1"/>
  <c r="ABX620"/>
  <c r="ABZ620" s="1"/>
  <c r="ABO620"/>
  <c r="ABQ620" s="1"/>
  <c r="ABF620"/>
  <c r="ABH620" s="1"/>
  <c r="AAW620"/>
  <c r="AAY620" s="1"/>
  <c r="AAN620"/>
  <c r="AAP620" s="1"/>
  <c r="AAE620"/>
  <c r="AAG620" s="1"/>
  <c r="ZV620"/>
  <c r="ZX620" s="1"/>
  <c r="ZO620"/>
  <c r="ZF620"/>
  <c r="YW620"/>
  <c r="XM620"/>
  <c r="WC620"/>
  <c r="VI620"/>
  <c r="VK620" s="1"/>
  <c r="UQ620"/>
  <c r="US620" s="1"/>
  <c r="TY620"/>
  <c r="UA620" s="1"/>
  <c r="RP620"/>
  <c r="RE620"/>
  <c r="RG620" s="1"/>
  <c r="QM620"/>
  <c r="QO620" s="1"/>
  <c r="OD620"/>
  <c r="HF620"/>
  <c r="FB620"/>
  <c r="FD620" s="1"/>
  <c r="EA620"/>
  <c r="EC620" s="1"/>
  <c r="ACY619"/>
  <c r="ADA619" s="1"/>
  <c r="ACP619"/>
  <c r="ACR619" s="1"/>
  <c r="ACG619"/>
  <c r="ACI619" s="1"/>
  <c r="ABX619"/>
  <c r="ABZ619" s="1"/>
  <c r="ABO619"/>
  <c r="ABQ619" s="1"/>
  <c r="ABF619"/>
  <c r="ABH619" s="1"/>
  <c r="AAW619"/>
  <c r="AAY619" s="1"/>
  <c r="AAN619"/>
  <c r="AAP619" s="1"/>
  <c r="AAE619"/>
  <c r="AAG619" s="1"/>
  <c r="ZV619"/>
  <c r="ZX619" s="1"/>
  <c r="ZO619"/>
  <c r="ZF619"/>
  <c r="YW619"/>
  <c r="XM619"/>
  <c r="WC619"/>
  <c r="VI619"/>
  <c r="VK619" s="1"/>
  <c r="UQ619"/>
  <c r="US619" s="1"/>
  <c r="TY619"/>
  <c r="UA619" s="1"/>
  <c r="RP619"/>
  <c r="RE619"/>
  <c r="RG619" s="1"/>
  <c r="QM619"/>
  <c r="QO619" s="1"/>
  <c r="OD619"/>
  <c r="HF619"/>
  <c r="FB619"/>
  <c r="FD619" s="1"/>
  <c r="EA619"/>
  <c r="EC619" s="1"/>
  <c r="ACY618"/>
  <c r="ADA618" s="1"/>
  <c r="ACP618"/>
  <c r="ACR618" s="1"/>
  <c r="ACG618"/>
  <c r="ACI618" s="1"/>
  <c r="ABX618"/>
  <c r="ABZ618" s="1"/>
  <c r="ABO618"/>
  <c r="ABQ618" s="1"/>
  <c r="ABF618"/>
  <c r="ABH618" s="1"/>
  <c r="AAW618"/>
  <c r="AAY618" s="1"/>
  <c r="AAN618"/>
  <c r="AAP618" s="1"/>
  <c r="AAE618"/>
  <c r="AAG618" s="1"/>
  <c r="ZV618"/>
  <c r="ZX618" s="1"/>
  <c r="ZF618"/>
  <c r="YW618"/>
  <c r="XM618"/>
  <c r="WC618"/>
  <c r="VI618"/>
  <c r="VK618" s="1"/>
  <c r="UQ618"/>
  <c r="US618" s="1"/>
  <c r="TY618"/>
  <c r="UA618" s="1"/>
  <c r="RP618"/>
  <c r="RE618"/>
  <c r="RG618" s="1"/>
  <c r="QM618"/>
  <c r="QO618" s="1"/>
  <c r="OD618"/>
  <c r="FB618"/>
  <c r="FD618" s="1"/>
  <c r="EA618"/>
  <c r="EC618" s="1"/>
  <c r="ACY617"/>
  <c r="ACP617"/>
  <c r="ACG617"/>
  <c r="ABX617"/>
  <c r="ABO617"/>
  <c r="ABF617"/>
  <c r="AAW617"/>
  <c r="AAN617"/>
  <c r="AAE617"/>
  <c r="ZV617"/>
  <c r="ZO617"/>
  <c r="ZF617"/>
  <c r="YW617"/>
  <c r="XM617"/>
  <c r="WC617"/>
  <c r="VI617"/>
  <c r="UQ617"/>
  <c r="TY617"/>
  <c r="RP617"/>
  <c r="RE617"/>
  <c r="QM617"/>
  <c r="OD617"/>
  <c r="FB617"/>
  <c r="EA617"/>
  <c r="ACY615"/>
  <c r="ADA615" s="1"/>
  <c r="ACP615"/>
  <c r="ACR615" s="1"/>
  <c r="ACG615"/>
  <c r="ACI615" s="1"/>
  <c r="ABX615"/>
  <c r="ABZ615" s="1"/>
  <c r="ABO615"/>
  <c r="ABQ615" s="1"/>
  <c r="ABF615"/>
  <c r="ABH615" s="1"/>
  <c r="AAW615"/>
  <c r="AAY615" s="1"/>
  <c r="AAN615"/>
  <c r="AAP615" s="1"/>
  <c r="AAE615"/>
  <c r="AAG615" s="1"/>
  <c r="ZV615"/>
  <c r="ZX615" s="1"/>
  <c r="ZO615"/>
  <c r="ZF615"/>
  <c r="YW615"/>
  <c r="XM615"/>
  <c r="WC615"/>
  <c r="VI615"/>
  <c r="VK615" s="1"/>
  <c r="UQ615"/>
  <c r="US615" s="1"/>
  <c r="TY615"/>
  <c r="UA615" s="1"/>
  <c r="RP615"/>
  <c r="RE615"/>
  <c r="RG615" s="1"/>
  <c r="QM615"/>
  <c r="QO615" s="1"/>
  <c r="OD615"/>
  <c r="FB615"/>
  <c r="FD615" s="1"/>
  <c r="EA615"/>
  <c r="EC615" s="1"/>
  <c r="ACY614"/>
  <c r="ADA614" s="1"/>
  <c r="ACP614"/>
  <c r="ACR614" s="1"/>
  <c r="ACG614"/>
  <c r="ACI614" s="1"/>
  <c r="ABX614"/>
  <c r="ABZ614" s="1"/>
  <c r="ABO614"/>
  <c r="ABQ614" s="1"/>
  <c r="ABF614"/>
  <c r="ABH614" s="1"/>
  <c r="AAW614"/>
  <c r="AAY614" s="1"/>
  <c r="AAN614"/>
  <c r="AAP614" s="1"/>
  <c r="AAE614"/>
  <c r="AAG614" s="1"/>
  <c r="ZV614"/>
  <c r="ZX614" s="1"/>
  <c r="ZF614"/>
  <c r="YW614"/>
  <c r="XM614"/>
  <c r="WC614"/>
  <c r="VI614"/>
  <c r="VK614" s="1"/>
  <c r="UQ614"/>
  <c r="US614" s="1"/>
  <c r="TY614"/>
  <c r="UA614" s="1"/>
  <c r="RP614"/>
  <c r="RE614"/>
  <c r="RG614" s="1"/>
  <c r="QM614"/>
  <c r="QO614" s="1"/>
  <c r="OD614"/>
  <c r="HF614"/>
  <c r="FB614"/>
  <c r="FD614" s="1"/>
  <c r="EA614"/>
  <c r="EC614" s="1"/>
  <c r="ACY613"/>
  <c r="ADA613" s="1"/>
  <c r="ACP613"/>
  <c r="ACR613" s="1"/>
  <c r="ACG613"/>
  <c r="ACI613" s="1"/>
  <c r="ABX613"/>
  <c r="ABZ613" s="1"/>
  <c r="ABO613"/>
  <c r="ABQ613" s="1"/>
  <c r="ABF613"/>
  <c r="ABH613" s="1"/>
  <c r="AAW613"/>
  <c r="AAY613" s="1"/>
  <c r="AAN613"/>
  <c r="AAP613" s="1"/>
  <c r="AAE613"/>
  <c r="AAG613" s="1"/>
  <c r="ZV613"/>
  <c r="ZX613" s="1"/>
  <c r="ZF613"/>
  <c r="YW613"/>
  <c r="XM613"/>
  <c r="WC613"/>
  <c r="VI613"/>
  <c r="VK613" s="1"/>
  <c r="UQ613"/>
  <c r="US613" s="1"/>
  <c r="TY613"/>
  <c r="UA613" s="1"/>
  <c r="RP613"/>
  <c r="RE613"/>
  <c r="RG613" s="1"/>
  <c r="QM613"/>
  <c r="QO613" s="1"/>
  <c r="OD613"/>
  <c r="HF613"/>
  <c r="FB613"/>
  <c r="FD613" s="1"/>
  <c r="EA613"/>
  <c r="EC613" s="1"/>
  <c r="ACY612"/>
  <c r="ADA612" s="1"/>
  <c r="ACP612"/>
  <c r="ACR612" s="1"/>
  <c r="ACG612"/>
  <c r="ACI612" s="1"/>
  <c r="ABX612"/>
  <c r="ABZ612" s="1"/>
  <c r="ABO612"/>
  <c r="ABQ612" s="1"/>
  <c r="ABF612"/>
  <c r="ABH612" s="1"/>
  <c r="AAW612"/>
  <c r="AAY612" s="1"/>
  <c r="AAN612"/>
  <c r="AAP612" s="1"/>
  <c r="AAE612"/>
  <c r="AAG612" s="1"/>
  <c r="ZV612"/>
  <c r="ZX612" s="1"/>
  <c r="ZO612"/>
  <c r="ZF612"/>
  <c r="YW612"/>
  <c r="XM612"/>
  <c r="WC612"/>
  <c r="VI612"/>
  <c r="VK612" s="1"/>
  <c r="UQ612"/>
  <c r="US612" s="1"/>
  <c r="TY612"/>
  <c r="UA612" s="1"/>
  <c r="RP612"/>
  <c r="RE612"/>
  <c r="RG612" s="1"/>
  <c r="QM612"/>
  <c r="QO612" s="1"/>
  <c r="OD612"/>
  <c r="HF612"/>
  <c r="FB612"/>
  <c r="FD612" s="1"/>
  <c r="EA612"/>
  <c r="EC612" s="1"/>
  <c r="ACY611"/>
  <c r="ACP611"/>
  <c r="ACG611"/>
  <c r="ABX611"/>
  <c r="ABO611"/>
  <c r="ABF611"/>
  <c r="AAW611"/>
  <c r="AAN611"/>
  <c r="AAE611"/>
  <c r="ZV611"/>
  <c r="ZO611"/>
  <c r="ZF611"/>
  <c r="YW611"/>
  <c r="XM611"/>
  <c r="WC611"/>
  <c r="VI611"/>
  <c r="UQ611"/>
  <c r="TY611"/>
  <c r="RP611"/>
  <c r="RE611"/>
  <c r="QM611"/>
  <c r="OD611"/>
  <c r="FB611"/>
  <c r="EA611"/>
  <c r="ACY609"/>
  <c r="ADA609" s="1"/>
  <c r="ACP609"/>
  <c r="ACR609" s="1"/>
  <c r="ACG609"/>
  <c r="ACI609" s="1"/>
  <c r="ABX609"/>
  <c r="ABZ609" s="1"/>
  <c r="ABO609"/>
  <c r="ABQ609" s="1"/>
  <c r="ABF609"/>
  <c r="ABH609" s="1"/>
  <c r="AAW609"/>
  <c r="AAY609" s="1"/>
  <c r="AAN609"/>
  <c r="AAP609" s="1"/>
  <c r="AAE609"/>
  <c r="AAG609" s="1"/>
  <c r="ZV609"/>
  <c r="ZX609" s="1"/>
  <c r="ZO609"/>
  <c r="ZF609"/>
  <c r="YW609"/>
  <c r="XM609"/>
  <c r="WC609"/>
  <c r="VI609"/>
  <c r="VK609" s="1"/>
  <c r="UQ609"/>
  <c r="US609" s="1"/>
  <c r="TY609"/>
  <c r="UA609" s="1"/>
  <c r="RP609"/>
  <c r="RE609"/>
  <c r="RG609" s="1"/>
  <c r="QM609"/>
  <c r="QO609" s="1"/>
  <c r="OD609"/>
  <c r="HF609"/>
  <c r="FB609"/>
  <c r="FD609" s="1"/>
  <c r="EA609"/>
  <c r="EC609" s="1"/>
  <c r="ACY608"/>
  <c r="ADA608" s="1"/>
  <c r="ACP608"/>
  <c r="ACR608" s="1"/>
  <c r="ACG608"/>
  <c r="ACI608" s="1"/>
  <c r="ABX608"/>
  <c r="ABZ608" s="1"/>
  <c r="ABO608"/>
  <c r="ABQ608" s="1"/>
  <c r="ABF608"/>
  <c r="ABH608" s="1"/>
  <c r="AAW608"/>
  <c r="AAY608" s="1"/>
  <c r="AAN608"/>
  <c r="AAP608" s="1"/>
  <c r="AAE608"/>
  <c r="AAG608" s="1"/>
  <c r="ZV608"/>
  <c r="ZX608" s="1"/>
  <c r="ZF608"/>
  <c r="YW608"/>
  <c r="XM608"/>
  <c r="WC608"/>
  <c r="VI608"/>
  <c r="VK608" s="1"/>
  <c r="UQ608"/>
  <c r="US608" s="1"/>
  <c r="TY608"/>
  <c r="UA608" s="1"/>
  <c r="RP608"/>
  <c r="RE608"/>
  <c r="RG608" s="1"/>
  <c r="QM608"/>
  <c r="QO608" s="1"/>
  <c r="HF608"/>
  <c r="FB608"/>
  <c r="FD608" s="1"/>
  <c r="EA608"/>
  <c r="EC608" s="1"/>
  <c r="ACY607"/>
  <c r="ADA607" s="1"/>
  <c r="ACP607"/>
  <c r="ACR607" s="1"/>
  <c r="ACG607"/>
  <c r="ACI607" s="1"/>
  <c r="ABX607"/>
  <c r="ABZ607" s="1"/>
  <c r="ABO607"/>
  <c r="ABQ607" s="1"/>
  <c r="ABF607"/>
  <c r="ABH607" s="1"/>
  <c r="AAW607"/>
  <c r="AAY607" s="1"/>
  <c r="AAN607"/>
  <c r="AAP607" s="1"/>
  <c r="AAE607"/>
  <c r="AAG607" s="1"/>
  <c r="ZV607"/>
  <c r="ZX607" s="1"/>
  <c r="ZO607"/>
  <c r="ZF607"/>
  <c r="YW607"/>
  <c r="XM607"/>
  <c r="WC607"/>
  <c r="VI607"/>
  <c r="VK607" s="1"/>
  <c r="UQ607"/>
  <c r="US607" s="1"/>
  <c r="TY607"/>
  <c r="UA607" s="1"/>
  <c r="RP607"/>
  <c r="RE607"/>
  <c r="RG607" s="1"/>
  <c r="QM607"/>
  <c r="QO607" s="1"/>
  <c r="OD607"/>
  <c r="FB607"/>
  <c r="FD607" s="1"/>
  <c r="EA607"/>
  <c r="EC607" s="1"/>
  <c r="ACY606"/>
  <c r="ADA606" s="1"/>
  <c r="ACP606"/>
  <c r="ACR606" s="1"/>
  <c r="ACG606"/>
  <c r="ACI606" s="1"/>
  <c r="ABX606"/>
  <c r="ABZ606" s="1"/>
  <c r="ABO606"/>
  <c r="ABQ606" s="1"/>
  <c r="ABF606"/>
  <c r="ABH606" s="1"/>
  <c r="AAW606"/>
  <c r="AAY606" s="1"/>
  <c r="AAN606"/>
  <c r="AAP606" s="1"/>
  <c r="AAE606"/>
  <c r="AAG606" s="1"/>
  <c r="ZV606"/>
  <c r="ZX606" s="1"/>
  <c r="ZO606"/>
  <c r="ZF606"/>
  <c r="YW606"/>
  <c r="XM606"/>
  <c r="WC606"/>
  <c r="VI606"/>
  <c r="VK606" s="1"/>
  <c r="UQ606"/>
  <c r="US606" s="1"/>
  <c r="TY606"/>
  <c r="UA606" s="1"/>
  <c r="RP606"/>
  <c r="RE606"/>
  <c r="RG606" s="1"/>
  <c r="QM606"/>
  <c r="QO606" s="1"/>
  <c r="OD606"/>
  <c r="FB606"/>
  <c r="FD606" s="1"/>
  <c r="EA606"/>
  <c r="EC606" s="1"/>
  <c r="ACY605"/>
  <c r="ACP605"/>
  <c r="ACG605"/>
  <c r="ABX605"/>
  <c r="ABO605"/>
  <c r="ABF605"/>
  <c r="AAW605"/>
  <c r="AAN605"/>
  <c r="AAE605"/>
  <c r="ZV605"/>
  <c r="ZO605"/>
  <c r="ZF605"/>
  <c r="YW605"/>
  <c r="XM605"/>
  <c r="WC605"/>
  <c r="VI605"/>
  <c r="UQ605"/>
  <c r="TY605"/>
  <c r="RP605"/>
  <c r="RE605"/>
  <c r="QM605"/>
  <c r="OD605"/>
  <c r="FB605"/>
  <c r="EA605"/>
  <c r="ACY603"/>
  <c r="ADA603" s="1"/>
  <c r="ACP603"/>
  <c r="ACR603" s="1"/>
  <c r="ACG603"/>
  <c r="ACI603" s="1"/>
  <c r="ABX603"/>
  <c r="ABZ603" s="1"/>
  <c r="ABO603"/>
  <c r="ABQ603" s="1"/>
  <c r="ABF603"/>
  <c r="ABH603" s="1"/>
  <c r="AAW603"/>
  <c r="AAY603" s="1"/>
  <c r="AAN603"/>
  <c r="AAP603" s="1"/>
  <c r="AAE603"/>
  <c r="AAG603" s="1"/>
  <c r="ZV603"/>
  <c r="ZX603" s="1"/>
  <c r="ZO603"/>
  <c r="ZF603"/>
  <c r="YW603"/>
  <c r="XM603"/>
  <c r="WC603"/>
  <c r="VI603"/>
  <c r="VK603" s="1"/>
  <c r="UQ603"/>
  <c r="US603" s="1"/>
  <c r="TY603"/>
  <c r="UA603" s="1"/>
  <c r="RP603"/>
  <c r="RE603"/>
  <c r="RG603" s="1"/>
  <c r="QM603"/>
  <c r="QO603" s="1"/>
  <c r="OD603"/>
  <c r="HF603"/>
  <c r="FB603"/>
  <c r="FD603" s="1"/>
  <c r="EA603"/>
  <c r="EC603" s="1"/>
  <c r="ACY602"/>
  <c r="ADA602" s="1"/>
  <c r="ACP602"/>
  <c r="ACR602" s="1"/>
  <c r="ACG602"/>
  <c r="ACI602" s="1"/>
  <c r="ABX602"/>
  <c r="ABZ602" s="1"/>
  <c r="ABO602"/>
  <c r="ABQ602" s="1"/>
  <c r="ABF602"/>
  <c r="ABH602" s="1"/>
  <c r="AAW602"/>
  <c r="AAY602" s="1"/>
  <c r="AAN602"/>
  <c r="AAP602" s="1"/>
  <c r="AAE602"/>
  <c r="AAG602" s="1"/>
  <c r="ZV602"/>
  <c r="ZX602" s="1"/>
  <c r="ZO602"/>
  <c r="ZF602"/>
  <c r="YW602"/>
  <c r="XM602"/>
  <c r="WC602"/>
  <c r="VI602"/>
  <c r="VK602" s="1"/>
  <c r="UQ602"/>
  <c r="US602" s="1"/>
  <c r="TY602"/>
  <c r="UA602" s="1"/>
  <c r="RP602"/>
  <c r="RE602"/>
  <c r="RG602" s="1"/>
  <c r="QM602"/>
  <c r="QO602" s="1"/>
  <c r="OD602"/>
  <c r="HF602"/>
  <c r="FB602"/>
  <c r="FD602" s="1"/>
  <c r="EA602"/>
  <c r="EC602" s="1"/>
  <c r="ACY601"/>
  <c r="ADA601" s="1"/>
  <c r="ACP601"/>
  <c r="ACR601" s="1"/>
  <c r="ACG601"/>
  <c r="ACI601" s="1"/>
  <c r="ABX601"/>
  <c r="ABZ601" s="1"/>
  <c r="ABO601"/>
  <c r="ABQ601" s="1"/>
  <c r="ABF601"/>
  <c r="ABH601" s="1"/>
  <c r="AAW601"/>
  <c r="AAY601" s="1"/>
  <c r="AAN601"/>
  <c r="AAP601" s="1"/>
  <c r="AAE601"/>
  <c r="AAG601" s="1"/>
  <c r="ZV601"/>
  <c r="ZX601" s="1"/>
  <c r="ZO601"/>
  <c r="ZF601"/>
  <c r="YW601"/>
  <c r="XM601"/>
  <c r="WC601"/>
  <c r="VI601"/>
  <c r="VK601" s="1"/>
  <c r="UQ601"/>
  <c r="US601" s="1"/>
  <c r="TY601"/>
  <c r="UA601" s="1"/>
  <c r="RP601"/>
  <c r="RE601"/>
  <c r="RG601" s="1"/>
  <c r="QM601"/>
  <c r="QO601" s="1"/>
  <c r="OD601"/>
  <c r="FB601"/>
  <c r="FD601" s="1"/>
  <c r="EA601"/>
  <c r="EC601" s="1"/>
  <c r="ACY600"/>
  <c r="ADA600" s="1"/>
  <c r="ACP600"/>
  <c r="ACR600" s="1"/>
  <c r="ACG600"/>
  <c r="ACI600" s="1"/>
  <c r="ABX600"/>
  <c r="ABZ600" s="1"/>
  <c r="ABO600"/>
  <c r="ABQ600" s="1"/>
  <c r="ABF600"/>
  <c r="ABH600" s="1"/>
  <c r="AAW600"/>
  <c r="AAY600" s="1"/>
  <c r="AAN600"/>
  <c r="AAP600" s="1"/>
  <c r="AAE600"/>
  <c r="AAG600" s="1"/>
  <c r="ZV600"/>
  <c r="ZX600" s="1"/>
  <c r="ZF600"/>
  <c r="YW600"/>
  <c r="XM600"/>
  <c r="WC600"/>
  <c r="VI600"/>
  <c r="VK600" s="1"/>
  <c r="UQ600"/>
  <c r="US600" s="1"/>
  <c r="TY600"/>
  <c r="UA600" s="1"/>
  <c r="RP600"/>
  <c r="RE600"/>
  <c r="RG600" s="1"/>
  <c r="QM600"/>
  <c r="QO600" s="1"/>
  <c r="OD600"/>
  <c r="FB600"/>
  <c r="FD600" s="1"/>
  <c r="EA600"/>
  <c r="EC600" s="1"/>
  <c r="ACY599"/>
  <c r="ACP599"/>
  <c r="ACG599"/>
  <c r="ABX599"/>
  <c r="ABO599"/>
  <c r="ABF599"/>
  <c r="AAW599"/>
  <c r="AAN599"/>
  <c r="AAE599"/>
  <c r="ZV599"/>
  <c r="ZO599"/>
  <c r="ZF599"/>
  <c r="YW599"/>
  <c r="XM599"/>
  <c r="WC599"/>
  <c r="VI599"/>
  <c r="UQ599"/>
  <c r="TY599"/>
  <c r="RP599"/>
  <c r="RE599"/>
  <c r="QM599"/>
  <c r="FB599"/>
  <c r="EA599"/>
  <c r="VK605" l="1"/>
  <c r="VL610" s="1"/>
  <c r="H476" s="1"/>
  <c r="ABQ611"/>
  <c r="ABR616" s="1"/>
  <c r="L475" s="1"/>
  <c r="RG629"/>
  <c r="RH634" s="1"/>
  <c r="X428" s="1"/>
  <c r="XN634"/>
  <c r="X446" s="1"/>
  <c r="EC641"/>
  <c r="ED646" s="1"/>
  <c r="RG641"/>
  <c r="RH646" s="1"/>
  <c r="AF486" s="1"/>
  <c r="RG659"/>
  <c r="RH664" s="1"/>
  <c r="AR485" s="1"/>
  <c r="ACI659"/>
  <c r="ACJ664" s="1"/>
  <c r="ACI665"/>
  <c r="ACJ670" s="1"/>
  <c r="RQ634"/>
  <c r="QO623"/>
  <c r="QP628" s="1"/>
  <c r="T479" s="1"/>
  <c r="ABZ623"/>
  <c r="ACA628" s="1"/>
  <c r="T417" s="1"/>
  <c r="VK629"/>
  <c r="VL634" s="1"/>
  <c r="X419" s="1"/>
  <c r="FD641"/>
  <c r="FE646" s="1"/>
  <c r="AF397" s="1"/>
  <c r="VK641"/>
  <c r="VL646" s="1"/>
  <c r="AF409" s="1"/>
  <c r="EC611"/>
  <c r="ED616" s="1"/>
  <c r="ACI617"/>
  <c r="ACJ622" s="1"/>
  <c r="WD628"/>
  <c r="HF641"/>
  <c r="HG646" s="1"/>
  <c r="AF459" s="1"/>
  <c r="AAY647"/>
  <c r="AAZ652" s="1"/>
  <c r="AJ467" s="1"/>
  <c r="ACI647"/>
  <c r="ACJ652" s="1"/>
  <c r="RQ616"/>
  <c r="ZG634"/>
  <c r="X467" s="1"/>
  <c r="EC635"/>
  <c r="ED640" s="1"/>
  <c r="RQ652"/>
  <c r="US647"/>
  <c r="UT652" s="1"/>
  <c r="AJ428" s="1"/>
  <c r="QO605"/>
  <c r="QP610" s="1"/>
  <c r="H414" s="1"/>
  <c r="FD611"/>
  <c r="FE616" s="1"/>
  <c r="L419" s="1"/>
  <c r="RG611"/>
  <c r="RH616" s="1"/>
  <c r="L393" s="1"/>
  <c r="ABQ617"/>
  <c r="ABR622" s="1"/>
  <c r="P486" s="1"/>
  <c r="ZG628"/>
  <c r="T402" s="1"/>
  <c r="ADA605"/>
  <c r="ADB610" s="1"/>
  <c r="AAY629"/>
  <c r="AAZ634" s="1"/>
  <c r="X490" s="1"/>
  <c r="ACI629"/>
  <c r="ACJ634" s="1"/>
  <c r="ADA635"/>
  <c r="ADB640" s="1"/>
  <c r="AAG641"/>
  <c r="AAH646" s="1"/>
  <c r="AF481" s="1"/>
  <c r="HF653"/>
  <c r="HG658" s="1"/>
  <c r="AN419" s="1"/>
  <c r="RG653"/>
  <c r="RH658" s="1"/>
  <c r="AN448" s="1"/>
  <c r="ZG658"/>
  <c r="AN450" s="1"/>
  <c r="FD665"/>
  <c r="FE670" s="1"/>
  <c r="AV406" s="1"/>
  <c r="AAY599"/>
  <c r="ZX647"/>
  <c r="ZY652" s="1"/>
  <c r="AJ481" s="1"/>
  <c r="ACR611"/>
  <c r="ACS616" s="1"/>
  <c r="ABQ653"/>
  <c r="ABR658" s="1"/>
  <c r="AN488" s="1"/>
  <c r="FD623"/>
  <c r="FE628" s="1"/>
  <c r="T410" s="1"/>
  <c r="ACI599"/>
  <c r="ACI672" s="1"/>
  <c r="ACR605"/>
  <c r="ACS610" s="1"/>
  <c r="HF611"/>
  <c r="HG616" s="1"/>
  <c r="L407" s="1"/>
  <c r="QO611"/>
  <c r="QP616" s="1"/>
  <c r="L418" s="1"/>
  <c r="YX616"/>
  <c r="ABH611"/>
  <c r="ABI616" s="1"/>
  <c r="ZP622"/>
  <c r="P466" s="1"/>
  <c r="ABZ605"/>
  <c r="ACA610" s="1"/>
  <c r="H470" s="1"/>
  <c r="EC617"/>
  <c r="ED622" s="1"/>
  <c r="OE622"/>
  <c r="P480" s="1"/>
  <c r="RG617"/>
  <c r="RH622" s="1"/>
  <c r="P478" s="1"/>
  <c r="XN622"/>
  <c r="P487" s="1"/>
  <c r="ZX605"/>
  <c r="ZY610" s="1"/>
  <c r="H465" s="1"/>
  <c r="EC647"/>
  <c r="ED652" s="1"/>
  <c r="HF647"/>
  <c r="HG652" s="1"/>
  <c r="AJ487" s="1"/>
  <c r="ZG652"/>
  <c r="AJ393" s="1"/>
  <c r="ADA647"/>
  <c r="ADB652" s="1"/>
  <c r="EC653"/>
  <c r="ED658" s="1"/>
  <c r="US653"/>
  <c r="UT658" s="1"/>
  <c r="AN454" s="1"/>
  <c r="VK653"/>
  <c r="VL658" s="1"/>
  <c r="AN457" s="1"/>
  <c r="XN658"/>
  <c r="AN409" s="1"/>
  <c r="ZX653"/>
  <c r="ZY658" s="1"/>
  <c r="AN432" s="1"/>
  <c r="ZG664"/>
  <c r="AR399" s="1"/>
  <c r="AAG659"/>
  <c r="AAH664" s="1"/>
  <c r="AR432" s="1"/>
  <c r="AAY659"/>
  <c r="AAZ664" s="1"/>
  <c r="AR443" s="1"/>
  <c r="ABH641"/>
  <c r="ABI646" s="1"/>
  <c r="OE652"/>
  <c r="AJ412" s="1"/>
  <c r="XN664"/>
  <c r="AR424" s="1"/>
  <c r="ZP670"/>
  <c r="AV440" s="1"/>
  <c r="EC599"/>
  <c r="EC672" s="1"/>
  <c r="H368" s="1"/>
  <c r="FD599"/>
  <c r="RG599"/>
  <c r="EC605"/>
  <c r="ED610" s="1"/>
  <c r="WD610"/>
  <c r="ZG610"/>
  <c r="H434" s="1"/>
  <c r="ABQ605"/>
  <c r="ABR610" s="1"/>
  <c r="H489" s="1"/>
  <c r="HF617"/>
  <c r="HG622" s="1"/>
  <c r="P406" s="1"/>
  <c r="QO617"/>
  <c r="QP622" s="1"/>
  <c r="P458" s="1"/>
  <c r="RQ622"/>
  <c r="US617"/>
  <c r="UT622" s="1"/>
  <c r="P439" s="1"/>
  <c r="YX622"/>
  <c r="ZX617"/>
  <c r="ZY622" s="1"/>
  <c r="P425" s="1"/>
  <c r="ABH617"/>
  <c r="ABI622" s="1"/>
  <c r="OE628"/>
  <c r="T486" s="1"/>
  <c r="UA629"/>
  <c r="UB634" s="1"/>
  <c r="X480" s="1"/>
  <c r="RQ640"/>
  <c r="UA635"/>
  <c r="UB640" s="1"/>
  <c r="AB476" s="1"/>
  <c r="US635"/>
  <c r="UT640" s="1"/>
  <c r="AB412" s="1"/>
  <c r="XN640"/>
  <c r="AB487" s="1"/>
  <c r="ZX635"/>
  <c r="ZY640" s="1"/>
  <c r="AB416" s="1"/>
  <c r="ABZ635"/>
  <c r="ACA640" s="1"/>
  <c r="AB486" s="1"/>
  <c r="ACR635"/>
  <c r="ACS640" s="1"/>
  <c r="ABH647"/>
  <c r="ABI652" s="1"/>
  <c r="QO653"/>
  <c r="QP658" s="1"/>
  <c r="AN417" s="1"/>
  <c r="WD664"/>
  <c r="RG665"/>
  <c r="RH670" s="1"/>
  <c r="AV483" s="1"/>
  <c r="AAP665"/>
  <c r="AAQ670" s="1"/>
  <c r="AV465" s="1"/>
  <c r="ABZ665"/>
  <c r="ACA670" s="1"/>
  <c r="AV487" s="1"/>
  <c r="ACR599"/>
  <c r="ACR672" s="1"/>
  <c r="L367" s="1"/>
  <c r="FD605"/>
  <c r="FE610" s="1"/>
  <c r="H480" s="1"/>
  <c r="HF605"/>
  <c r="HG610" s="1"/>
  <c r="H454" s="1"/>
  <c r="OE610"/>
  <c r="H490" s="1"/>
  <c r="AAG605"/>
  <c r="AAH610" s="1"/>
  <c r="H475" s="1"/>
  <c r="UA611"/>
  <c r="UB616" s="1"/>
  <c r="L461" s="1"/>
  <c r="WD616"/>
  <c r="ABZ611"/>
  <c r="ACA616" s="1"/>
  <c r="L480" s="1"/>
  <c r="WD622"/>
  <c r="ZG622"/>
  <c r="P456" s="1"/>
  <c r="ACR617"/>
  <c r="ACS622" s="1"/>
  <c r="ZP628"/>
  <c r="T422" s="1"/>
  <c r="AAY623"/>
  <c r="AAZ628" s="1"/>
  <c r="T441" s="1"/>
  <c r="ABQ623"/>
  <c r="ABR628" s="1"/>
  <c r="T418" s="1"/>
  <c r="US629"/>
  <c r="UT634" s="1"/>
  <c r="X484" s="1"/>
  <c r="YX634"/>
  <c r="ZX629"/>
  <c r="ZY634" s="1"/>
  <c r="X468" s="1"/>
  <c r="AAP629"/>
  <c r="AAQ634" s="1"/>
  <c r="X485" s="1"/>
  <c r="ABH629"/>
  <c r="ABI634" s="1"/>
  <c r="ABZ629"/>
  <c r="ACA634" s="1"/>
  <c r="X452" s="1"/>
  <c r="HF635"/>
  <c r="HG640" s="1"/>
  <c r="AB411" s="1"/>
  <c r="OE646"/>
  <c r="AF477" s="1"/>
  <c r="US641"/>
  <c r="UT646" s="1"/>
  <c r="AF435" s="1"/>
  <c r="ZP646"/>
  <c r="AF430" s="1"/>
  <c r="ACI641"/>
  <c r="ACJ646" s="1"/>
  <c r="ADA641"/>
  <c r="ADB646" s="1"/>
  <c r="UA647"/>
  <c r="UB652" s="1"/>
  <c r="AJ460" s="1"/>
  <c r="WD652"/>
  <c r="YX652"/>
  <c r="ZO672"/>
  <c r="P37" s="1"/>
  <c r="ADA599"/>
  <c r="ADB604" s="1"/>
  <c r="XN610"/>
  <c r="H438" s="1"/>
  <c r="VK611"/>
  <c r="VL616" s="1"/>
  <c r="L413" s="1"/>
  <c r="FD617"/>
  <c r="FE622" s="1"/>
  <c r="P437" s="1"/>
  <c r="VK617"/>
  <c r="VL622" s="1"/>
  <c r="P405" s="1"/>
  <c r="VK623"/>
  <c r="VL628" s="1"/>
  <c r="T411" s="1"/>
  <c r="XN628"/>
  <c r="T477" s="1"/>
  <c r="ZX623"/>
  <c r="ZY628" s="1"/>
  <c r="T405" s="1"/>
  <c r="AAP623"/>
  <c r="AAQ628" s="1"/>
  <c r="T474" s="1"/>
  <c r="ACR623"/>
  <c r="ACS628" s="1"/>
  <c r="EC629"/>
  <c r="ED634" s="1"/>
  <c r="WD634"/>
  <c r="AAG629"/>
  <c r="AAH634" s="1"/>
  <c r="X478" s="1"/>
  <c r="ABQ629"/>
  <c r="ABR634" s="1"/>
  <c r="X425" s="1"/>
  <c r="ZG640"/>
  <c r="AB434" s="1"/>
  <c r="RQ610"/>
  <c r="YX610"/>
  <c r="OE616"/>
  <c r="L463" s="1"/>
  <c r="US611"/>
  <c r="UT616" s="1"/>
  <c r="L481" s="1"/>
  <c r="XN616"/>
  <c r="L460" s="1"/>
  <c r="ZX611"/>
  <c r="ZY616" s="1"/>
  <c r="L457" s="1"/>
  <c r="AAP611"/>
  <c r="AAQ616" s="1"/>
  <c r="L406" s="1"/>
  <c r="AAP617"/>
  <c r="AAQ622" s="1"/>
  <c r="P428" s="1"/>
  <c r="RQ628"/>
  <c r="UA623"/>
  <c r="UB628" s="1"/>
  <c r="T487" s="1"/>
  <c r="YX628"/>
  <c r="HF629"/>
  <c r="HG634" s="1"/>
  <c r="X442" s="1"/>
  <c r="OE634"/>
  <c r="X483" s="1"/>
  <c r="QO629"/>
  <c r="QP634" s="1"/>
  <c r="X451" s="1"/>
  <c r="ZP634"/>
  <c r="X409" s="1"/>
  <c r="AAG635"/>
  <c r="AAH640" s="1"/>
  <c r="AB474" s="1"/>
  <c r="AAY635"/>
  <c r="AAZ640" s="1"/>
  <c r="AB437" s="1"/>
  <c r="UA641"/>
  <c r="UB646" s="1"/>
  <c r="AF403" s="1"/>
  <c r="AAP641"/>
  <c r="AAQ646" s="1"/>
  <c r="AF482" s="1"/>
  <c r="ABZ641"/>
  <c r="ACA646" s="1"/>
  <c r="AF408" s="1"/>
  <c r="ABH635"/>
  <c r="ABI640" s="1"/>
  <c r="RG647"/>
  <c r="RH652" s="1"/>
  <c r="AJ426" s="1"/>
  <c r="XN652"/>
  <c r="AJ425" s="1"/>
  <c r="ZP652"/>
  <c r="AJ490" s="1"/>
  <c r="ACR647"/>
  <c r="ACS652" s="1"/>
  <c r="OE658"/>
  <c r="AN482" s="1"/>
  <c r="YX658"/>
  <c r="AAP653"/>
  <c r="AAQ658" s="1"/>
  <c r="AN471" s="1"/>
  <c r="ABH653"/>
  <c r="ABI658" s="1"/>
  <c r="ACR653"/>
  <c r="ACS658" s="1"/>
  <c r="EC659"/>
  <c r="ED664" s="1"/>
  <c r="UA665"/>
  <c r="UB670" s="1"/>
  <c r="AV405" s="1"/>
  <c r="XN670"/>
  <c r="AV462" s="1"/>
  <c r="ADA665"/>
  <c r="ADB670" s="1"/>
  <c r="RQ658"/>
  <c r="ZP658"/>
  <c r="AN399" s="1"/>
  <c r="AAG653"/>
  <c r="AAH658" s="1"/>
  <c r="AN458" s="1"/>
  <c r="ADA653"/>
  <c r="ADB658" s="1"/>
  <c r="OE664"/>
  <c r="AR455" s="1"/>
  <c r="YX664"/>
  <c r="ZX659"/>
  <c r="ZY664" s="1"/>
  <c r="AR468" s="1"/>
  <c r="AAP659"/>
  <c r="AAQ664" s="1"/>
  <c r="AR425" s="1"/>
  <c r="EC665"/>
  <c r="ED670" s="1"/>
  <c r="US665"/>
  <c r="UT670" s="1"/>
  <c r="AV488" s="1"/>
  <c r="AAY665"/>
  <c r="AAZ670" s="1"/>
  <c r="AV428" s="1"/>
  <c r="UA599"/>
  <c r="UB604" s="1"/>
  <c r="D437" s="1"/>
  <c r="ZX599"/>
  <c r="AAP599"/>
  <c r="UA605"/>
  <c r="UB610" s="1"/>
  <c r="H433" s="1"/>
  <c r="US605"/>
  <c r="UT610" s="1"/>
  <c r="H478" s="1"/>
  <c r="AAP605"/>
  <c r="AAQ610" s="1"/>
  <c r="H473" s="1"/>
  <c r="ABH605"/>
  <c r="ABI610" s="1"/>
  <c r="US599"/>
  <c r="VK599"/>
  <c r="VL604" s="1"/>
  <c r="D416" s="1"/>
  <c r="AAG599"/>
  <c r="ABH599"/>
  <c r="ABH672" s="1"/>
  <c r="ABZ599"/>
  <c r="AAY605"/>
  <c r="AAZ610" s="1"/>
  <c r="H459" s="1"/>
  <c r="HF599"/>
  <c r="QO599"/>
  <c r="ABQ599"/>
  <c r="RG605"/>
  <c r="RH610" s="1"/>
  <c r="H394" s="1"/>
  <c r="ACI605"/>
  <c r="ACJ610" s="1"/>
  <c r="AAG611"/>
  <c r="AAH616" s="1"/>
  <c r="L470" s="1"/>
  <c r="AAY611"/>
  <c r="AAZ616" s="1"/>
  <c r="L428" s="1"/>
  <c r="UA617"/>
  <c r="UB622" s="1"/>
  <c r="P468" s="1"/>
  <c r="ABZ617"/>
  <c r="ACA622" s="1"/>
  <c r="P398" s="1"/>
  <c r="ADA617"/>
  <c r="ADB622" s="1"/>
  <c r="RG623"/>
  <c r="RH628" s="1"/>
  <c r="T484" s="1"/>
  <c r="US623"/>
  <c r="UT628" s="1"/>
  <c r="T471" s="1"/>
  <c r="ABH623"/>
  <c r="ABI628" s="1"/>
  <c r="ACI623"/>
  <c r="ACJ628" s="1"/>
  <c r="ADA623"/>
  <c r="ADB628" s="1"/>
  <c r="ACI611"/>
  <c r="ACJ616" s="1"/>
  <c r="ADA611"/>
  <c r="ADB616" s="1"/>
  <c r="AAG617"/>
  <c r="AAH622" s="1"/>
  <c r="P454" s="1"/>
  <c r="AAY617"/>
  <c r="AAZ622" s="1"/>
  <c r="P461" s="1"/>
  <c r="EC623"/>
  <c r="ED628" s="1"/>
  <c r="HF623"/>
  <c r="HG628" s="1"/>
  <c r="T437" s="1"/>
  <c r="AAG623"/>
  <c r="AAH628" s="1"/>
  <c r="T473" s="1"/>
  <c r="FD629"/>
  <c r="FE634" s="1"/>
  <c r="X412" s="1"/>
  <c r="ACR629"/>
  <c r="ACS634" s="1"/>
  <c r="ADA629"/>
  <c r="ADB634" s="1"/>
  <c r="FD635"/>
  <c r="FE640" s="1"/>
  <c r="AB445" s="1"/>
  <c r="QO635"/>
  <c r="QP640" s="1"/>
  <c r="AB410" s="1"/>
  <c r="RG635"/>
  <c r="RH640" s="1"/>
  <c r="AB424" s="1"/>
  <c r="VK635"/>
  <c r="VL640" s="1"/>
  <c r="AB482" s="1"/>
  <c r="WD640"/>
  <c r="ZP640"/>
  <c r="AB420" s="1"/>
  <c r="OE640"/>
  <c r="AB481" s="1"/>
  <c r="YX640"/>
  <c r="AAP635"/>
  <c r="AAQ640" s="1"/>
  <c r="AB439" s="1"/>
  <c r="ABQ635"/>
  <c r="ABR640" s="1"/>
  <c r="AB446" s="1"/>
  <c r="ACI635"/>
  <c r="ACJ640" s="1"/>
  <c r="QO641"/>
  <c r="QP646" s="1"/>
  <c r="AF433" s="1"/>
  <c r="ZX641"/>
  <c r="ZY646" s="1"/>
  <c r="AF402" s="1"/>
  <c r="AAY641"/>
  <c r="AAZ646" s="1"/>
  <c r="AF489" s="1"/>
  <c r="ABQ641"/>
  <c r="ABR646" s="1"/>
  <c r="AF473" s="1"/>
  <c r="XN646"/>
  <c r="AF407" s="1"/>
  <c r="YX646"/>
  <c r="AAG647"/>
  <c r="AAH652" s="1"/>
  <c r="AJ475" s="1"/>
  <c r="ABZ647"/>
  <c r="ACA652" s="1"/>
  <c r="AJ479" s="1"/>
  <c r="RQ646"/>
  <c r="WD646"/>
  <c r="ACR641"/>
  <c r="ACS646" s="1"/>
  <c r="QO647"/>
  <c r="QP652" s="1"/>
  <c r="AJ409" s="1"/>
  <c r="ABQ647"/>
  <c r="ABR652" s="1"/>
  <c r="AJ443" s="1"/>
  <c r="FD653"/>
  <c r="FE658" s="1"/>
  <c r="AN455" s="1"/>
  <c r="UA653"/>
  <c r="UB658" s="1"/>
  <c r="AN466" s="1"/>
  <c r="AAY653"/>
  <c r="AAZ658" s="1"/>
  <c r="AN436" s="1"/>
  <c r="ABZ653"/>
  <c r="ACA658" s="1"/>
  <c r="AN414" s="1"/>
  <c r="WD658"/>
  <c r="UA659"/>
  <c r="UB664" s="1"/>
  <c r="AR434" s="1"/>
  <c r="US659"/>
  <c r="UT664" s="1"/>
  <c r="AR396" s="1"/>
  <c r="VK659"/>
  <c r="VL664" s="1"/>
  <c r="AR478" s="1"/>
  <c r="ABH659"/>
  <c r="ABI664" s="1"/>
  <c r="ABZ659"/>
  <c r="ACA664" s="1"/>
  <c r="AR482" s="1"/>
  <c r="ADA659"/>
  <c r="ADB664" s="1"/>
  <c r="FD659"/>
  <c r="FE664" s="1"/>
  <c r="AR398" s="1"/>
  <c r="HF659"/>
  <c r="HG664" s="1"/>
  <c r="AR430" s="1"/>
  <c r="QO659"/>
  <c r="QP664" s="1"/>
  <c r="AR420" s="1"/>
  <c r="ZP664"/>
  <c r="AR467" s="1"/>
  <c r="ABQ659"/>
  <c r="ABR664" s="1"/>
  <c r="AR463" s="1"/>
  <c r="ACR659"/>
  <c r="ACS664" s="1"/>
  <c r="OE670"/>
  <c r="AV485" s="1"/>
  <c r="ZX665"/>
  <c r="ZY670" s="1"/>
  <c r="AV433" s="1"/>
  <c r="ACR665"/>
  <c r="ACS670" s="1"/>
  <c r="RQ670"/>
  <c r="VK665"/>
  <c r="VL670" s="1"/>
  <c r="AV458" s="1"/>
  <c r="WD670"/>
  <c r="ABH665"/>
  <c r="ABI670" s="1"/>
  <c r="ZP604"/>
  <c r="D396" s="1"/>
  <c r="OD672"/>
  <c r="P9" s="1"/>
  <c r="RP672"/>
  <c r="L365" s="1"/>
  <c r="WC672"/>
  <c r="L366" s="1"/>
  <c r="XM672"/>
  <c r="P85" s="1"/>
  <c r="RQ604"/>
  <c r="ZG616"/>
  <c r="L432" s="1"/>
  <c r="YW672"/>
  <c r="WD604"/>
  <c r="XN604"/>
  <c r="D479" s="1"/>
  <c r="YX604"/>
  <c r="ZP610"/>
  <c r="H408" s="1"/>
  <c r="ZP616"/>
  <c r="L448" s="1"/>
  <c r="ZF672"/>
  <c r="P61" s="1"/>
  <c r="OE604"/>
  <c r="D490" s="1"/>
  <c r="ZG604"/>
  <c r="D400" s="1"/>
  <c r="ZG646"/>
  <c r="AF415" s="1"/>
  <c r="FD647"/>
  <c r="FE652" s="1"/>
  <c r="AJ413" s="1"/>
  <c r="VK647"/>
  <c r="VL652" s="1"/>
  <c r="AJ473" s="1"/>
  <c r="AAP647"/>
  <c r="AAQ652" s="1"/>
  <c r="AJ445" s="1"/>
  <c r="ACI653"/>
  <c r="ACJ658" s="1"/>
  <c r="RQ664"/>
  <c r="HF665"/>
  <c r="HG670" s="1"/>
  <c r="AV446" s="1"/>
  <c r="QO665"/>
  <c r="QP670" s="1"/>
  <c r="AV395" s="1"/>
  <c r="AAG665"/>
  <c r="AAH670" s="1"/>
  <c r="AV490" s="1"/>
  <c r="ABQ665"/>
  <c r="ABR670" s="1"/>
  <c r="AV444" s="1"/>
  <c r="YX670"/>
  <c r="ZG670"/>
  <c r="AV412" s="1"/>
  <c r="P365" l="1"/>
  <c r="P352"/>
  <c r="P369"/>
  <c r="T356"/>
  <c r="G88"/>
  <c r="G12"/>
  <c r="ABZ672"/>
  <c r="P59" s="1"/>
  <c r="ABQ672"/>
  <c r="P84" s="1"/>
  <c r="AAY672"/>
  <c r="P14" s="1"/>
  <c r="AAP672"/>
  <c r="P30" s="1"/>
  <c r="AAG672"/>
  <c r="P81" s="1"/>
  <c r="ZX672"/>
  <c r="P97" s="1"/>
  <c r="US672"/>
  <c r="P62" s="1"/>
  <c r="FD672"/>
  <c r="P63" s="1"/>
  <c r="QO672"/>
  <c r="P68" s="1"/>
  <c r="RG672"/>
  <c r="P18" s="1"/>
  <c r="G102"/>
  <c r="G29"/>
  <c r="HF672"/>
  <c r="P86" s="1"/>
  <c r="AAZ604"/>
  <c r="D485" s="1"/>
  <c r="FE604"/>
  <c r="D466" s="1"/>
  <c r="VK672"/>
  <c r="P40" s="1"/>
  <c r="ACS604"/>
  <c r="ADA672"/>
  <c r="QP604"/>
  <c r="D455" s="1"/>
  <c r="ACA604"/>
  <c r="D422" s="1"/>
  <c r="UT604"/>
  <c r="D446" s="1"/>
  <c r="AAQ604"/>
  <c r="D462" s="1"/>
  <c r="HG604"/>
  <c r="D414" s="1"/>
  <c r="ED604"/>
  <c r="ABR604"/>
  <c r="D488" s="1"/>
  <c r="ABI604"/>
  <c r="ACJ604"/>
  <c r="ZY604"/>
  <c r="D452" s="1"/>
  <c r="RH604"/>
  <c r="D426" s="1"/>
  <c r="AAH604"/>
  <c r="D481" s="1"/>
  <c r="UA672"/>
  <c r="P51" s="1"/>
  <c r="P359" l="1"/>
  <c r="P357"/>
  <c r="P361"/>
  <c r="P363"/>
  <c r="L355"/>
  <c r="P356"/>
  <c r="T380"/>
  <c r="D365"/>
  <c r="T368"/>
  <c r="T386"/>
  <c r="T378"/>
  <c r="T385"/>
  <c r="T374"/>
  <c r="G75"/>
  <c r="G50"/>
  <c r="G42"/>
  <c r="G83"/>
  <c r="G98"/>
  <c r="G38"/>
  <c r="G30"/>
  <c r="G80"/>
  <c r="G92"/>
  <c r="G78"/>
  <c r="G64"/>
  <c r="G67"/>
  <c r="G100"/>
  <c r="GC669" l="1"/>
  <c r="GE669" s="1"/>
  <c r="AER621"/>
  <c r="AET621" s="1"/>
  <c r="GC667"/>
  <c r="GE667" s="1"/>
  <c r="XB648"/>
  <c r="XD648" s="1"/>
  <c r="AEI611"/>
  <c r="AEK611" s="1"/>
  <c r="XB651"/>
  <c r="XD651" s="1"/>
  <c r="DR613"/>
  <c r="DT613" s="1"/>
  <c r="HM645"/>
  <c r="HO645" s="1"/>
  <c r="AER612"/>
  <c r="AET612" s="1"/>
  <c r="ADZ624"/>
  <c r="AEB624" s="1"/>
  <c r="DR669"/>
  <c r="DT669" s="1"/>
  <c r="DR647"/>
  <c r="DT647" s="1"/>
  <c r="AEI607"/>
  <c r="AEK607" s="1"/>
  <c r="AEI635"/>
  <c r="AEK635" s="1"/>
  <c r="AER619"/>
  <c r="AET619" s="1"/>
  <c r="AEI624"/>
  <c r="AEK624" s="1"/>
  <c r="KP665"/>
  <c r="KR665" s="1"/>
  <c r="AEI613"/>
  <c r="AEK613" s="1"/>
  <c r="GC621"/>
  <c r="GE621" s="1"/>
  <c r="AEI627"/>
  <c r="AEK627" s="1"/>
  <c r="XB663"/>
  <c r="XD663" s="1"/>
  <c r="AFA649"/>
  <c r="AFC649" s="1"/>
  <c r="GC650"/>
  <c r="GE650" s="1"/>
  <c r="DR632"/>
  <c r="DT632" s="1"/>
  <c r="YC612"/>
  <c r="YE612" s="1"/>
  <c r="AER654"/>
  <c r="AET654" s="1"/>
  <c r="HM662"/>
  <c r="HO662" s="1"/>
  <c r="AER615"/>
  <c r="AET615" s="1"/>
  <c r="DR625"/>
  <c r="DT625" s="1"/>
  <c r="ADZ607"/>
  <c r="AEB607" s="1"/>
  <c r="AEI649"/>
  <c r="AEK649" s="1"/>
  <c r="OT663"/>
  <c r="OV663" s="1"/>
  <c r="XB657"/>
  <c r="XD657" s="1"/>
  <c r="ADH639"/>
  <c r="ADJ639" s="1"/>
  <c r="XB655"/>
  <c r="XD655" s="1"/>
  <c r="KP663"/>
  <c r="KR663" s="1"/>
  <c r="AER659"/>
  <c r="AET659" s="1"/>
  <c r="HM620"/>
  <c r="HO620" s="1"/>
  <c r="AEI643"/>
  <c r="AEK643" s="1"/>
  <c r="AER641"/>
  <c r="AET641" s="1"/>
  <c r="AEI620"/>
  <c r="AEK620" s="1"/>
  <c r="AER632"/>
  <c r="AET632" s="1"/>
  <c r="GC651"/>
  <c r="GE651" s="1"/>
  <c r="KP661"/>
  <c r="KR661" s="1"/>
  <c r="CZ663"/>
  <c r="DB663" s="1"/>
  <c r="OT639"/>
  <c r="OV639" s="1"/>
  <c r="AGB656"/>
  <c r="AGD656" s="1"/>
  <c r="DR642"/>
  <c r="DT642" s="1"/>
  <c r="YC629"/>
  <c r="YE629" s="1"/>
  <c r="AEI663"/>
  <c r="AEK663" s="1"/>
  <c r="NJ649"/>
  <c r="NL649" s="1"/>
  <c r="ADZ625"/>
  <c r="AEB625" s="1"/>
  <c r="DR661"/>
  <c r="DT661" s="1"/>
  <c r="AEI647"/>
  <c r="AEK647" s="1"/>
  <c r="AEI621"/>
  <c r="AEK621" s="1"/>
  <c r="AEI626"/>
  <c r="AEK626" s="1"/>
  <c r="XB662"/>
  <c r="XD662" s="1"/>
  <c r="AER644"/>
  <c r="AET644" s="1"/>
  <c r="OT662"/>
  <c r="OV662" s="1"/>
  <c r="AEI645"/>
  <c r="AEK645" s="1"/>
  <c r="AER642"/>
  <c r="AET642" s="1"/>
  <c r="AEI614"/>
  <c r="AEK614" s="1"/>
  <c r="AEI644"/>
  <c r="AEK644" s="1"/>
  <c r="AHC654"/>
  <c r="AHE654" s="1"/>
  <c r="AHC668"/>
  <c r="AHE668" s="1"/>
  <c r="AEI648"/>
  <c r="AEK648" s="1"/>
  <c r="OT669"/>
  <c r="OV669" s="1"/>
  <c r="WJ669"/>
  <c r="WL669" s="1"/>
  <c r="JF665"/>
  <c r="JH665" s="1"/>
  <c r="AHC669"/>
  <c r="AHE669" s="1"/>
  <c r="XB669"/>
  <c r="XD669" s="1"/>
  <c r="ADZ659"/>
  <c r="AEB659" s="1"/>
  <c r="KP643"/>
  <c r="KR643" s="1"/>
  <c r="DR668"/>
  <c r="DT668" s="1"/>
  <c r="GC624"/>
  <c r="GE624" s="1"/>
  <c r="OK627"/>
  <c r="OM627" s="1"/>
  <c r="ADZ630"/>
  <c r="AEB630" s="1"/>
  <c r="EJ669"/>
  <c r="EL669" s="1"/>
  <c r="MR665"/>
  <c r="MT665" s="1"/>
  <c r="ADZ633"/>
  <c r="AEB633" s="1"/>
  <c r="AFA668"/>
  <c r="AFC668" s="1"/>
  <c r="XB665"/>
  <c r="XD665" s="1"/>
  <c r="YC662"/>
  <c r="YE662" s="1"/>
  <c r="GU639"/>
  <c r="GW639" s="1"/>
  <c r="KG669"/>
  <c r="KI669" s="1"/>
  <c r="MR669"/>
  <c r="MT669" s="1"/>
  <c r="ADH637"/>
  <c r="ADJ637" s="1"/>
  <c r="AER620"/>
  <c r="AET620" s="1"/>
  <c r="AEI665"/>
  <c r="AEK665" s="1"/>
  <c r="AFA667"/>
  <c r="AFC667" s="1"/>
  <c r="KP644"/>
  <c r="KR644" s="1"/>
  <c r="ADH663"/>
  <c r="ADJ663" s="1"/>
  <c r="HM629"/>
  <c r="HO629" s="1"/>
  <c r="PL666"/>
  <c r="PN666" s="1"/>
  <c r="AER669"/>
  <c r="AET669" s="1"/>
  <c r="QV669"/>
  <c r="QX669" s="1"/>
  <c r="YC656"/>
  <c r="YE656" s="1"/>
  <c r="GC645"/>
  <c r="GE645" s="1"/>
  <c r="LZ647"/>
  <c r="MB647" s="1"/>
  <c r="UH651"/>
  <c r="UJ651" s="1"/>
  <c r="DR638"/>
  <c r="DT638" s="1"/>
  <c r="ADH662"/>
  <c r="ADJ662" s="1"/>
  <c r="XB638"/>
  <c r="XD638" s="1"/>
  <c r="GU643"/>
  <c r="GW643" s="1"/>
  <c r="KP656"/>
  <c r="KR656" s="1"/>
  <c r="AER643"/>
  <c r="AET643" s="1"/>
  <c r="AER638"/>
  <c r="AET638" s="1"/>
  <c r="AER655"/>
  <c r="AET655" s="1"/>
  <c r="TG637"/>
  <c r="TI637" s="1"/>
  <c r="AHC661"/>
  <c r="AHE661" s="1"/>
  <c r="YL649"/>
  <c r="YN649" s="1"/>
  <c r="KP650"/>
  <c r="KR650" s="1"/>
  <c r="AFJ637"/>
  <c r="AFL637" s="1"/>
  <c r="XB645"/>
  <c r="XD645" s="1"/>
  <c r="ADZ618"/>
  <c r="AEB618" s="1"/>
  <c r="AER626"/>
  <c r="AET626" s="1"/>
  <c r="AF666"/>
  <c r="AH666" s="1"/>
  <c r="ADZ620"/>
  <c r="AEB620" s="1"/>
  <c r="ADZ619"/>
  <c r="AEB619" s="1"/>
  <c r="AER661"/>
  <c r="AET661" s="1"/>
  <c r="AEI653"/>
  <c r="AEK653" s="1"/>
  <c r="TG666"/>
  <c r="TI666" s="1"/>
  <c r="ADZ638"/>
  <c r="AEB638" s="1"/>
  <c r="IE668"/>
  <c r="IG668" s="1"/>
  <c r="KP637"/>
  <c r="KR637" s="1"/>
  <c r="ADZ653"/>
  <c r="AEB653" s="1"/>
  <c r="HM657"/>
  <c r="HO657" s="1"/>
  <c r="AEI639"/>
  <c r="AEK639" s="1"/>
  <c r="HM665"/>
  <c r="HO665" s="1"/>
  <c r="AER660"/>
  <c r="AET660" s="1"/>
  <c r="XB667"/>
  <c r="XD667" s="1"/>
  <c r="ADZ656"/>
  <c r="AEB656" s="1"/>
  <c r="KP632"/>
  <c r="KR632" s="1"/>
  <c r="ADZ662"/>
  <c r="AEB662" s="1"/>
  <c r="AER627"/>
  <c r="AET627" s="1"/>
  <c r="ADZ612"/>
  <c r="AEB612" s="1"/>
  <c r="AER611"/>
  <c r="AET611" s="1"/>
  <c r="LZ669"/>
  <c r="MB669" s="1"/>
  <c r="OT631"/>
  <c r="OV631" s="1"/>
  <c r="YC667"/>
  <c r="YE667" s="1"/>
  <c r="AHC665"/>
  <c r="AHE665" s="1"/>
  <c r="GC663"/>
  <c r="GE663" s="1"/>
  <c r="AEI660"/>
  <c r="AEK660" s="1"/>
  <c r="AER657"/>
  <c r="AET657" s="1"/>
  <c r="TG667"/>
  <c r="TI667" s="1"/>
  <c r="ADZ668"/>
  <c r="AEB668" s="1"/>
  <c r="ADZ665"/>
  <c r="AEB665" s="1"/>
  <c r="NA668"/>
  <c r="NC668" s="1"/>
  <c r="AER648"/>
  <c r="AET648" s="1"/>
  <c r="XB630"/>
  <c r="XD630" s="1"/>
  <c r="AEI659"/>
  <c r="AEK659" s="1"/>
  <c r="AER663"/>
  <c r="AET663" s="1"/>
  <c r="YC661"/>
  <c r="YE661" s="1"/>
  <c r="XT668"/>
  <c r="XV668" s="1"/>
  <c r="XB641"/>
  <c r="XD641" s="1"/>
  <c r="ADQ663"/>
  <c r="ADS663" s="1"/>
  <c r="GC638"/>
  <c r="GE638" s="1"/>
  <c r="OT661"/>
  <c r="OV661" s="1"/>
  <c r="XB631"/>
  <c r="XD631" s="1"/>
  <c r="GU667"/>
  <c r="GW667" s="1"/>
  <c r="ADZ621"/>
  <c r="AEB621" s="1"/>
  <c r="AFS642"/>
  <c r="AFU642" s="1"/>
  <c r="GC625"/>
  <c r="GE625" s="1"/>
  <c r="GC655"/>
  <c r="GE655" s="1"/>
  <c r="KP647"/>
  <c r="KR647" s="1"/>
  <c r="AER637"/>
  <c r="AET637" s="1"/>
  <c r="KP667"/>
  <c r="KR667" s="1"/>
  <c r="BP669"/>
  <c r="BR669" s="1"/>
  <c r="GL668"/>
  <c r="GN668" s="1"/>
  <c r="YC655"/>
  <c r="YE655" s="1"/>
  <c r="DR631"/>
  <c r="DT631" s="1"/>
  <c r="ADZ645"/>
  <c r="AEB645" s="1"/>
  <c r="ADZ666"/>
  <c r="AEB666" s="1"/>
  <c r="KP659"/>
  <c r="KR659" s="1"/>
  <c r="AER653"/>
  <c r="AET653" s="1"/>
  <c r="ADZ642"/>
  <c r="AEB642" s="1"/>
  <c r="YC663"/>
  <c r="YE663" s="1"/>
  <c r="ADZ661"/>
  <c r="AEB661" s="1"/>
  <c r="KP638"/>
  <c r="KR638" s="1"/>
  <c r="XB642"/>
  <c r="XD642" s="1"/>
  <c r="XT665"/>
  <c r="XV665" s="1"/>
  <c r="KP631"/>
  <c r="KR631" s="1"/>
  <c r="XB621"/>
  <c r="XD621" s="1"/>
  <c r="ADZ649"/>
  <c r="AEB649" s="1"/>
  <c r="ADH651"/>
  <c r="ADJ651" s="1"/>
  <c r="AER603"/>
  <c r="AET603" s="1"/>
  <c r="GC648"/>
  <c r="GE648" s="1"/>
  <c r="QD667"/>
  <c r="QF667" s="1"/>
  <c r="KP669"/>
  <c r="KR669" s="1"/>
  <c r="AER666"/>
  <c r="AET666" s="1"/>
  <c r="AGB665"/>
  <c r="AGD665" s="1"/>
  <c r="TG668"/>
  <c r="TI668" s="1"/>
  <c r="YC654"/>
  <c r="YE654" s="1"/>
  <c r="AER633"/>
  <c r="AET633" s="1"/>
  <c r="IE667"/>
  <c r="IG667" s="1"/>
  <c r="TP667"/>
  <c r="TR667" s="1"/>
  <c r="HM654"/>
  <c r="HO654" s="1"/>
  <c r="IW669"/>
  <c r="IY669" s="1"/>
  <c r="N645"/>
  <c r="P645" s="1"/>
  <c r="ADZ660"/>
  <c r="AEB660" s="1"/>
  <c r="GC637"/>
  <c r="GE637" s="1"/>
  <c r="GC661"/>
  <c r="GE661" s="1"/>
  <c r="GC660"/>
  <c r="GE660" s="1"/>
  <c r="ADZ627"/>
  <c r="AEB627" s="1"/>
  <c r="DR655"/>
  <c r="DT655" s="1"/>
  <c r="IW654"/>
  <c r="IY654" s="1"/>
  <c r="AER635"/>
  <c r="AET635" s="1"/>
  <c r="AEI657"/>
  <c r="AEK657" s="1"/>
  <c r="YC669"/>
  <c r="YE669" s="1"/>
  <c r="KP626"/>
  <c r="KR626" s="1"/>
  <c r="ADZ643"/>
  <c r="AEB643" s="1"/>
  <c r="AER606"/>
  <c r="AET606" s="1"/>
  <c r="GC619"/>
  <c r="GE619" s="1"/>
  <c r="TG648"/>
  <c r="TI648" s="1"/>
  <c r="KP662"/>
  <c r="KR662" s="1"/>
  <c r="AEI638"/>
  <c r="AEK638" s="1"/>
  <c r="AEI609"/>
  <c r="AEK609" s="1"/>
  <c r="ADZ639"/>
  <c r="AEB639" s="1"/>
  <c r="OT654"/>
  <c r="OV654" s="1"/>
  <c r="GC668"/>
  <c r="GE668" s="1"/>
  <c r="WS667"/>
  <c r="WU667" s="1"/>
  <c r="GL654"/>
  <c r="GN654" s="1"/>
  <c r="TG669"/>
  <c r="TI669" s="1"/>
  <c r="AER649"/>
  <c r="AET649" s="1"/>
  <c r="GU666"/>
  <c r="GW666" s="1"/>
  <c r="AEI642"/>
  <c r="AEK642" s="1"/>
  <c r="AER665"/>
  <c r="AET665" s="1"/>
  <c r="ADZ650"/>
  <c r="AEB650" s="1"/>
  <c r="AER639"/>
  <c r="AET639" s="1"/>
  <c r="LZ666"/>
  <c r="MB666" s="1"/>
  <c r="ADZ606"/>
  <c r="AEB606" s="1"/>
  <c r="OK653"/>
  <c r="OM653" s="1"/>
  <c r="ADZ648"/>
  <c r="AEB648" s="1"/>
  <c r="XB650"/>
  <c r="XD650" s="1"/>
  <c r="ADZ667"/>
  <c r="AEB667" s="1"/>
  <c r="ADZ651"/>
  <c r="AEB651" s="1"/>
  <c r="AEI668"/>
  <c r="AEK668" s="1"/>
  <c r="XB666"/>
  <c r="XD666" s="1"/>
  <c r="DR660"/>
  <c r="DT660" s="1"/>
  <c r="ADQ665"/>
  <c r="ADS665" s="1"/>
  <c r="YL636"/>
  <c r="YN636" s="1"/>
  <c r="GC654"/>
  <c r="GE654" s="1"/>
  <c r="GC633"/>
  <c r="GE633" s="1"/>
  <c r="ADZ657"/>
  <c r="AEB657" s="1"/>
  <c r="AER624"/>
  <c r="AET624" s="1"/>
  <c r="ADZ613"/>
  <c r="AEB613" s="1"/>
  <c r="ADZ632"/>
  <c r="AEB632" s="1"/>
  <c r="JX663"/>
  <c r="JZ663" s="1"/>
  <c r="ADH620"/>
  <c r="ADJ620" s="1"/>
  <c r="YC638"/>
  <c r="YE638" s="1"/>
  <c r="AER600"/>
  <c r="AET600" s="1"/>
  <c r="AEI651"/>
  <c r="AEK651" s="1"/>
  <c r="AEU658" l="1"/>
  <c r="IW665"/>
  <c r="IY665" s="1"/>
  <c r="ES668"/>
  <c r="EU668" s="1"/>
  <c r="ADH632"/>
  <c r="ADJ632" s="1"/>
  <c r="AER629"/>
  <c r="AET629" s="1"/>
  <c r="AER601"/>
  <c r="AET601" s="1"/>
  <c r="AEI603"/>
  <c r="AEK603" s="1"/>
  <c r="YC651"/>
  <c r="YE651" s="1"/>
  <c r="AEI650"/>
  <c r="AEK650" s="1"/>
  <c r="AEL652" s="1"/>
  <c r="LH662"/>
  <c r="LJ662" s="1"/>
  <c r="ADZ600"/>
  <c r="AEB600" s="1"/>
  <c r="AEI601"/>
  <c r="AEK601" s="1"/>
  <c r="ADH650"/>
  <c r="ADJ650" s="1"/>
  <c r="AER647"/>
  <c r="AET647" s="1"/>
  <c r="HM608"/>
  <c r="HO608" s="1"/>
  <c r="AER609"/>
  <c r="AET609" s="1"/>
  <c r="AEI602"/>
  <c r="AEK602" s="1"/>
  <c r="AER599"/>
  <c r="AET599" s="1"/>
  <c r="ADZ603"/>
  <c r="AEB603" s="1"/>
  <c r="IE653"/>
  <c r="IG653" s="1"/>
  <c r="AEI654"/>
  <c r="AEK654" s="1"/>
  <c r="ADZ614"/>
  <c r="AEB614" s="1"/>
  <c r="AER613"/>
  <c r="AET613" s="1"/>
  <c r="KP633"/>
  <c r="KR633" s="1"/>
  <c r="AEI633"/>
  <c r="AEK633" s="1"/>
  <c r="OT626"/>
  <c r="OV626" s="1"/>
  <c r="ADZ626"/>
  <c r="AEB626" s="1"/>
  <c r="KG662"/>
  <c r="KI662" s="1"/>
  <c r="AEI662"/>
  <c r="AEK662" s="1"/>
  <c r="AEI630"/>
  <c r="AEK630" s="1"/>
  <c r="ADZ629"/>
  <c r="AEB629" s="1"/>
  <c r="ADQ659"/>
  <c r="ADS659" s="1"/>
  <c r="GC620"/>
  <c r="GE620" s="1"/>
  <c r="AEI617"/>
  <c r="AEK617" s="1"/>
  <c r="AER618"/>
  <c r="AET618" s="1"/>
  <c r="IE609"/>
  <c r="IG609" s="1"/>
  <c r="AER605"/>
  <c r="AET605" s="1"/>
  <c r="ADZ599"/>
  <c r="AEB599" s="1"/>
  <c r="AEI599"/>
  <c r="AEK599" s="1"/>
  <c r="ADZ654"/>
  <c r="AEB654" s="1"/>
  <c r="AEI656"/>
  <c r="AEK656" s="1"/>
  <c r="YC668"/>
  <c r="YE668" s="1"/>
  <c r="AER668"/>
  <c r="AET668" s="1"/>
  <c r="AHC667"/>
  <c r="AHE667" s="1"/>
  <c r="AER667"/>
  <c r="AET667" s="1"/>
  <c r="AER617"/>
  <c r="AET617" s="1"/>
  <c r="AEI618"/>
  <c r="AEK618" s="1"/>
  <c r="KP654"/>
  <c r="KR654" s="1"/>
  <c r="ADZ655"/>
  <c r="AEB655" s="1"/>
  <c r="TG659"/>
  <c r="TI659" s="1"/>
  <c r="ADZ663"/>
  <c r="AEB663" s="1"/>
  <c r="AEC664" s="1"/>
  <c r="KP602"/>
  <c r="KR602" s="1"/>
  <c r="AER602"/>
  <c r="AET602" s="1"/>
  <c r="AER607"/>
  <c r="AET607" s="1"/>
  <c r="ADZ605"/>
  <c r="AEB605" s="1"/>
  <c r="AEI608"/>
  <c r="AEK608" s="1"/>
  <c r="DR650"/>
  <c r="DT650" s="1"/>
  <c r="ADZ647"/>
  <c r="AEB647" s="1"/>
  <c r="AEC652" s="1"/>
  <c r="IE666"/>
  <c r="IG666" s="1"/>
  <c r="AEI666"/>
  <c r="AEK666" s="1"/>
  <c r="GU608"/>
  <c r="GW608" s="1"/>
  <c r="AEI606"/>
  <c r="AEK606" s="1"/>
  <c r="ADZ609"/>
  <c r="AEB609" s="1"/>
  <c r="HV669"/>
  <c r="HX669" s="1"/>
  <c r="YC660"/>
  <c r="YE660" s="1"/>
  <c r="AEI661"/>
  <c r="AEK661" s="1"/>
  <c r="AER623"/>
  <c r="AET623" s="1"/>
  <c r="AEI623"/>
  <c r="AEK623" s="1"/>
  <c r="XB627"/>
  <c r="XD627" s="1"/>
  <c r="AER625"/>
  <c r="AET625" s="1"/>
  <c r="NS668"/>
  <c r="NU668" s="1"/>
  <c r="ADZ669"/>
  <c r="AEB669" s="1"/>
  <c r="AEC670" s="1"/>
  <c r="AEI619"/>
  <c r="AEK619" s="1"/>
  <c r="ADZ617"/>
  <c r="AEB617" s="1"/>
  <c r="AEC622" s="1"/>
  <c r="AEI636"/>
  <c r="AEK636" s="1"/>
  <c r="ADZ635"/>
  <c r="AEB635" s="1"/>
  <c r="OT629"/>
  <c r="OV629" s="1"/>
  <c r="AEI632"/>
  <c r="AEK632" s="1"/>
  <c r="SX668"/>
  <c r="SZ668" s="1"/>
  <c r="AEI641"/>
  <c r="AEK641" s="1"/>
  <c r="AEL646" s="1"/>
  <c r="ADZ641"/>
  <c r="AEB641" s="1"/>
  <c r="YC665"/>
  <c r="YE665" s="1"/>
  <c r="AEI667"/>
  <c r="AEK667" s="1"/>
  <c r="ADZ611"/>
  <c r="AEB611" s="1"/>
  <c r="AEI615"/>
  <c r="AEK615" s="1"/>
  <c r="AER631"/>
  <c r="AET631" s="1"/>
  <c r="AEI629"/>
  <c r="AEK629" s="1"/>
  <c r="GC614"/>
  <c r="GE614" s="1"/>
  <c r="AEI612"/>
  <c r="AEK612" s="1"/>
  <c r="AEL616" s="1"/>
  <c r="KP639"/>
  <c r="KR639" s="1"/>
  <c r="AEI637"/>
  <c r="AEK637" s="1"/>
  <c r="ADH602"/>
  <c r="ADJ602" s="1"/>
  <c r="ADZ602"/>
  <c r="AEB602" s="1"/>
  <c r="AER608"/>
  <c r="AET608" s="1"/>
  <c r="AEI605"/>
  <c r="AEK605" s="1"/>
  <c r="ADZ608"/>
  <c r="AEB608" s="1"/>
  <c r="DR639"/>
  <c r="DT639" s="1"/>
  <c r="AER636"/>
  <c r="AET636" s="1"/>
  <c r="AEU640" s="1"/>
  <c r="ADZ637"/>
  <c r="AEB637" s="1"/>
  <c r="ADH642"/>
  <c r="ADJ642" s="1"/>
  <c r="ADZ644"/>
  <c r="AEB644" s="1"/>
  <c r="XT667"/>
  <c r="XV667" s="1"/>
  <c r="AEI625"/>
  <c r="AEK625" s="1"/>
  <c r="ADZ623"/>
  <c r="AEB623" s="1"/>
  <c r="YC649"/>
  <c r="YE649" s="1"/>
  <c r="AER650"/>
  <c r="AET650" s="1"/>
  <c r="AEI631"/>
  <c r="AEK631" s="1"/>
  <c r="AER630"/>
  <c r="AET630" s="1"/>
  <c r="ADZ631"/>
  <c r="AEB631" s="1"/>
  <c r="NJ669"/>
  <c r="NL669" s="1"/>
  <c r="AEI669"/>
  <c r="AEK669" s="1"/>
  <c r="GC662"/>
  <c r="GE662" s="1"/>
  <c r="AER662"/>
  <c r="AET662" s="1"/>
  <c r="AEU664" s="1"/>
  <c r="IE638"/>
  <c r="IG638" s="1"/>
  <c r="ADZ636"/>
  <c r="AEB636" s="1"/>
  <c r="ADZ615"/>
  <c r="AEB615" s="1"/>
  <c r="AER614"/>
  <c r="AET614" s="1"/>
  <c r="ADH655"/>
  <c r="ADJ655" s="1"/>
  <c r="AEI655"/>
  <c r="AEK655" s="1"/>
  <c r="YC645"/>
  <c r="YE645" s="1"/>
  <c r="AER645"/>
  <c r="AET645" s="1"/>
  <c r="AEU646" s="1"/>
  <c r="MR649"/>
  <c r="MT649" s="1"/>
  <c r="AER651"/>
  <c r="AET651" s="1"/>
  <c r="ADZ601"/>
  <c r="AEB601" s="1"/>
  <c r="AEI600"/>
  <c r="AEK600" s="1"/>
  <c r="KP630"/>
  <c r="KR630" s="1"/>
  <c r="GU633"/>
  <c r="GW633" s="1"/>
  <c r="YC648"/>
  <c r="YE648" s="1"/>
  <c r="GU649"/>
  <c r="GW649" s="1"/>
  <c r="WJ647"/>
  <c r="WL647" s="1"/>
  <c r="IE648"/>
  <c r="IG648" s="1"/>
  <c r="TG650"/>
  <c r="TI650" s="1"/>
  <c r="HM647"/>
  <c r="HO647" s="1"/>
  <c r="DR651"/>
  <c r="DT651" s="1"/>
  <c r="OT648"/>
  <c r="OV648" s="1"/>
  <c r="GU626"/>
  <c r="GW626" s="1"/>
  <c r="XB623"/>
  <c r="XD623" s="1"/>
  <c r="GC623"/>
  <c r="GE623" s="1"/>
  <c r="YC606"/>
  <c r="YE606" s="1"/>
  <c r="XB606"/>
  <c r="XD606" s="1"/>
  <c r="ADH609"/>
  <c r="ADJ609" s="1"/>
  <c r="TG607"/>
  <c r="TI607" s="1"/>
  <c r="GC607"/>
  <c r="GE607" s="1"/>
  <c r="IE644"/>
  <c r="IG644" s="1"/>
  <c r="HM643"/>
  <c r="HO643" s="1"/>
  <c r="XB624"/>
  <c r="XD624" s="1"/>
  <c r="KP625"/>
  <c r="KR625" s="1"/>
  <c r="GC626"/>
  <c r="GE626" s="1"/>
  <c r="ADH636"/>
  <c r="ADJ636" s="1"/>
  <c r="KP636"/>
  <c r="KR636" s="1"/>
  <c r="IE636"/>
  <c r="IG636" s="1"/>
  <c r="OT638"/>
  <c r="OV638" s="1"/>
  <c r="ADH623"/>
  <c r="ADJ623" s="1"/>
  <c r="WJ627"/>
  <c r="WL627" s="1"/>
  <c r="TG623"/>
  <c r="TI623" s="1"/>
  <c r="GU623"/>
  <c r="GW623" s="1"/>
  <c r="DR624"/>
  <c r="DT624" s="1"/>
  <c r="YC650"/>
  <c r="YE650" s="1"/>
  <c r="WJ648"/>
  <c r="WL648" s="1"/>
  <c r="ADH647"/>
  <c r="ADJ647" s="1"/>
  <c r="HM649"/>
  <c r="HO649" s="1"/>
  <c r="TG651"/>
  <c r="TI651" s="1"/>
  <c r="GU648"/>
  <c r="GW648" s="1"/>
  <c r="IE650"/>
  <c r="IG650" s="1"/>
  <c r="OT647"/>
  <c r="OV647" s="1"/>
  <c r="WJ668"/>
  <c r="WL668" s="1"/>
  <c r="GU665"/>
  <c r="GW665" s="1"/>
  <c r="OT668"/>
  <c r="OV668" s="1"/>
  <c r="GC665"/>
  <c r="GE665" s="1"/>
  <c r="LZ668"/>
  <c r="MB668" s="1"/>
  <c r="KP666"/>
  <c r="KR666" s="1"/>
  <c r="YC617"/>
  <c r="YE617" s="1"/>
  <c r="XB620"/>
  <c r="XD620" s="1"/>
  <c r="GU620"/>
  <c r="GW620" s="1"/>
  <c r="OT619"/>
  <c r="OV619" s="1"/>
  <c r="WJ661"/>
  <c r="WL661" s="1"/>
  <c r="KP660"/>
  <c r="KR660" s="1"/>
  <c r="KS664" s="1"/>
  <c r="AR449" s="1"/>
  <c r="IE631"/>
  <c r="IG631" s="1"/>
  <c r="GC630"/>
  <c r="GE630" s="1"/>
  <c r="YC639"/>
  <c r="YE639" s="1"/>
  <c r="WJ639"/>
  <c r="WL639" s="1"/>
  <c r="ADH638"/>
  <c r="ADJ638" s="1"/>
  <c r="HM639"/>
  <c r="HO639" s="1"/>
  <c r="ADH653"/>
  <c r="ADJ653" s="1"/>
  <c r="YC653"/>
  <c r="YE653" s="1"/>
  <c r="WJ653"/>
  <c r="WL653" s="1"/>
  <c r="TG653"/>
  <c r="TI653" s="1"/>
  <c r="IE657"/>
  <c r="IG657" s="1"/>
  <c r="HM653"/>
  <c r="HO653" s="1"/>
  <c r="GU655"/>
  <c r="GW655" s="1"/>
  <c r="DR653"/>
  <c r="DT653" s="1"/>
  <c r="OT657"/>
  <c r="OV657" s="1"/>
  <c r="ADH667"/>
  <c r="ADJ667" s="1"/>
  <c r="WJ667"/>
  <c r="WL667" s="1"/>
  <c r="HM617"/>
  <c r="HO617" s="1"/>
  <c r="IE617"/>
  <c r="IG617" s="1"/>
  <c r="WJ630"/>
  <c r="WL630" s="1"/>
  <c r="GU629"/>
  <c r="GW629" s="1"/>
  <c r="DR633"/>
  <c r="DT633" s="1"/>
  <c r="OT632"/>
  <c r="OV632" s="1"/>
  <c r="KP642"/>
  <c r="KR642" s="1"/>
  <c r="OT642"/>
  <c r="OV642" s="1"/>
  <c r="YC615"/>
  <c r="YE615" s="1"/>
  <c r="WJ614"/>
  <c r="WL614" s="1"/>
  <c r="GU615"/>
  <c r="GW615" s="1"/>
  <c r="KP614"/>
  <c r="KR614" s="1"/>
  <c r="IE612"/>
  <c r="IG612" s="1"/>
  <c r="AFJ667"/>
  <c r="AFL667" s="1"/>
  <c r="HM668"/>
  <c r="HO668" s="1"/>
  <c r="IE662"/>
  <c r="IG662" s="1"/>
  <c r="TG660"/>
  <c r="TI660" s="1"/>
  <c r="ADH654"/>
  <c r="ADJ654" s="1"/>
  <c r="IE654"/>
  <c r="IG654" s="1"/>
  <c r="HM656"/>
  <c r="HO656" s="1"/>
  <c r="KP653"/>
  <c r="KR653" s="1"/>
  <c r="OT653"/>
  <c r="OV653" s="1"/>
  <c r="ADH666"/>
  <c r="ADJ666" s="1"/>
  <c r="HM669"/>
  <c r="HO669" s="1"/>
  <c r="IE669"/>
  <c r="IG669" s="1"/>
  <c r="XB649"/>
  <c r="XD649" s="1"/>
  <c r="DR648"/>
  <c r="DT648" s="1"/>
  <c r="XB626"/>
  <c r="XD626" s="1"/>
  <c r="YC625"/>
  <c r="YE625" s="1"/>
  <c r="ADH627"/>
  <c r="ADJ627" s="1"/>
  <c r="IE627"/>
  <c r="IG627" s="1"/>
  <c r="HM626"/>
  <c r="HO626" s="1"/>
  <c r="GU624"/>
  <c r="GW624" s="1"/>
  <c r="TG627"/>
  <c r="TI627" s="1"/>
  <c r="WJ623"/>
  <c r="WL623" s="1"/>
  <c r="OT624"/>
  <c r="OV624" s="1"/>
  <c r="GC608"/>
  <c r="GE608" s="1"/>
  <c r="OT607"/>
  <c r="OV607" s="1"/>
  <c r="XB639"/>
  <c r="XD639" s="1"/>
  <c r="GU637"/>
  <c r="GW637" s="1"/>
  <c r="YC603"/>
  <c r="YE603" s="1"/>
  <c r="WJ602"/>
  <c r="WL602" s="1"/>
  <c r="IE603"/>
  <c r="IG603" s="1"/>
  <c r="HM602"/>
  <c r="HO602" s="1"/>
  <c r="WJ650"/>
  <c r="WL650" s="1"/>
  <c r="GU651"/>
  <c r="GW651" s="1"/>
  <c r="ADH625"/>
  <c r="ADJ625" s="1"/>
  <c r="DR623"/>
  <c r="DT623" s="1"/>
  <c r="TG656"/>
  <c r="TI656" s="1"/>
  <c r="GC657"/>
  <c r="GE657" s="1"/>
  <c r="GU657"/>
  <c r="GW657" s="1"/>
  <c r="ADH656"/>
  <c r="ADJ656" s="1"/>
  <c r="WJ656"/>
  <c r="WL656" s="1"/>
  <c r="DR656"/>
  <c r="DT656" s="1"/>
  <c r="WJ643"/>
  <c r="WL643" s="1"/>
  <c r="IE643"/>
  <c r="IG643" s="1"/>
  <c r="GU641"/>
  <c r="GW641" s="1"/>
  <c r="KP612"/>
  <c r="KR612" s="1"/>
  <c r="OT612"/>
  <c r="OV612" s="1"/>
  <c r="XB668"/>
  <c r="XD668" s="1"/>
  <c r="XE670" s="1"/>
  <c r="WJ666"/>
  <c r="WL666" s="1"/>
  <c r="YC666"/>
  <c r="YE666" s="1"/>
  <c r="OT667"/>
  <c r="OV667" s="1"/>
  <c r="DR665"/>
  <c r="DT665" s="1"/>
  <c r="TG606"/>
  <c r="TI606" s="1"/>
  <c r="GU606"/>
  <c r="GW606" s="1"/>
  <c r="WJ608"/>
  <c r="WL608" s="1"/>
  <c r="HM667"/>
  <c r="HO667" s="1"/>
  <c r="KP668"/>
  <c r="KR668" s="1"/>
  <c r="IE665"/>
  <c r="IG665" s="1"/>
  <c r="OT665"/>
  <c r="OV665" s="1"/>
  <c r="YC636"/>
  <c r="YE636" s="1"/>
  <c r="WJ637"/>
  <c r="WL637" s="1"/>
  <c r="OT635"/>
  <c r="OV635" s="1"/>
  <c r="DR636"/>
  <c r="DT636" s="1"/>
  <c r="GC635"/>
  <c r="GE635" s="1"/>
  <c r="TG645"/>
  <c r="TI645" s="1"/>
  <c r="GC644"/>
  <c r="GE644" s="1"/>
  <c r="YC601"/>
  <c r="YE601" s="1"/>
  <c r="ADH600"/>
  <c r="ADJ600" s="1"/>
  <c r="XB600"/>
  <c r="XD600" s="1"/>
  <c r="WJ600"/>
  <c r="WL600" s="1"/>
  <c r="TG599"/>
  <c r="TI599" s="1"/>
  <c r="HM601"/>
  <c r="HO601" s="1"/>
  <c r="KP603"/>
  <c r="KR603" s="1"/>
  <c r="IE602"/>
  <c r="IG602" s="1"/>
  <c r="GU602"/>
  <c r="GW602" s="1"/>
  <c r="OT599"/>
  <c r="OV599" s="1"/>
  <c r="DR601"/>
  <c r="DT601" s="1"/>
  <c r="GC600"/>
  <c r="GE600" s="1"/>
  <c r="XB611"/>
  <c r="XD611" s="1"/>
  <c r="GC611"/>
  <c r="GE611" s="1"/>
  <c r="AFA643"/>
  <c r="AFC643" s="1"/>
  <c r="OT643"/>
  <c r="OV643" s="1"/>
  <c r="TG644"/>
  <c r="TI644" s="1"/>
  <c r="KP641"/>
  <c r="KR641" s="1"/>
  <c r="YC605"/>
  <c r="YE605" s="1"/>
  <c r="XB609"/>
  <c r="XD609" s="1"/>
  <c r="ADH608"/>
  <c r="ADJ608" s="1"/>
  <c r="HM606"/>
  <c r="HO606" s="1"/>
  <c r="WJ607"/>
  <c r="WL607" s="1"/>
  <c r="GU607"/>
  <c r="GW607" s="1"/>
  <c r="OT608"/>
  <c r="OV608" s="1"/>
  <c r="DR606"/>
  <c r="DT606" s="1"/>
  <c r="GC605"/>
  <c r="GE605" s="1"/>
  <c r="XB601"/>
  <c r="XD601" s="1"/>
  <c r="WJ601"/>
  <c r="WL601" s="1"/>
  <c r="YC600"/>
  <c r="YE600" s="1"/>
  <c r="TG600"/>
  <c r="TI600" s="1"/>
  <c r="IE601"/>
  <c r="IG601" s="1"/>
  <c r="KP599"/>
  <c r="KR599" s="1"/>
  <c r="HM603"/>
  <c r="HO603" s="1"/>
  <c r="GU603"/>
  <c r="GW603" s="1"/>
  <c r="GC602"/>
  <c r="GE602" s="1"/>
  <c r="OT602"/>
  <c r="OV602" s="1"/>
  <c r="DR600"/>
  <c r="DT600" s="1"/>
  <c r="WJ655"/>
  <c r="WL655" s="1"/>
  <c r="XB654"/>
  <c r="XD654" s="1"/>
  <c r="TG655"/>
  <c r="TI655" s="1"/>
  <c r="GU654"/>
  <c r="GW654" s="1"/>
  <c r="GC656"/>
  <c r="GE656" s="1"/>
  <c r="XB612"/>
  <c r="XD612" s="1"/>
  <c r="GU614"/>
  <c r="GW614" s="1"/>
  <c r="GC615"/>
  <c r="GE615" s="1"/>
  <c r="ADH612"/>
  <c r="ADJ612" s="1"/>
  <c r="KP615"/>
  <c r="KR615" s="1"/>
  <c r="IE611"/>
  <c r="IG611" s="1"/>
  <c r="GU611"/>
  <c r="GW611" s="1"/>
  <c r="TG613"/>
  <c r="TI613" s="1"/>
  <c r="WJ638"/>
  <c r="WL638" s="1"/>
  <c r="XB637"/>
  <c r="XD637" s="1"/>
  <c r="IE639"/>
  <c r="IG639" s="1"/>
  <c r="HM638"/>
  <c r="HO638" s="1"/>
  <c r="KP635"/>
  <c r="KR635" s="1"/>
  <c r="YC633"/>
  <c r="YE633" s="1"/>
  <c r="XB632"/>
  <c r="XD632" s="1"/>
  <c r="YC620"/>
  <c r="YE620" s="1"/>
  <c r="XB618"/>
  <c r="XD618" s="1"/>
  <c r="TG617"/>
  <c r="TI617" s="1"/>
  <c r="IE619"/>
  <c r="IG619" s="1"/>
  <c r="HM619"/>
  <c r="HO619" s="1"/>
  <c r="ADH618"/>
  <c r="ADJ618" s="1"/>
  <c r="WJ617"/>
  <c r="WL617" s="1"/>
  <c r="GU617"/>
  <c r="GW617" s="1"/>
  <c r="WJ657"/>
  <c r="WL657" s="1"/>
  <c r="GU656"/>
  <c r="GW656" s="1"/>
  <c r="YC631"/>
  <c r="YE631" s="1"/>
  <c r="XB629"/>
  <c r="XD629" s="1"/>
  <c r="WJ632"/>
  <c r="WL632" s="1"/>
  <c r="ADH619"/>
  <c r="ADJ619" s="1"/>
  <c r="TG619"/>
  <c r="TI619" s="1"/>
  <c r="IE618"/>
  <c r="IG618" s="1"/>
  <c r="OT618"/>
  <c r="OV618" s="1"/>
  <c r="GC617"/>
  <c r="GE617" s="1"/>
  <c r="XB619"/>
  <c r="XD619" s="1"/>
  <c r="DR619"/>
  <c r="DT619" s="1"/>
  <c r="ADH665"/>
  <c r="ADJ665" s="1"/>
  <c r="GU668"/>
  <c r="GW668" s="1"/>
  <c r="TG620"/>
  <c r="TI620" s="1"/>
  <c r="KP617"/>
  <c r="KR617" s="1"/>
  <c r="DR617"/>
  <c r="DT617" s="1"/>
  <c r="ADH659"/>
  <c r="ADJ659" s="1"/>
  <c r="IE661"/>
  <c r="IG661" s="1"/>
  <c r="HM661"/>
  <c r="HO661" s="1"/>
  <c r="ADH648"/>
  <c r="ADJ648" s="1"/>
  <c r="IE651"/>
  <c r="IG651" s="1"/>
  <c r="YC647"/>
  <c r="YE647" s="1"/>
  <c r="TG647"/>
  <c r="TI647" s="1"/>
  <c r="WJ659"/>
  <c r="WL659" s="1"/>
  <c r="TG661"/>
  <c r="TI661" s="1"/>
  <c r="GU662"/>
  <c r="GW662" s="1"/>
  <c r="OT659"/>
  <c r="OV659" s="1"/>
  <c r="XB644"/>
  <c r="XD644" s="1"/>
  <c r="ADH643"/>
  <c r="ADJ643" s="1"/>
  <c r="KP645"/>
  <c r="KR645" s="1"/>
  <c r="XB625"/>
  <c r="XD625" s="1"/>
  <c r="GU627"/>
  <c r="GW627" s="1"/>
  <c r="HM627"/>
  <c r="HO627" s="1"/>
  <c r="WJ642"/>
  <c r="WL642" s="1"/>
  <c r="GU642"/>
  <c r="GW642" s="1"/>
  <c r="OT645"/>
  <c r="OV645" s="1"/>
  <c r="DR643"/>
  <c r="DT643" s="1"/>
  <c r="ADH644"/>
  <c r="ADJ644" s="1"/>
  <c r="WJ644"/>
  <c r="WL644" s="1"/>
  <c r="YC643"/>
  <c r="YE643" s="1"/>
  <c r="OT644"/>
  <c r="OV644" s="1"/>
  <c r="XB602"/>
  <c r="XD602" s="1"/>
  <c r="ADH601"/>
  <c r="ADJ601" s="1"/>
  <c r="KP601"/>
  <c r="KR601" s="1"/>
  <c r="GU601"/>
  <c r="GW601" s="1"/>
  <c r="HM600"/>
  <c r="HO600" s="1"/>
  <c r="IE599"/>
  <c r="IG599" s="1"/>
  <c r="WJ603"/>
  <c r="WL603" s="1"/>
  <c r="GC603"/>
  <c r="GE603" s="1"/>
  <c r="DR603"/>
  <c r="DT603" s="1"/>
  <c r="ADH669"/>
  <c r="ADJ669" s="1"/>
  <c r="DR666"/>
  <c r="DT666" s="1"/>
  <c r="HM614"/>
  <c r="HO614" s="1"/>
  <c r="WJ613"/>
  <c r="WL613" s="1"/>
  <c r="GC613"/>
  <c r="GE613" s="1"/>
  <c r="KS670"/>
  <c r="AV427" s="1"/>
  <c r="HM625"/>
  <c r="HO625" s="1"/>
  <c r="YC627"/>
  <c r="YE627" s="1"/>
  <c r="KP651"/>
  <c r="KR651" s="1"/>
  <c r="HM651"/>
  <c r="HO651" s="1"/>
  <c r="AFA669"/>
  <c r="AFC669" s="1"/>
  <c r="HM666"/>
  <c r="HO666" s="1"/>
  <c r="TG611"/>
  <c r="TI611" s="1"/>
  <c r="IE613"/>
  <c r="IG613" s="1"/>
  <c r="DR615"/>
  <c r="DT615" s="1"/>
  <c r="YC602"/>
  <c r="YE602" s="1"/>
  <c r="ADH603"/>
  <c r="ADJ603" s="1"/>
  <c r="TG603"/>
  <c r="TI603" s="1"/>
  <c r="XB603"/>
  <c r="XD603" s="1"/>
  <c r="GU600"/>
  <c r="GW600" s="1"/>
  <c r="DR602"/>
  <c r="DT602" s="1"/>
  <c r="OT603"/>
  <c r="OV603" s="1"/>
  <c r="GC601"/>
  <c r="GE601" s="1"/>
  <c r="ADH605"/>
  <c r="ADJ605" s="1"/>
  <c r="YC609"/>
  <c r="YE609" s="1"/>
  <c r="WJ605"/>
  <c r="WL605" s="1"/>
  <c r="TG605"/>
  <c r="TI605" s="1"/>
  <c r="KP605"/>
  <c r="KR605" s="1"/>
  <c r="IE605"/>
  <c r="IG605" s="1"/>
  <c r="HM605"/>
  <c r="HO605" s="1"/>
  <c r="XB608"/>
  <c r="XD608" s="1"/>
  <c r="GU605"/>
  <c r="GW605" s="1"/>
  <c r="GC609"/>
  <c r="GE609" s="1"/>
  <c r="OT605"/>
  <c r="OV605" s="1"/>
  <c r="DR605"/>
  <c r="DT605" s="1"/>
  <c r="KP609"/>
  <c r="KR609" s="1"/>
  <c r="GU609"/>
  <c r="GW609" s="1"/>
  <c r="XB656"/>
  <c r="XD656" s="1"/>
  <c r="KP655"/>
  <c r="KR655" s="1"/>
  <c r="KP619"/>
  <c r="KR619" s="1"/>
  <c r="DR621"/>
  <c r="DT621" s="1"/>
  <c r="TG635"/>
  <c r="TI635" s="1"/>
  <c r="IE635"/>
  <c r="IG635" s="1"/>
  <c r="HM637"/>
  <c r="HO637" s="1"/>
  <c r="ADH649"/>
  <c r="ADJ649" s="1"/>
  <c r="WJ651"/>
  <c r="WL651" s="1"/>
  <c r="HM650"/>
  <c r="HO650" s="1"/>
  <c r="GU647"/>
  <c r="GW647" s="1"/>
  <c r="OT649"/>
  <c r="OV649" s="1"/>
  <c r="IE656"/>
  <c r="IG656" s="1"/>
  <c r="HM655"/>
  <c r="HO655" s="1"/>
  <c r="DR654"/>
  <c r="DT654" s="1"/>
  <c r="TG625"/>
  <c r="TI625" s="1"/>
  <c r="WJ626"/>
  <c r="WL626" s="1"/>
  <c r="W645"/>
  <c r="Y645" s="1"/>
  <c r="ADH645"/>
  <c r="ADJ645" s="1"/>
  <c r="XB660"/>
  <c r="XD660" s="1"/>
  <c r="WJ663"/>
  <c r="WL663" s="1"/>
  <c r="TG663"/>
  <c r="TI663" s="1"/>
  <c r="GU660"/>
  <c r="GW660" s="1"/>
  <c r="XB615"/>
  <c r="XD615" s="1"/>
  <c r="WJ612"/>
  <c r="WL612" s="1"/>
  <c r="YC626"/>
  <c r="YE626" s="1"/>
  <c r="KP623"/>
  <c r="KR623" s="1"/>
  <c r="IE623"/>
  <c r="IG623" s="1"/>
  <c r="HM623"/>
  <c r="HO623" s="1"/>
  <c r="OT627"/>
  <c r="OV627" s="1"/>
  <c r="IE641"/>
  <c r="IG641" s="1"/>
  <c r="HM641"/>
  <c r="HO641" s="1"/>
  <c r="ADH661"/>
  <c r="ADJ661" s="1"/>
  <c r="HM660"/>
  <c r="HO660" s="1"/>
  <c r="ADH660"/>
  <c r="ADJ660" s="1"/>
  <c r="WJ660"/>
  <c r="WL660" s="1"/>
  <c r="XB659"/>
  <c r="XD659" s="1"/>
  <c r="GU659"/>
  <c r="GW659" s="1"/>
  <c r="IE660"/>
  <c r="IG660" s="1"/>
  <c r="OT660"/>
  <c r="OV660" s="1"/>
  <c r="GC659"/>
  <c r="GE659" s="1"/>
  <c r="KP648"/>
  <c r="KR648" s="1"/>
  <c r="GC649"/>
  <c r="GE649" s="1"/>
  <c r="XB633"/>
  <c r="XD633" s="1"/>
  <c r="IE632"/>
  <c r="IG632" s="1"/>
  <c r="GC629"/>
  <c r="GE629" s="1"/>
  <c r="ADH631"/>
  <c r="ADJ631" s="1"/>
  <c r="OT630"/>
  <c r="OV630" s="1"/>
  <c r="YC659"/>
  <c r="YE659" s="1"/>
  <c r="IE663"/>
  <c r="IG663" s="1"/>
  <c r="DR663"/>
  <c r="DT663" s="1"/>
  <c r="YC621"/>
  <c r="YE621" s="1"/>
  <c r="WJ620"/>
  <c r="WL620" s="1"/>
  <c r="WJ619"/>
  <c r="WL619" s="1"/>
  <c r="GU618"/>
  <c r="GW618" s="1"/>
  <c r="KP621"/>
  <c r="KR621" s="1"/>
  <c r="HM621"/>
  <c r="HO621" s="1"/>
  <c r="DR620"/>
  <c r="DT620" s="1"/>
  <c r="OT621"/>
  <c r="OV621" s="1"/>
  <c r="ADH617"/>
  <c r="ADJ617" s="1"/>
  <c r="XB617"/>
  <c r="XD617" s="1"/>
  <c r="IE620"/>
  <c r="IG620" s="1"/>
  <c r="YC618"/>
  <c r="YE618" s="1"/>
  <c r="WJ618"/>
  <c r="WL618" s="1"/>
  <c r="TG618"/>
  <c r="TI618" s="1"/>
  <c r="HM618"/>
  <c r="HO618" s="1"/>
  <c r="GU621"/>
  <c r="GW621" s="1"/>
  <c r="OT617"/>
  <c r="OV617" s="1"/>
  <c r="DR618"/>
  <c r="DT618" s="1"/>
  <c r="GC618"/>
  <c r="GE618" s="1"/>
  <c r="OT656"/>
  <c r="OV656" s="1"/>
  <c r="GC653"/>
  <c r="GE653" s="1"/>
  <c r="TG654"/>
  <c r="TI654" s="1"/>
  <c r="YC657"/>
  <c r="YE657" s="1"/>
  <c r="XB653"/>
  <c r="XD653" s="1"/>
  <c r="ADH635"/>
  <c r="ADJ635" s="1"/>
  <c r="YC635"/>
  <c r="YE635" s="1"/>
  <c r="WJ635"/>
  <c r="WL635" s="1"/>
  <c r="TG636"/>
  <c r="TI636" s="1"/>
  <c r="HM635"/>
  <c r="HO635" s="1"/>
  <c r="GU635"/>
  <c r="GW635" s="1"/>
  <c r="IE637"/>
  <c r="IG637" s="1"/>
  <c r="GC639"/>
  <c r="GE639" s="1"/>
  <c r="DR635"/>
  <c r="DT635" s="1"/>
  <c r="OT637"/>
  <c r="OV637" s="1"/>
  <c r="WJ665"/>
  <c r="WL665" s="1"/>
  <c r="ADH668"/>
  <c r="ADJ668" s="1"/>
  <c r="TG665"/>
  <c r="TI665" s="1"/>
  <c r="TJ670" s="1"/>
  <c r="AV437" s="1"/>
  <c r="GU669"/>
  <c r="GW669" s="1"/>
  <c r="GC666"/>
  <c r="GE666" s="1"/>
  <c r="OT666"/>
  <c r="OV666" s="1"/>
  <c r="DR667"/>
  <c r="DT667" s="1"/>
  <c r="ADH641"/>
  <c r="ADJ641" s="1"/>
  <c r="YC641"/>
  <c r="YE641" s="1"/>
  <c r="WJ641"/>
  <c r="WL641" s="1"/>
  <c r="XB643"/>
  <c r="XD643" s="1"/>
  <c r="TG641"/>
  <c r="TI641" s="1"/>
  <c r="IE642"/>
  <c r="IG642" s="1"/>
  <c r="HM642"/>
  <c r="HO642" s="1"/>
  <c r="DR644"/>
  <c r="DT644" s="1"/>
  <c r="OT641"/>
  <c r="OV641" s="1"/>
  <c r="GC641"/>
  <c r="GE641" s="1"/>
  <c r="WJ615"/>
  <c r="WL615" s="1"/>
  <c r="ADH614"/>
  <c r="ADJ614" s="1"/>
  <c r="YC614"/>
  <c r="YE614" s="1"/>
  <c r="KP611"/>
  <c r="KR611" s="1"/>
  <c r="XB613"/>
  <c r="XD613" s="1"/>
  <c r="IE614"/>
  <c r="IG614" s="1"/>
  <c r="GU612"/>
  <c r="GW612" s="1"/>
  <c r="HM613"/>
  <c r="HO613" s="1"/>
  <c r="DR614"/>
  <c r="DT614" s="1"/>
  <c r="OT613"/>
  <c r="OV613" s="1"/>
  <c r="WJ645"/>
  <c r="WL645" s="1"/>
  <c r="GU645"/>
  <c r="GW645" s="1"/>
  <c r="GC643"/>
  <c r="GE643" s="1"/>
  <c r="XB607"/>
  <c r="XD607" s="1"/>
  <c r="IE607"/>
  <c r="IG607" s="1"/>
  <c r="WJ631"/>
  <c r="WL631" s="1"/>
  <c r="YC630"/>
  <c r="YE630" s="1"/>
  <c r="TG630"/>
  <c r="TI630" s="1"/>
  <c r="ADH629"/>
  <c r="ADJ629" s="1"/>
  <c r="IE629"/>
  <c r="IG629" s="1"/>
  <c r="GU632"/>
  <c r="GW632" s="1"/>
  <c r="HM631"/>
  <c r="HO631" s="1"/>
  <c r="GC631"/>
  <c r="GE631" s="1"/>
  <c r="DR630"/>
  <c r="DT630" s="1"/>
  <c r="KP620"/>
  <c r="KR620" s="1"/>
  <c r="IE621"/>
  <c r="IG621" s="1"/>
  <c r="WJ662"/>
  <c r="WL662" s="1"/>
  <c r="TG662"/>
  <c r="TI662" s="1"/>
  <c r="HM663"/>
  <c r="HO663" s="1"/>
  <c r="GU663"/>
  <c r="GW663" s="1"/>
  <c r="YC642"/>
  <c r="YE642" s="1"/>
  <c r="GC642"/>
  <c r="GE642" s="1"/>
  <c r="IE624"/>
  <c r="IG624" s="1"/>
  <c r="DR626"/>
  <c r="DT626" s="1"/>
  <c r="WJ636"/>
  <c r="WL636" s="1"/>
  <c r="HM636"/>
  <c r="HO636" s="1"/>
  <c r="OT636"/>
  <c r="OV636" s="1"/>
  <c r="DR637"/>
  <c r="DT637" s="1"/>
  <c r="YC607"/>
  <c r="YE607" s="1"/>
  <c r="WJ609"/>
  <c r="WL609" s="1"/>
  <c r="KP608"/>
  <c r="KR608" s="1"/>
  <c r="HM607"/>
  <c r="HO607" s="1"/>
  <c r="DR608"/>
  <c r="DT608" s="1"/>
  <c r="ADH606"/>
  <c r="ADJ606" s="1"/>
  <c r="TG609"/>
  <c r="TI609" s="1"/>
  <c r="KP606"/>
  <c r="KR606" s="1"/>
  <c r="IE606"/>
  <c r="IG606" s="1"/>
  <c r="YC608"/>
  <c r="YE608" s="1"/>
  <c r="OT609"/>
  <c r="OV609" s="1"/>
  <c r="DR607"/>
  <c r="DT607" s="1"/>
  <c r="GC606"/>
  <c r="GE606" s="1"/>
  <c r="TG649"/>
  <c r="TI649" s="1"/>
  <c r="KP649"/>
  <c r="KR649" s="1"/>
  <c r="IE647"/>
  <c r="IG647" s="1"/>
  <c r="OT650"/>
  <c r="OV650" s="1"/>
  <c r="KG637"/>
  <c r="KI637" s="1"/>
  <c r="WJ649"/>
  <c r="WL649" s="1"/>
  <c r="IE649"/>
  <c r="IG649" s="1"/>
  <c r="GU650"/>
  <c r="GW650" s="1"/>
  <c r="OT651"/>
  <c r="OV651" s="1"/>
  <c r="GC647"/>
  <c r="GE647" s="1"/>
  <c r="GF652" s="1"/>
  <c r="AJ465" s="1"/>
  <c r="QD662"/>
  <c r="QF662" s="1"/>
  <c r="XB661"/>
  <c r="XD661" s="1"/>
  <c r="XB636"/>
  <c r="XD636" s="1"/>
  <c r="YC637"/>
  <c r="YE637" s="1"/>
  <c r="GU638"/>
  <c r="GW638" s="1"/>
  <c r="ADH607"/>
  <c r="ADJ607" s="1"/>
  <c r="WJ606"/>
  <c r="WL606" s="1"/>
  <c r="XB605"/>
  <c r="XD605" s="1"/>
  <c r="HM609"/>
  <c r="HO609" s="1"/>
  <c r="IE608"/>
  <c r="IG608" s="1"/>
  <c r="TG608"/>
  <c r="TI608" s="1"/>
  <c r="KP607"/>
  <c r="KR607" s="1"/>
  <c r="OT606"/>
  <c r="OV606" s="1"/>
  <c r="DR609"/>
  <c r="DT609" s="1"/>
  <c r="TG639"/>
  <c r="TI639" s="1"/>
  <c r="GU636"/>
  <c r="GW636" s="1"/>
  <c r="GC636"/>
  <c r="GE636" s="1"/>
  <c r="IE659"/>
  <c r="IG659" s="1"/>
  <c r="HM659"/>
  <c r="HO659" s="1"/>
  <c r="DR662"/>
  <c r="DT662" s="1"/>
  <c r="YC644"/>
  <c r="YE644" s="1"/>
  <c r="GU644"/>
  <c r="GW644" s="1"/>
  <c r="ADH624"/>
  <c r="ADJ624" s="1"/>
  <c r="YC624"/>
  <c r="YE624" s="1"/>
  <c r="WJ624"/>
  <c r="WL624" s="1"/>
  <c r="KP624"/>
  <c r="KR624" s="1"/>
  <c r="TG626"/>
  <c r="TI626" s="1"/>
  <c r="IE625"/>
  <c r="IG625" s="1"/>
  <c r="GU625"/>
  <c r="GW625" s="1"/>
  <c r="HM624"/>
  <c r="HO624" s="1"/>
  <c r="GC627"/>
  <c r="GE627" s="1"/>
  <c r="WJ633"/>
  <c r="WL633" s="1"/>
  <c r="HM633"/>
  <c r="HO633" s="1"/>
  <c r="GU631"/>
  <c r="GW631" s="1"/>
  <c r="DR629"/>
  <c r="DT629" s="1"/>
  <c r="JO654"/>
  <c r="JQ654" s="1"/>
  <c r="OT655"/>
  <c r="OV655" s="1"/>
  <c r="TG601"/>
  <c r="TI601" s="1"/>
  <c r="OT601"/>
  <c r="OV601" s="1"/>
  <c r="ADH615"/>
  <c r="ADJ615" s="1"/>
  <c r="HM615"/>
  <c r="HO615" s="1"/>
  <c r="YC613"/>
  <c r="YE613" s="1"/>
  <c r="TG612"/>
  <c r="TI612" s="1"/>
  <c r="KP613"/>
  <c r="KR613" s="1"/>
  <c r="ADH657"/>
  <c r="ADJ657" s="1"/>
  <c r="TG657"/>
  <c r="TI657" s="1"/>
  <c r="IE655"/>
  <c r="IG655" s="1"/>
  <c r="DR657"/>
  <c r="DT657" s="1"/>
  <c r="HM648"/>
  <c r="HO648" s="1"/>
  <c r="DR649"/>
  <c r="DT649" s="1"/>
  <c r="TG621"/>
  <c r="TI621" s="1"/>
  <c r="OT620"/>
  <c r="OV620" s="1"/>
  <c r="WJ625"/>
  <c r="WL625" s="1"/>
  <c r="OT625"/>
  <c r="OV625" s="1"/>
  <c r="TG615"/>
  <c r="TI615" s="1"/>
  <c r="GC612"/>
  <c r="GE612" s="1"/>
  <c r="ADH611"/>
  <c r="ADJ611" s="1"/>
  <c r="YC611"/>
  <c r="YE611" s="1"/>
  <c r="WJ611"/>
  <c r="WL611" s="1"/>
  <c r="XB614"/>
  <c r="XD614" s="1"/>
  <c r="IE615"/>
  <c r="IG615" s="1"/>
  <c r="OT611"/>
  <c r="OV611" s="1"/>
  <c r="DR611"/>
  <c r="DT611" s="1"/>
  <c r="TG633"/>
  <c r="TI633" s="1"/>
  <c r="KP629"/>
  <c r="KR629" s="1"/>
  <c r="IE633"/>
  <c r="IG633" s="1"/>
  <c r="HM632"/>
  <c r="HO632" s="1"/>
  <c r="GU661"/>
  <c r="GW661" s="1"/>
  <c r="DR659"/>
  <c r="DT659" s="1"/>
  <c r="KP627"/>
  <c r="KR627" s="1"/>
  <c r="DR627"/>
  <c r="DT627" s="1"/>
  <c r="OK651"/>
  <c r="OM651" s="1"/>
  <c r="XB647"/>
  <c r="XD647" s="1"/>
  <c r="TG643"/>
  <c r="TI643" s="1"/>
  <c r="DR641"/>
  <c r="DT641" s="1"/>
  <c r="ADH633"/>
  <c r="ADJ633" s="1"/>
  <c r="TG632"/>
  <c r="TI632" s="1"/>
  <c r="GC632"/>
  <c r="GE632" s="1"/>
  <c r="GU630"/>
  <c r="GW630" s="1"/>
  <c r="TG631"/>
  <c r="TI631" s="1"/>
  <c r="ADH630"/>
  <c r="ADJ630" s="1"/>
  <c r="WJ629"/>
  <c r="WL629" s="1"/>
  <c r="TG629"/>
  <c r="TI629" s="1"/>
  <c r="IE630"/>
  <c r="IG630" s="1"/>
  <c r="HM630"/>
  <c r="HO630" s="1"/>
  <c r="YC632"/>
  <c r="YE632" s="1"/>
  <c r="OT633"/>
  <c r="OV633" s="1"/>
  <c r="XB599"/>
  <c r="XD599" s="1"/>
  <c r="YC599"/>
  <c r="YE599" s="1"/>
  <c r="WJ599"/>
  <c r="WL599" s="1"/>
  <c r="KP600"/>
  <c r="KR600" s="1"/>
  <c r="IE600"/>
  <c r="IG600" s="1"/>
  <c r="ADH599"/>
  <c r="ADJ599" s="1"/>
  <c r="TG602"/>
  <c r="TI602" s="1"/>
  <c r="GU599"/>
  <c r="GW599" s="1"/>
  <c r="HM599"/>
  <c r="HO599" s="1"/>
  <c r="OT600"/>
  <c r="OV600" s="1"/>
  <c r="DR599"/>
  <c r="DT599" s="1"/>
  <c r="GC599"/>
  <c r="GE599" s="1"/>
  <c r="ADH626"/>
  <c r="ADJ626" s="1"/>
  <c r="TG624"/>
  <c r="TI624" s="1"/>
  <c r="YC623"/>
  <c r="YE623" s="1"/>
  <c r="IE626"/>
  <c r="IG626" s="1"/>
  <c r="OT623"/>
  <c r="OV623" s="1"/>
  <c r="TG642"/>
  <c r="TI642" s="1"/>
  <c r="DR645"/>
  <c r="DT645" s="1"/>
  <c r="HM612"/>
  <c r="HO612" s="1"/>
  <c r="OT615"/>
  <c r="OV615" s="1"/>
  <c r="HM644"/>
  <c r="HO644" s="1"/>
  <c r="IE645"/>
  <c r="IG645" s="1"/>
  <c r="TG614"/>
  <c r="TI614" s="1"/>
  <c r="HM611"/>
  <c r="HO611" s="1"/>
  <c r="ADH613"/>
  <c r="ADJ613" s="1"/>
  <c r="GU613"/>
  <c r="GW613" s="1"/>
  <c r="OT614"/>
  <c r="OV614" s="1"/>
  <c r="DR612"/>
  <c r="DT612" s="1"/>
  <c r="XB635"/>
  <c r="XD635" s="1"/>
  <c r="TG638"/>
  <c r="TI638" s="1"/>
  <c r="WJ654"/>
  <c r="WL654" s="1"/>
  <c r="KP657"/>
  <c r="KR657" s="1"/>
  <c r="GU653"/>
  <c r="GW653" s="1"/>
  <c r="ADH621"/>
  <c r="ADJ621" s="1"/>
  <c r="YC619"/>
  <c r="YE619" s="1"/>
  <c r="WJ621"/>
  <c r="WL621" s="1"/>
  <c r="KP618"/>
  <c r="KR618" s="1"/>
  <c r="GU619"/>
  <c r="GW619" s="1"/>
  <c r="AGK668"/>
  <c r="AGM668" s="1"/>
  <c r="OK667"/>
  <c r="OM667" s="1"/>
  <c r="WS668"/>
  <c r="WU668" s="1"/>
  <c r="MR666"/>
  <c r="MT666" s="1"/>
  <c r="MR667"/>
  <c r="MT667" s="1"/>
  <c r="AGT667"/>
  <c r="AGV667" s="1"/>
  <c r="AFA647"/>
  <c r="AFC647" s="1"/>
  <c r="RW669"/>
  <c r="RY669" s="1"/>
  <c r="PU667"/>
  <c r="PW667" s="1"/>
  <c r="PL669"/>
  <c r="PN669" s="1"/>
  <c r="GL666"/>
  <c r="GN666" s="1"/>
  <c r="QV665"/>
  <c r="QX665" s="1"/>
  <c r="KY669"/>
  <c r="LA669" s="1"/>
  <c r="JX667"/>
  <c r="JZ667" s="1"/>
  <c r="QD668"/>
  <c r="QF668" s="1"/>
  <c r="YL666"/>
  <c r="YN666" s="1"/>
  <c r="AGB669"/>
  <c r="AGD669" s="1"/>
  <c r="QD666"/>
  <c r="QF666" s="1"/>
  <c r="FK668"/>
  <c r="FM668" s="1"/>
  <c r="TP669"/>
  <c r="TR669" s="1"/>
  <c r="SO668"/>
  <c r="SQ668" s="1"/>
  <c r="ES669"/>
  <c r="EU669" s="1"/>
  <c r="PL668"/>
  <c r="PN668" s="1"/>
  <c r="CQ666"/>
  <c r="CS666" s="1"/>
  <c r="CZ668"/>
  <c r="DB668" s="1"/>
  <c r="UH667"/>
  <c r="UJ667" s="1"/>
  <c r="BY669"/>
  <c r="CA669" s="1"/>
  <c r="AGT668"/>
  <c r="AGV668" s="1"/>
  <c r="JO660"/>
  <c r="JQ660" s="1"/>
  <c r="KG666"/>
  <c r="KI666" s="1"/>
  <c r="SX669"/>
  <c r="SZ669" s="1"/>
  <c r="AX669"/>
  <c r="AZ669" s="1"/>
  <c r="AHC666"/>
  <c r="AHE666" s="1"/>
  <c r="AFA666"/>
  <c r="AFC666" s="1"/>
  <c r="OK666"/>
  <c r="OM666" s="1"/>
  <c r="ADQ669"/>
  <c r="ADS669" s="1"/>
  <c r="TP668"/>
  <c r="TR668" s="1"/>
  <c r="BG669"/>
  <c r="BI669" s="1"/>
  <c r="E669"/>
  <c r="G669" s="1"/>
  <c r="FT665"/>
  <c r="FV665" s="1"/>
  <c r="W666"/>
  <c r="Y666" s="1"/>
  <c r="WS666"/>
  <c r="WU666" s="1"/>
  <c r="BY668"/>
  <c r="CA668" s="1"/>
  <c r="YL668"/>
  <c r="YN668" s="1"/>
  <c r="AGT669"/>
  <c r="AGV669" s="1"/>
  <c r="AF668"/>
  <c r="AH668" s="1"/>
  <c r="IN669"/>
  <c r="IP669" s="1"/>
  <c r="NS625"/>
  <c r="NU625" s="1"/>
  <c r="JX669"/>
  <c r="JZ669" s="1"/>
  <c r="W668"/>
  <c r="Y668" s="1"/>
  <c r="IN667"/>
  <c r="IP667" s="1"/>
  <c r="ES666"/>
  <c r="EU666" s="1"/>
  <c r="VR665"/>
  <c r="VT665" s="1"/>
  <c r="N665"/>
  <c r="P665" s="1"/>
  <c r="E665"/>
  <c r="G665" s="1"/>
  <c r="CH669"/>
  <c r="CJ669" s="1"/>
  <c r="UZ668"/>
  <c r="VB668" s="1"/>
  <c r="AX667"/>
  <c r="AZ667" s="1"/>
  <c r="EJ666"/>
  <c r="EL666" s="1"/>
  <c r="AFS669"/>
  <c r="AFU669" s="1"/>
  <c r="PC669"/>
  <c r="PE669" s="1"/>
  <c r="AF669"/>
  <c r="AH669" s="1"/>
  <c r="BG668"/>
  <c r="BI668" s="1"/>
  <c r="KG667"/>
  <c r="KI667" s="1"/>
  <c r="NJ666"/>
  <c r="NL666" s="1"/>
  <c r="SO665"/>
  <c r="SQ665" s="1"/>
  <c r="SX666"/>
  <c r="SZ666" s="1"/>
  <c r="AFA657"/>
  <c r="AFC657" s="1"/>
  <c r="SO667"/>
  <c r="SQ667" s="1"/>
  <c r="OK669"/>
  <c r="OM669" s="1"/>
  <c r="FK669"/>
  <c r="FM669" s="1"/>
  <c r="NJ667"/>
  <c r="NL667" s="1"/>
  <c r="AX665"/>
  <c r="AZ665" s="1"/>
  <c r="JO669"/>
  <c r="JQ669" s="1"/>
  <c r="N668"/>
  <c r="P668" s="1"/>
  <c r="IN665"/>
  <c r="IP665" s="1"/>
  <c r="BG667"/>
  <c r="BI667" s="1"/>
  <c r="BY666"/>
  <c r="CA666" s="1"/>
  <c r="CH667"/>
  <c r="CJ667" s="1"/>
  <c r="VR666"/>
  <c r="VT666" s="1"/>
  <c r="SO669"/>
  <c r="SQ669" s="1"/>
  <c r="PC667"/>
  <c r="PE667" s="1"/>
  <c r="GL667"/>
  <c r="GN667" s="1"/>
  <c r="AX666"/>
  <c r="AZ666" s="1"/>
  <c r="FK667"/>
  <c r="FM667" s="1"/>
  <c r="E668"/>
  <c r="G668" s="1"/>
  <c r="UZ667"/>
  <c r="VB667" s="1"/>
  <c r="AF667"/>
  <c r="AH667" s="1"/>
  <c r="UH666"/>
  <c r="UJ666" s="1"/>
  <c r="JO665"/>
  <c r="JQ665" s="1"/>
  <c r="EJ665"/>
  <c r="EL665" s="1"/>
  <c r="N669"/>
  <c r="P669" s="1"/>
  <c r="YL669"/>
  <c r="YN669" s="1"/>
  <c r="AFJ668"/>
  <c r="AFL668" s="1"/>
  <c r="FT668"/>
  <c r="FV668" s="1"/>
  <c r="E660"/>
  <c r="G660" s="1"/>
  <c r="FT659"/>
  <c r="FV659" s="1"/>
  <c r="AF661"/>
  <c r="AH661" s="1"/>
  <c r="UZ660"/>
  <c r="VB660" s="1"/>
  <c r="SO660"/>
  <c r="SQ660" s="1"/>
  <c r="UH661"/>
  <c r="UJ661" s="1"/>
  <c r="PC661"/>
  <c r="PE661" s="1"/>
  <c r="W661"/>
  <c r="Y661" s="1"/>
  <c r="IN661"/>
  <c r="IP661" s="1"/>
  <c r="BG661"/>
  <c r="BI661" s="1"/>
  <c r="VR660"/>
  <c r="VT660" s="1"/>
  <c r="JX659"/>
  <c r="JZ659" s="1"/>
  <c r="SX663"/>
  <c r="SZ663" s="1"/>
  <c r="FT663"/>
  <c r="FV663" s="1"/>
  <c r="AF663"/>
  <c r="AH663" s="1"/>
  <c r="PC662"/>
  <c r="PE662" s="1"/>
  <c r="UZ661"/>
  <c r="VB661" s="1"/>
  <c r="AGK660"/>
  <c r="AGM660" s="1"/>
  <c r="NS660"/>
  <c r="NU660" s="1"/>
  <c r="YL662"/>
  <c r="YN662" s="1"/>
  <c r="FK662"/>
  <c r="FM662" s="1"/>
  <c r="AFS663"/>
  <c r="AFU663" s="1"/>
  <c r="IN662"/>
  <c r="IP662" s="1"/>
  <c r="BG662"/>
  <c r="BI662" s="1"/>
  <c r="VR661"/>
  <c r="VT661" s="1"/>
  <c r="BY661"/>
  <c r="CA661" s="1"/>
  <c r="MI662"/>
  <c r="MK662" s="1"/>
  <c r="AO659"/>
  <c r="AQ659" s="1"/>
  <c r="CH657"/>
  <c r="CJ657" s="1"/>
  <c r="AX656"/>
  <c r="AZ656" s="1"/>
  <c r="EJ655"/>
  <c r="EL655" s="1"/>
  <c r="LZ656"/>
  <c r="MB656" s="1"/>
  <c r="N653"/>
  <c r="P653" s="1"/>
  <c r="SO653"/>
  <c r="SQ653" s="1"/>
  <c r="AF657"/>
  <c r="AH657" s="1"/>
  <c r="AGT653"/>
  <c r="AGV653" s="1"/>
  <c r="SX661"/>
  <c r="SZ661" s="1"/>
  <c r="QD661"/>
  <c r="QF661" s="1"/>
  <c r="FK661"/>
  <c r="FM661" s="1"/>
  <c r="DI660"/>
  <c r="DK660" s="1"/>
  <c r="CH663"/>
  <c r="CJ663" s="1"/>
  <c r="BY660"/>
  <c r="CA660" s="1"/>
  <c r="AFS662"/>
  <c r="AFU662" s="1"/>
  <c r="RW662"/>
  <c r="RY662" s="1"/>
  <c r="AO660"/>
  <c r="AQ660" s="1"/>
  <c r="SO662"/>
  <c r="SQ662" s="1"/>
  <c r="EJ663"/>
  <c r="EL663" s="1"/>
  <c r="QV662"/>
  <c r="QX662" s="1"/>
  <c r="VR656"/>
  <c r="VT656" s="1"/>
  <c r="SO655"/>
  <c r="SQ655" s="1"/>
  <c r="BY653"/>
  <c r="CA653" s="1"/>
  <c r="PL657"/>
  <c r="PN657" s="1"/>
  <c r="AF656"/>
  <c r="AH656" s="1"/>
  <c r="E655"/>
  <c r="G655" s="1"/>
  <c r="AGK657"/>
  <c r="AGM657" s="1"/>
  <c r="UZ656"/>
  <c r="VB656" s="1"/>
  <c r="PC656"/>
  <c r="PE656" s="1"/>
  <c r="W656"/>
  <c r="Y656" s="1"/>
  <c r="NA654"/>
  <c r="NC654" s="1"/>
  <c r="FT654"/>
  <c r="FV654" s="1"/>
  <c r="UH653"/>
  <c r="UJ653" s="1"/>
  <c r="IN657"/>
  <c r="IP657" s="1"/>
  <c r="CZ655"/>
  <c r="DB655" s="1"/>
  <c r="BG654"/>
  <c r="BI654" s="1"/>
  <c r="XT660"/>
  <c r="XV660" s="1"/>
  <c r="KY663"/>
  <c r="LA663" s="1"/>
  <c r="DI663"/>
  <c r="DK663" s="1"/>
  <c r="QV660"/>
  <c r="QX660" s="1"/>
  <c r="XT659"/>
  <c r="XV659" s="1"/>
  <c r="PU659"/>
  <c r="PW659" s="1"/>
  <c r="PC659"/>
  <c r="PE659" s="1"/>
  <c r="NA659"/>
  <c r="NC659" s="1"/>
  <c r="NJ660"/>
  <c r="NL660" s="1"/>
  <c r="FT660"/>
  <c r="FV660" s="1"/>
  <c r="VR659"/>
  <c r="VT659" s="1"/>
  <c r="UZ659"/>
  <c r="VB659" s="1"/>
  <c r="SO659"/>
  <c r="SQ659" s="1"/>
  <c r="JO659"/>
  <c r="JQ659" s="1"/>
  <c r="IN659"/>
  <c r="IP659" s="1"/>
  <c r="CH659"/>
  <c r="CJ659" s="1"/>
  <c r="BP659"/>
  <c r="BR659" s="1"/>
  <c r="AX659"/>
  <c r="AZ659" s="1"/>
  <c r="AF659"/>
  <c r="AH659" s="1"/>
  <c r="N659"/>
  <c r="P659" s="1"/>
  <c r="GL663"/>
  <c r="GN663" s="1"/>
  <c r="PL659"/>
  <c r="PN659" s="1"/>
  <c r="FK659"/>
  <c r="FM659" s="1"/>
  <c r="CZ659"/>
  <c r="DB659" s="1"/>
  <c r="SX659"/>
  <c r="SZ659" s="1"/>
  <c r="EJ659"/>
  <c r="EL659" s="1"/>
  <c r="BY659"/>
  <c r="CA659" s="1"/>
  <c r="BG659"/>
  <c r="BI659" s="1"/>
  <c r="W659"/>
  <c r="Y659" s="1"/>
  <c r="E659"/>
  <c r="G659" s="1"/>
  <c r="AO661"/>
  <c r="AQ661" s="1"/>
  <c r="LZ660"/>
  <c r="MB660" s="1"/>
  <c r="BY663"/>
  <c r="CA663" s="1"/>
  <c r="TP661"/>
  <c r="TR661" s="1"/>
  <c r="UH655"/>
  <c r="UJ655" s="1"/>
  <c r="JF651"/>
  <c r="JH651" s="1"/>
  <c r="KG650"/>
  <c r="KI650" s="1"/>
  <c r="OK659"/>
  <c r="OM659" s="1"/>
  <c r="SF656"/>
  <c r="SH656" s="1"/>
  <c r="UH654"/>
  <c r="UJ654" s="1"/>
  <c r="AHC632"/>
  <c r="AHE632" s="1"/>
  <c r="SF663"/>
  <c r="SH663" s="1"/>
  <c r="TP663"/>
  <c r="TR663" s="1"/>
  <c r="RW660"/>
  <c r="RY660" s="1"/>
  <c r="HV650"/>
  <c r="HX650" s="1"/>
  <c r="TP656"/>
  <c r="TR656" s="1"/>
  <c r="MR656"/>
  <c r="MT656" s="1"/>
  <c r="SF660"/>
  <c r="SH660" s="1"/>
  <c r="LZ663"/>
  <c r="MB663" s="1"/>
  <c r="AGT661"/>
  <c r="AGV661" s="1"/>
  <c r="WS660"/>
  <c r="WU660" s="1"/>
  <c r="AO663"/>
  <c r="AQ663" s="1"/>
  <c r="W655"/>
  <c r="Y655" s="1"/>
  <c r="XT657"/>
  <c r="XV657" s="1"/>
  <c r="NJ653"/>
  <c r="NL653" s="1"/>
  <c r="ADQ655"/>
  <c r="ADS655" s="1"/>
  <c r="FT656"/>
  <c r="FV656" s="1"/>
  <c r="SO656"/>
  <c r="SQ656" s="1"/>
  <c r="FT662"/>
  <c r="FV662" s="1"/>
  <c r="N662"/>
  <c r="P662" s="1"/>
  <c r="AF662"/>
  <c r="AH662" s="1"/>
  <c r="OK657"/>
  <c r="OM657" s="1"/>
  <c r="BY657"/>
  <c r="CA657" s="1"/>
  <c r="PC657"/>
  <c r="PE657" s="1"/>
  <c r="AFJ635"/>
  <c r="AFL635" s="1"/>
  <c r="NJ656"/>
  <c r="NL656" s="1"/>
  <c r="GL659"/>
  <c r="GN659" s="1"/>
  <c r="AGK663"/>
  <c r="AGM663" s="1"/>
  <c r="VR663"/>
  <c r="VT663" s="1"/>
  <c r="BY662"/>
  <c r="CA662" s="1"/>
  <c r="CZ661"/>
  <c r="DB661" s="1"/>
  <c r="JO661"/>
  <c r="JQ661" s="1"/>
  <c r="UZ663"/>
  <c r="VB663" s="1"/>
  <c r="AFS661"/>
  <c r="AFU661" s="1"/>
  <c r="N657"/>
  <c r="P657" s="1"/>
  <c r="NA655"/>
  <c r="NC655" s="1"/>
  <c r="OK655"/>
  <c r="OM655" s="1"/>
  <c r="AO657"/>
  <c r="AQ657" s="1"/>
  <c r="CZ654"/>
  <c r="DB654" s="1"/>
  <c r="XT655"/>
  <c r="XV655" s="1"/>
  <c r="NJ655"/>
  <c r="NL655" s="1"/>
  <c r="W653"/>
  <c r="Y653" s="1"/>
  <c r="FK657"/>
  <c r="FM657" s="1"/>
  <c r="FK663"/>
  <c r="FM663" s="1"/>
  <c r="AHC662"/>
  <c r="AHE662" s="1"/>
  <c r="MR663"/>
  <c r="MT663" s="1"/>
  <c r="JX639"/>
  <c r="JZ639" s="1"/>
  <c r="MR651"/>
  <c r="MT651" s="1"/>
  <c r="AFA648"/>
  <c r="AFC648" s="1"/>
  <c r="AHC651"/>
  <c r="AHE651" s="1"/>
  <c r="AX650"/>
  <c r="AZ650" s="1"/>
  <c r="SF650"/>
  <c r="SH650" s="1"/>
  <c r="SO651"/>
  <c r="SQ651" s="1"/>
  <c r="AHC647"/>
  <c r="AHE647" s="1"/>
  <c r="XT647"/>
  <c r="XV647" s="1"/>
  <c r="NJ647"/>
  <c r="NL647" s="1"/>
  <c r="JO651"/>
  <c r="JQ651" s="1"/>
  <c r="AHC649"/>
  <c r="AHE649" s="1"/>
  <c r="AFS651"/>
  <c r="AFU651" s="1"/>
  <c r="TP650"/>
  <c r="TR650" s="1"/>
  <c r="FK648"/>
  <c r="FM648" s="1"/>
  <c r="ADQ631"/>
  <c r="ADS631" s="1"/>
  <c r="JO631"/>
  <c r="JQ631" s="1"/>
  <c r="BG633"/>
  <c r="BI633" s="1"/>
  <c r="LQ633"/>
  <c r="LS633" s="1"/>
  <c r="UH630"/>
  <c r="UJ630" s="1"/>
  <c r="AO631"/>
  <c r="AQ631" s="1"/>
  <c r="AFA639"/>
  <c r="AFC639" s="1"/>
  <c r="JF645"/>
  <c r="JH645" s="1"/>
  <c r="CQ636"/>
  <c r="CS636" s="1"/>
  <c r="SF639"/>
  <c r="SH639" s="1"/>
  <c r="MR635"/>
  <c r="MT635" s="1"/>
  <c r="UH635"/>
  <c r="UJ635" s="1"/>
  <c r="AHC635"/>
  <c r="AHE635" s="1"/>
  <c r="UH639"/>
  <c r="UJ639" s="1"/>
  <c r="KG645"/>
  <c r="KI645" s="1"/>
  <c r="LZ642"/>
  <c r="MB642" s="1"/>
  <c r="SF638"/>
  <c r="SH638" s="1"/>
  <c r="AGB635"/>
  <c r="AGD635" s="1"/>
  <c r="RW621"/>
  <c r="RY621" s="1"/>
  <c r="AFS656"/>
  <c r="AFU656" s="1"/>
  <c r="LH657"/>
  <c r="LJ657" s="1"/>
  <c r="IW653"/>
  <c r="IY653" s="1"/>
  <c r="P661"/>
  <c r="EJ660"/>
  <c r="EL660" s="1"/>
  <c r="IW667"/>
  <c r="IY667" s="1"/>
  <c r="XT666"/>
  <c r="XV666" s="1"/>
  <c r="KG657"/>
  <c r="KI657" s="1"/>
  <c r="AFA654"/>
  <c r="AFC654" s="1"/>
  <c r="XT644"/>
  <c r="XV644" s="1"/>
  <c r="AGB642"/>
  <c r="AGD642" s="1"/>
  <c r="AGT657"/>
  <c r="AGV657" s="1"/>
  <c r="PU657"/>
  <c r="PW657" s="1"/>
  <c r="QD656"/>
  <c r="QF656" s="1"/>
  <c r="CZ657"/>
  <c r="DB657" s="1"/>
  <c r="RW656"/>
  <c r="RY656" s="1"/>
  <c r="UH657"/>
  <c r="UJ657" s="1"/>
  <c r="JX656"/>
  <c r="JZ656" s="1"/>
  <c r="PL654"/>
  <c r="PN654" s="1"/>
  <c r="LQ654"/>
  <c r="LS654" s="1"/>
  <c r="BP653"/>
  <c r="BR653" s="1"/>
  <c r="VR655"/>
  <c r="VT655" s="1"/>
  <c r="MI655"/>
  <c r="MK655" s="1"/>
  <c r="ES655"/>
  <c r="EU655" s="1"/>
  <c r="AX655"/>
  <c r="AZ655" s="1"/>
  <c r="AFS654"/>
  <c r="AFU654" s="1"/>
  <c r="KG653"/>
  <c r="KI653" s="1"/>
  <c r="NA656"/>
  <c r="NC656" s="1"/>
  <c r="WS655"/>
  <c r="WU655" s="1"/>
  <c r="PC655"/>
  <c r="PE655" s="1"/>
  <c r="UZ655"/>
  <c r="VB655" s="1"/>
  <c r="KY655"/>
  <c r="LA655" s="1"/>
  <c r="DI654"/>
  <c r="DK654" s="1"/>
  <c r="LZ625"/>
  <c r="MB625" s="1"/>
  <c r="AHC624"/>
  <c r="AHE624" s="1"/>
  <c r="EJ627"/>
  <c r="EL627" s="1"/>
  <c r="CZ627"/>
  <c r="DB627" s="1"/>
  <c r="AGB627"/>
  <c r="AGD627" s="1"/>
  <c r="MI627"/>
  <c r="MK627" s="1"/>
  <c r="TP627"/>
  <c r="TR627" s="1"/>
  <c r="ES626"/>
  <c r="EU626" s="1"/>
  <c r="VR625"/>
  <c r="VT625" s="1"/>
  <c r="HV625"/>
  <c r="HX625" s="1"/>
  <c r="AX624"/>
  <c r="AZ624" s="1"/>
  <c r="NS623"/>
  <c r="NU623" s="1"/>
  <c r="W626"/>
  <c r="Y626" s="1"/>
  <c r="UH625"/>
  <c r="UJ625" s="1"/>
  <c r="QD625"/>
  <c r="QF625" s="1"/>
  <c r="CH625"/>
  <c r="CJ625" s="1"/>
  <c r="KY624"/>
  <c r="LA624" s="1"/>
  <c r="JO624"/>
  <c r="JQ624" s="1"/>
  <c r="YL623"/>
  <c r="YN623" s="1"/>
  <c r="AGK626"/>
  <c r="AGM626" s="1"/>
  <c r="SX625"/>
  <c r="SZ625" s="1"/>
  <c r="JX625"/>
  <c r="JZ625" s="1"/>
  <c r="PU624"/>
  <c r="PW624" s="1"/>
  <c r="DI624"/>
  <c r="DK624" s="1"/>
  <c r="WS623"/>
  <c r="WU623" s="1"/>
  <c r="PC626"/>
  <c r="PE626" s="1"/>
  <c r="JF626"/>
  <c r="JH626" s="1"/>
  <c r="UZ625"/>
  <c r="VB625" s="1"/>
  <c r="RW625"/>
  <c r="RY625" s="1"/>
  <c r="NA625"/>
  <c r="NC625" s="1"/>
  <c r="BP625"/>
  <c r="BR625" s="1"/>
  <c r="PL624"/>
  <c r="PN624" s="1"/>
  <c r="LZ624"/>
  <c r="MB624" s="1"/>
  <c r="LJ624"/>
  <c r="IN621"/>
  <c r="IP621" s="1"/>
  <c r="FK617"/>
  <c r="FM617" s="1"/>
  <c r="SF621"/>
  <c r="SH621" s="1"/>
  <c r="ADQ618"/>
  <c r="ADS618" s="1"/>
  <c r="GL627"/>
  <c r="GN627" s="1"/>
  <c r="TP626"/>
  <c r="TR626" s="1"/>
  <c r="FT626"/>
  <c r="FV626" s="1"/>
  <c r="SO639"/>
  <c r="SQ639" s="1"/>
  <c r="YL637"/>
  <c r="YN637" s="1"/>
  <c r="SF603"/>
  <c r="SH603" s="1"/>
  <c r="AHC602"/>
  <c r="AHE602" s="1"/>
  <c r="AGT603"/>
  <c r="AGV603" s="1"/>
  <c r="MR603"/>
  <c r="MT603" s="1"/>
  <c r="IW603"/>
  <c r="IY603" s="1"/>
  <c r="HV603"/>
  <c r="HX603" s="1"/>
  <c r="SO603"/>
  <c r="SQ603" s="1"/>
  <c r="WS599"/>
  <c r="WU599" s="1"/>
  <c r="YL603"/>
  <c r="YN603" s="1"/>
  <c r="NA603"/>
  <c r="NC603" s="1"/>
  <c r="JF602"/>
  <c r="JH602" s="1"/>
  <c r="AFA600"/>
  <c r="AFC600" s="1"/>
  <c r="JX657"/>
  <c r="JZ657" s="1"/>
  <c r="SX656"/>
  <c r="SZ656" s="1"/>
  <c r="NS656"/>
  <c r="NU656" s="1"/>
  <c r="IW657"/>
  <c r="IY657" s="1"/>
  <c r="ADQ657"/>
  <c r="ADS657" s="1"/>
  <c r="JF655"/>
  <c r="JH655" s="1"/>
  <c r="YL654"/>
  <c r="YN654" s="1"/>
  <c r="QV654"/>
  <c r="QX654" s="1"/>
  <c r="AGB645"/>
  <c r="AGD645" s="1"/>
  <c r="KG644"/>
  <c r="KI644" s="1"/>
  <c r="CZ635"/>
  <c r="DB635" s="1"/>
  <c r="NA636"/>
  <c r="NC636" s="1"/>
  <c r="LQ615"/>
  <c r="LS615" s="1"/>
  <c r="IW615"/>
  <c r="IY615" s="1"/>
  <c r="AGK614"/>
  <c r="AGM614" s="1"/>
  <c r="PL613"/>
  <c r="PN613" s="1"/>
  <c r="QD612"/>
  <c r="QF612" s="1"/>
  <c r="KY612"/>
  <c r="LA612" s="1"/>
  <c r="AGB614"/>
  <c r="AGD614" s="1"/>
  <c r="AFJ612"/>
  <c r="AFL612" s="1"/>
  <c r="AO669"/>
  <c r="AQ669" s="1"/>
  <c r="BG666"/>
  <c r="BI666" s="1"/>
  <c r="AHC644"/>
  <c r="AHE644" s="1"/>
  <c r="AHC643"/>
  <c r="AHE643" s="1"/>
  <c r="TP643"/>
  <c r="TR643" s="1"/>
  <c r="UH642"/>
  <c r="UJ642" s="1"/>
  <c r="AHC639"/>
  <c r="AHE639" s="1"/>
  <c r="XT637"/>
  <c r="XV637" s="1"/>
  <c r="NJ635"/>
  <c r="NL635" s="1"/>
  <c r="IW635"/>
  <c r="IY635" s="1"/>
  <c r="YL650"/>
  <c r="YN650" s="1"/>
  <c r="AFS650"/>
  <c r="AFU650" s="1"/>
  <c r="WS650"/>
  <c r="WU650" s="1"/>
  <c r="FK603"/>
  <c r="FM603" s="1"/>
  <c r="W603"/>
  <c r="Y603" s="1"/>
  <c r="ADQ602"/>
  <c r="ADS602" s="1"/>
  <c r="CZ602"/>
  <c r="DB602" s="1"/>
  <c r="KG600"/>
  <c r="KI600" s="1"/>
  <c r="JO600"/>
  <c r="JQ600" s="1"/>
  <c r="IW600"/>
  <c r="IY600" s="1"/>
  <c r="HV600"/>
  <c r="HX600" s="1"/>
  <c r="LH603"/>
  <c r="LJ603" s="1"/>
  <c r="SO601"/>
  <c r="SQ601" s="1"/>
  <c r="RW601"/>
  <c r="RY601" s="1"/>
  <c r="IN601"/>
  <c r="IP601" s="1"/>
  <c r="AFJ600"/>
  <c r="AFL600" s="1"/>
  <c r="PL600"/>
  <c r="PN600" s="1"/>
  <c r="NS600"/>
  <c r="NU600" s="1"/>
  <c r="MI600"/>
  <c r="MK600" s="1"/>
  <c r="GL600"/>
  <c r="GN600" s="1"/>
  <c r="CH600"/>
  <c r="CJ600" s="1"/>
  <c r="AX600"/>
  <c r="AZ600" s="1"/>
  <c r="AGB599"/>
  <c r="AGD599" s="1"/>
  <c r="TP599"/>
  <c r="TR599" s="1"/>
  <c r="LZ599"/>
  <c r="MB599" s="1"/>
  <c r="VR601"/>
  <c r="VT601" s="1"/>
  <c r="UH601"/>
  <c r="UJ601" s="1"/>
  <c r="QD601"/>
  <c r="QF601" s="1"/>
  <c r="KY601"/>
  <c r="LA601" s="1"/>
  <c r="JX600"/>
  <c r="JZ600" s="1"/>
  <c r="ES600"/>
  <c r="EU600" s="1"/>
  <c r="BY600"/>
  <c r="CA600" s="1"/>
  <c r="AO600"/>
  <c r="AQ600" s="1"/>
  <c r="E600"/>
  <c r="G600" s="1"/>
  <c r="QV599"/>
  <c r="QX599" s="1"/>
  <c r="NJ602"/>
  <c r="NL602" s="1"/>
  <c r="WS601"/>
  <c r="WU601" s="1"/>
  <c r="SX601"/>
  <c r="SZ601" s="1"/>
  <c r="PU601"/>
  <c r="PW601" s="1"/>
  <c r="JF601"/>
  <c r="JH601" s="1"/>
  <c r="DI601"/>
  <c r="DK601" s="1"/>
  <c r="CQ601"/>
  <c r="CS601" s="1"/>
  <c r="BG601"/>
  <c r="BI601" s="1"/>
  <c r="AGK600"/>
  <c r="AGM600" s="1"/>
  <c r="UZ600"/>
  <c r="VB600" s="1"/>
  <c r="PC600"/>
  <c r="PE600" s="1"/>
  <c r="FT600"/>
  <c r="FV600" s="1"/>
  <c r="BP600"/>
  <c r="BR600" s="1"/>
  <c r="AF600"/>
  <c r="AH600" s="1"/>
  <c r="AFS599"/>
  <c r="AFU599" s="1"/>
  <c r="LQ599"/>
  <c r="LS599" s="1"/>
  <c r="CQ627"/>
  <c r="CS627" s="1"/>
  <c r="UZ627"/>
  <c r="VB627" s="1"/>
  <c r="FK623"/>
  <c r="FM623" s="1"/>
  <c r="AGT626"/>
  <c r="AGV626" s="1"/>
  <c r="VR626"/>
  <c r="VT626" s="1"/>
  <c r="SF626"/>
  <c r="SH626" s="1"/>
  <c r="JO626"/>
  <c r="JQ626" s="1"/>
  <c r="AGK625"/>
  <c r="AGM625" s="1"/>
  <c r="AHC625"/>
  <c r="AHE625" s="1"/>
  <c r="ADQ623"/>
  <c r="ADS623" s="1"/>
  <c r="NS633"/>
  <c r="NU633" s="1"/>
  <c r="JO633"/>
  <c r="JQ633" s="1"/>
  <c r="TP632"/>
  <c r="TR632" s="1"/>
  <c r="IW632"/>
  <c r="IY632" s="1"/>
  <c r="AGT632"/>
  <c r="AGV632" s="1"/>
  <c r="LH630"/>
  <c r="LJ630" s="1"/>
  <c r="JF629"/>
  <c r="JH629" s="1"/>
  <c r="FT631"/>
  <c r="FV631" s="1"/>
  <c r="AGB649"/>
  <c r="AGD649" s="1"/>
  <c r="LH649"/>
  <c r="LJ649" s="1"/>
  <c r="KG651"/>
  <c r="KI651" s="1"/>
  <c r="LZ648"/>
  <c r="MB648" s="1"/>
  <c r="BP668"/>
  <c r="BR668" s="1"/>
  <c r="CQ667"/>
  <c r="CS667" s="1"/>
  <c r="UZ666"/>
  <c r="VB666" s="1"/>
  <c r="PC651"/>
  <c r="PE651" s="1"/>
  <c r="FT651"/>
  <c r="FV651" s="1"/>
  <c r="N651"/>
  <c r="P651" s="1"/>
  <c r="CZ649"/>
  <c r="DB649" s="1"/>
  <c r="NA649"/>
  <c r="NC649" s="1"/>
  <c r="MI651"/>
  <c r="MK651" s="1"/>
  <c r="E651"/>
  <c r="G651" s="1"/>
  <c r="IN650"/>
  <c r="IP650" s="1"/>
  <c r="W650"/>
  <c r="Y650" s="1"/>
  <c r="AO648"/>
  <c r="AQ648" s="1"/>
  <c r="LQ648"/>
  <c r="LS648" s="1"/>
  <c r="PU633"/>
  <c r="PW633" s="1"/>
  <c r="LQ631"/>
  <c r="LS631" s="1"/>
  <c r="AFA630"/>
  <c r="AFC630" s="1"/>
  <c r="SF630"/>
  <c r="SH630" s="1"/>
  <c r="JF630"/>
  <c r="JH630" s="1"/>
  <c r="JX633"/>
  <c r="JZ633" s="1"/>
  <c r="CH633"/>
  <c r="CJ633" s="1"/>
  <c r="AO633"/>
  <c r="AQ633" s="1"/>
  <c r="ADQ632"/>
  <c r="ADS632" s="1"/>
  <c r="YL630"/>
  <c r="YN630" s="1"/>
  <c r="MR629"/>
  <c r="MT629" s="1"/>
  <c r="BY633"/>
  <c r="CA633" s="1"/>
  <c r="PC632"/>
  <c r="PE632" s="1"/>
  <c r="AF631"/>
  <c r="AH631" s="1"/>
  <c r="AX621"/>
  <c r="AZ621" s="1"/>
  <c r="MI620"/>
  <c r="MK620" s="1"/>
  <c r="AGK619"/>
  <c r="AGM619" s="1"/>
  <c r="LZ620"/>
  <c r="MB620" s="1"/>
  <c r="KY662"/>
  <c r="LA662" s="1"/>
  <c r="AX663"/>
  <c r="AZ663" s="1"/>
  <c r="JO662"/>
  <c r="JQ662" s="1"/>
  <c r="AF660"/>
  <c r="AH660" s="1"/>
  <c r="MI659"/>
  <c r="MK659" s="1"/>
  <c r="AGK613"/>
  <c r="AGM613" s="1"/>
  <c r="MR612"/>
  <c r="MT612" s="1"/>
  <c r="XT611"/>
  <c r="XV611" s="1"/>
  <c r="NJ611"/>
  <c r="NL611" s="1"/>
  <c r="RW651"/>
  <c r="RY651" s="1"/>
  <c r="VR649"/>
  <c r="VT649" s="1"/>
  <c r="AX648"/>
  <c r="AZ648" s="1"/>
  <c r="FK613"/>
  <c r="FM613" s="1"/>
  <c r="AGT611"/>
  <c r="AGV611" s="1"/>
  <c r="KG611"/>
  <c r="KI611" s="1"/>
  <c r="W615"/>
  <c r="Y615" s="1"/>
  <c r="NS613"/>
  <c r="NU613" s="1"/>
  <c r="OK612"/>
  <c r="OM612" s="1"/>
  <c r="AHC614"/>
  <c r="AHE614" s="1"/>
  <c r="TP613"/>
  <c r="TR613" s="1"/>
  <c r="XT612"/>
  <c r="XV612" s="1"/>
  <c r="JO627"/>
  <c r="JQ627" s="1"/>
  <c r="AFJ627"/>
  <c r="AFL627" s="1"/>
  <c r="KG625"/>
  <c r="KI625" s="1"/>
  <c r="LZ623"/>
  <c r="MB623" s="1"/>
  <c r="XT623"/>
  <c r="XV623" s="1"/>
  <c r="NJ626"/>
  <c r="NL626" s="1"/>
  <c r="AGB626"/>
  <c r="AGD626" s="1"/>
  <c r="LH626"/>
  <c r="LJ626" s="1"/>
  <c r="MR623"/>
  <c r="MT623" s="1"/>
  <c r="FT667"/>
  <c r="FV667" s="1"/>
  <c r="GL665"/>
  <c r="GN665" s="1"/>
  <c r="CZ651"/>
  <c r="DB651" s="1"/>
  <c r="CH651"/>
  <c r="CJ651" s="1"/>
  <c r="AX651"/>
  <c r="AZ651" s="1"/>
  <c r="AGT650"/>
  <c r="AGV650" s="1"/>
  <c r="UZ650"/>
  <c r="VB650" s="1"/>
  <c r="NA651"/>
  <c r="NC651" s="1"/>
  <c r="AFS633"/>
  <c r="AFU633" s="1"/>
  <c r="QV633"/>
  <c r="QX633" s="1"/>
  <c r="AGB632"/>
  <c r="AGD632" s="1"/>
  <c r="NS632"/>
  <c r="NU632" s="1"/>
  <c r="CH632"/>
  <c r="CJ632" s="1"/>
  <c r="MI630"/>
  <c r="MK630" s="1"/>
  <c r="IN630"/>
  <c r="IP630" s="1"/>
  <c r="WS631"/>
  <c r="WU631" s="1"/>
  <c r="EJ631"/>
  <c r="EL631" s="1"/>
  <c r="AGK633"/>
  <c r="AGM633" s="1"/>
  <c r="AGT633"/>
  <c r="AGV633" s="1"/>
  <c r="PL633"/>
  <c r="PN633" s="1"/>
  <c r="LZ633"/>
  <c r="MB633" s="1"/>
  <c r="FT633"/>
  <c r="FV633" s="1"/>
  <c r="OK632"/>
  <c r="OM632" s="1"/>
  <c r="SO631"/>
  <c r="SQ631" s="1"/>
  <c r="TP629"/>
  <c r="TR629" s="1"/>
  <c r="AFJ639"/>
  <c r="AFL639" s="1"/>
  <c r="DI637"/>
  <c r="DK637" s="1"/>
  <c r="OK636"/>
  <c r="OM636" s="1"/>
  <c r="LQ635"/>
  <c r="LS635" s="1"/>
  <c r="W637"/>
  <c r="Y637" s="1"/>
  <c r="JX638"/>
  <c r="JZ638" s="1"/>
  <c r="AGB637"/>
  <c r="AGD637" s="1"/>
  <c r="PC637"/>
  <c r="PE637" s="1"/>
  <c r="CZ637"/>
  <c r="DB637" s="1"/>
  <c r="QD636"/>
  <c r="QF636" s="1"/>
  <c r="NA635"/>
  <c r="NC635" s="1"/>
  <c r="JX650"/>
  <c r="JZ650" s="1"/>
  <c r="JF647"/>
  <c r="JH647" s="1"/>
  <c r="AGT647"/>
  <c r="AGV647" s="1"/>
  <c r="SX647"/>
  <c r="SZ647" s="1"/>
  <c r="GL657"/>
  <c r="GN657" s="1"/>
  <c r="UH656"/>
  <c r="UJ656" s="1"/>
  <c r="DI656"/>
  <c r="DK656" s="1"/>
  <c r="AGK654"/>
  <c r="AGM654" s="1"/>
  <c r="DI657"/>
  <c r="DK657" s="1"/>
  <c r="ADQ656"/>
  <c r="ADS656" s="1"/>
  <c r="UZ657"/>
  <c r="VB657" s="1"/>
  <c r="HV657"/>
  <c r="HX657" s="1"/>
  <c r="RW657"/>
  <c r="RY657" s="1"/>
  <c r="BP657"/>
  <c r="BR657" s="1"/>
  <c r="YL657"/>
  <c r="YN657" s="1"/>
  <c r="MI657"/>
  <c r="MK657" s="1"/>
  <c r="JO657"/>
  <c r="JQ657" s="1"/>
  <c r="PU656"/>
  <c r="PW656" s="1"/>
  <c r="KY656"/>
  <c r="LA656" s="1"/>
  <c r="CH656"/>
  <c r="CJ656" s="1"/>
  <c r="BY656"/>
  <c r="CA656" s="1"/>
  <c r="AFA653"/>
  <c r="AFC653" s="1"/>
  <c r="QD653"/>
  <c r="QF653" s="1"/>
  <c r="NS653"/>
  <c r="NU653" s="1"/>
  <c r="SF655"/>
  <c r="SH655" s="1"/>
  <c r="TP654"/>
  <c r="TR654" s="1"/>
  <c r="JF654"/>
  <c r="JH654" s="1"/>
  <c r="AX653"/>
  <c r="AZ653" s="1"/>
  <c r="JX654"/>
  <c r="JZ654" s="1"/>
  <c r="SX653"/>
  <c r="SZ653" s="1"/>
  <c r="FK632"/>
  <c r="FM632" s="1"/>
  <c r="AGT629"/>
  <c r="AGV629" s="1"/>
  <c r="FT650"/>
  <c r="FV650" s="1"/>
  <c r="GL650"/>
  <c r="GN650" s="1"/>
  <c r="UZ649"/>
  <c r="VB649" s="1"/>
  <c r="SO648"/>
  <c r="SQ648" s="1"/>
  <c r="VR651"/>
  <c r="VT651" s="1"/>
  <c r="BY651"/>
  <c r="CA651" s="1"/>
  <c r="XT650"/>
  <c r="XV650" s="1"/>
  <c r="SX650"/>
  <c r="SZ650" s="1"/>
  <c r="EJ650"/>
  <c r="EL650" s="1"/>
  <c r="BP650"/>
  <c r="BR650" s="1"/>
  <c r="ADQ648"/>
  <c r="ADS648" s="1"/>
  <c r="NJ648"/>
  <c r="NL648" s="1"/>
  <c r="N647"/>
  <c r="P647" s="1"/>
  <c r="PC648"/>
  <c r="PE648" s="1"/>
  <c r="BG649"/>
  <c r="BI649" s="1"/>
  <c r="ES647"/>
  <c r="EU647" s="1"/>
  <c r="W647"/>
  <c r="Y647" s="1"/>
  <c r="AFS632"/>
  <c r="AFU632" s="1"/>
  <c r="NS630"/>
  <c r="NU630" s="1"/>
  <c r="KG633"/>
  <c r="KI633" s="1"/>
  <c r="YL629"/>
  <c r="YN629" s="1"/>
  <c r="OK633"/>
  <c r="OM633" s="1"/>
  <c r="EJ629"/>
  <c r="EL629" s="1"/>
  <c r="AHC627"/>
  <c r="AHE627" s="1"/>
  <c r="AGT623"/>
  <c r="AGV623" s="1"/>
  <c r="EJ651"/>
  <c r="EL651" s="1"/>
  <c r="TP648"/>
  <c r="TR648" s="1"/>
  <c r="MI639"/>
  <c r="MK639" s="1"/>
  <c r="SF636"/>
  <c r="SH636" s="1"/>
  <c r="ADQ639"/>
  <c r="ADS639" s="1"/>
  <c r="LQ639"/>
  <c r="LS639" s="1"/>
  <c r="CQ639"/>
  <c r="CS639" s="1"/>
  <c r="NJ644"/>
  <c r="NL644" s="1"/>
  <c r="XT641"/>
  <c r="XV641" s="1"/>
  <c r="QD642"/>
  <c r="QF642" s="1"/>
  <c r="TP657"/>
  <c r="TR657" s="1"/>
  <c r="N656"/>
  <c r="P656" s="1"/>
  <c r="EJ654"/>
  <c r="EL654" s="1"/>
  <c r="VR627"/>
  <c r="VT627" s="1"/>
  <c r="QD627"/>
  <c r="QF627" s="1"/>
  <c r="PU627"/>
  <c r="PW627" s="1"/>
  <c r="AGK624"/>
  <c r="AGM624" s="1"/>
  <c r="UH624"/>
  <c r="UJ624" s="1"/>
  <c r="E625"/>
  <c r="G625" s="1"/>
  <c r="BG624"/>
  <c r="BI624" s="1"/>
  <c r="GL623"/>
  <c r="GN623" s="1"/>
  <c r="N626"/>
  <c r="P626" s="1"/>
  <c r="HV624"/>
  <c r="HX624" s="1"/>
  <c r="RW645"/>
  <c r="RY645" s="1"/>
  <c r="PU645"/>
  <c r="PW645" s="1"/>
  <c r="NS645"/>
  <c r="NU645" s="1"/>
  <c r="KY645"/>
  <c r="LA645" s="1"/>
  <c r="SX644"/>
  <c r="SZ644" s="1"/>
  <c r="AGT642"/>
  <c r="AGV642" s="1"/>
  <c r="SF645"/>
  <c r="SH645" s="1"/>
  <c r="EJ644"/>
  <c r="EL644" s="1"/>
  <c r="N644"/>
  <c r="P644" s="1"/>
  <c r="BP645"/>
  <c r="BR645" s="1"/>
  <c r="LZ662"/>
  <c r="MB662" s="1"/>
  <c r="NJ661"/>
  <c r="NL661" s="1"/>
  <c r="QD660"/>
  <c r="QF660" s="1"/>
  <c r="AX662"/>
  <c r="AZ662" s="1"/>
  <c r="RW661"/>
  <c r="RY661" s="1"/>
  <c r="JX661"/>
  <c r="JZ661" s="1"/>
  <c r="FT661"/>
  <c r="FV661" s="1"/>
  <c r="ADQ660"/>
  <c r="ADS660" s="1"/>
  <c r="NA662"/>
  <c r="NC662" s="1"/>
  <c r="KY660"/>
  <c r="LA660" s="1"/>
  <c r="WS661"/>
  <c r="WU661" s="1"/>
  <c r="W660"/>
  <c r="Y660" s="1"/>
  <c r="BG660"/>
  <c r="BI660" s="1"/>
  <c r="PL660"/>
  <c r="PN660" s="1"/>
  <c r="AGK615"/>
  <c r="AGM615" s="1"/>
  <c r="AFA615"/>
  <c r="AFC615" s="1"/>
  <c r="QV614"/>
  <c r="QX614" s="1"/>
  <c r="LZ611"/>
  <c r="MB611" s="1"/>
  <c r="AX615"/>
  <c r="AZ615" s="1"/>
  <c r="SO613"/>
  <c r="SQ613" s="1"/>
  <c r="IN613"/>
  <c r="IP613" s="1"/>
  <c r="PU611"/>
  <c r="PW611" s="1"/>
  <c r="JX615"/>
  <c r="JZ615" s="1"/>
  <c r="E615"/>
  <c r="G615" s="1"/>
  <c r="AF613"/>
  <c r="AH613" s="1"/>
  <c r="CQ611"/>
  <c r="CS611" s="1"/>
  <c r="AFS603"/>
  <c r="AFU603" s="1"/>
  <c r="ES603"/>
  <c r="EU603" s="1"/>
  <c r="CQ603"/>
  <c r="CS603" s="1"/>
  <c r="BY603"/>
  <c r="CA603" s="1"/>
  <c r="TP602"/>
  <c r="TR602" s="1"/>
  <c r="NJ599"/>
  <c r="NL599" s="1"/>
  <c r="AFJ603"/>
  <c r="AFL603" s="1"/>
  <c r="RW602"/>
  <c r="RY602" s="1"/>
  <c r="BG602"/>
  <c r="BI602" s="1"/>
  <c r="W602"/>
  <c r="Y602" s="1"/>
  <c r="AFA601"/>
  <c r="AFC601" s="1"/>
  <c r="AX601"/>
  <c r="AZ601" s="1"/>
  <c r="XT599"/>
  <c r="XV599" s="1"/>
  <c r="AGK603"/>
  <c r="AGM603" s="1"/>
  <c r="EJ603"/>
  <c r="EL603" s="1"/>
  <c r="CZ603"/>
  <c r="DB603" s="1"/>
  <c r="AF603"/>
  <c r="AH603" s="1"/>
  <c r="N603"/>
  <c r="P603" s="1"/>
  <c r="QV602"/>
  <c r="QX602" s="1"/>
  <c r="PL602"/>
  <c r="PN602" s="1"/>
  <c r="GL602"/>
  <c r="GN602" s="1"/>
  <c r="ADQ603"/>
  <c r="ADS603" s="1"/>
  <c r="UH603"/>
  <c r="UJ603" s="1"/>
  <c r="NS603"/>
  <c r="NU603" s="1"/>
  <c r="LQ603"/>
  <c r="LS603" s="1"/>
  <c r="DI602"/>
  <c r="DK602" s="1"/>
  <c r="AO602"/>
  <c r="AQ602" s="1"/>
  <c r="AHC601"/>
  <c r="AHE601" s="1"/>
  <c r="SF600"/>
  <c r="SH600" s="1"/>
  <c r="IW662"/>
  <c r="IY662" s="1"/>
  <c r="QV659"/>
  <c r="QX659" s="1"/>
  <c r="JF661"/>
  <c r="JH661" s="1"/>
  <c r="CH621"/>
  <c r="CJ621" s="1"/>
  <c r="ES620"/>
  <c r="EU620" s="1"/>
  <c r="DI620"/>
  <c r="DK620" s="1"/>
  <c r="BG620"/>
  <c r="BI620" s="1"/>
  <c r="AGK621"/>
  <c r="AGM621" s="1"/>
  <c r="ADQ621"/>
  <c r="ADS621" s="1"/>
  <c r="CQ619"/>
  <c r="CS619" s="1"/>
  <c r="LZ627"/>
  <c r="MB627" s="1"/>
  <c r="IW627"/>
  <c r="IY627" s="1"/>
  <c r="MR626"/>
  <c r="MT626" s="1"/>
  <c r="TP623"/>
  <c r="TR623" s="1"/>
  <c r="WS626"/>
  <c r="WU626" s="1"/>
  <c r="OK624"/>
  <c r="OM624" s="1"/>
  <c r="AGB644"/>
  <c r="AGD644" s="1"/>
  <c r="JF643"/>
  <c r="JH643" s="1"/>
  <c r="LH641"/>
  <c r="LJ641" s="1"/>
  <c r="EJ615"/>
  <c r="EL615" s="1"/>
  <c r="AF615"/>
  <c r="AH615" s="1"/>
  <c r="IW614"/>
  <c r="IY614" s="1"/>
  <c r="GL613"/>
  <c r="GN613" s="1"/>
  <c r="N613"/>
  <c r="P613" s="1"/>
  <c r="ADQ612"/>
  <c r="ADS612" s="1"/>
  <c r="LQ612"/>
  <c r="LS612" s="1"/>
  <c r="LZ615"/>
  <c r="MB615" s="1"/>
  <c r="IN615"/>
  <c r="IP615" s="1"/>
  <c r="DI615"/>
  <c r="DK615" s="1"/>
  <c r="BY615"/>
  <c r="CA615" s="1"/>
  <c r="BG614"/>
  <c r="BI614" s="1"/>
  <c r="AHC613"/>
  <c r="AHE613" s="1"/>
  <c r="XT613"/>
  <c r="XV613" s="1"/>
  <c r="AFS611"/>
  <c r="AFU611" s="1"/>
  <c r="KY620"/>
  <c r="LA620" s="1"/>
  <c r="OK620"/>
  <c r="OM620" s="1"/>
  <c r="TP619"/>
  <c r="TR619" s="1"/>
  <c r="BP619"/>
  <c r="BR619" s="1"/>
  <c r="XT617"/>
  <c r="XV617" s="1"/>
  <c r="FT621"/>
  <c r="FV621" s="1"/>
  <c r="NJ620"/>
  <c r="NL620" s="1"/>
  <c r="LH620"/>
  <c r="LJ620" s="1"/>
  <c r="AF620"/>
  <c r="AH620" s="1"/>
  <c r="KG661"/>
  <c r="KI661" s="1"/>
  <c r="AFJ659"/>
  <c r="AFL659" s="1"/>
  <c r="AGB661"/>
  <c r="AGD661" s="1"/>
  <c r="CQ661"/>
  <c r="CS661" s="1"/>
  <c r="JF663"/>
  <c r="JH663" s="1"/>
  <c r="TP660"/>
  <c r="TR660" s="1"/>
  <c r="E663"/>
  <c r="G663" s="1"/>
  <c r="AGT662"/>
  <c r="AGV662" s="1"/>
  <c r="QV661"/>
  <c r="QX661" s="1"/>
  <c r="CH660"/>
  <c r="CJ660" s="1"/>
  <c r="PL663"/>
  <c r="PN663" s="1"/>
  <c r="NJ663"/>
  <c r="NL663" s="1"/>
  <c r="GL662"/>
  <c r="GN662" s="1"/>
  <c r="SO661"/>
  <c r="SQ661" s="1"/>
  <c r="QD659"/>
  <c r="QF659" s="1"/>
  <c r="YL661"/>
  <c r="YN661" s="1"/>
  <c r="NA661"/>
  <c r="NC661" s="1"/>
  <c r="IN660"/>
  <c r="IP660" s="1"/>
  <c r="AGK659"/>
  <c r="AGM659" s="1"/>
  <c r="PU661"/>
  <c r="PW661" s="1"/>
  <c r="JF637"/>
  <c r="JH637" s="1"/>
  <c r="LH638"/>
  <c r="LJ638" s="1"/>
  <c r="PU662"/>
  <c r="PW662" s="1"/>
  <c r="E662"/>
  <c r="G662" s="1"/>
  <c r="XT663"/>
  <c r="XV663" s="1"/>
  <c r="PL662"/>
  <c r="PN662" s="1"/>
  <c r="SO663"/>
  <c r="SQ663" s="1"/>
  <c r="NJ662"/>
  <c r="NL662" s="1"/>
  <c r="DI662"/>
  <c r="DK662" s="1"/>
  <c r="BG663"/>
  <c r="BI663" s="1"/>
  <c r="ADQ662"/>
  <c r="ADS662" s="1"/>
  <c r="ES661"/>
  <c r="EU661" s="1"/>
  <c r="LQ661"/>
  <c r="LS661" s="1"/>
  <c r="OK642"/>
  <c r="OM642" s="1"/>
  <c r="BP643"/>
  <c r="BR643" s="1"/>
  <c r="LZ644"/>
  <c r="MB644" s="1"/>
  <c r="NS642"/>
  <c r="NU642" s="1"/>
  <c r="QD657"/>
  <c r="QF657" s="1"/>
  <c r="AFS655"/>
  <c r="AFU655" s="1"/>
  <c r="PL656"/>
  <c r="PN656" s="1"/>
  <c r="AHC655"/>
  <c r="AHE655" s="1"/>
  <c r="JX655"/>
  <c r="JZ655" s="1"/>
  <c r="PU654"/>
  <c r="PW654" s="1"/>
  <c r="MR655"/>
  <c r="MT655" s="1"/>
  <c r="BG645"/>
  <c r="BI645" s="1"/>
  <c r="VR644"/>
  <c r="VT644" s="1"/>
  <c r="BY645"/>
  <c r="CA645" s="1"/>
  <c r="FT643"/>
  <c r="FV643" s="1"/>
  <c r="GL645"/>
  <c r="GN645" s="1"/>
  <c r="AGT644"/>
  <c r="AGV644" s="1"/>
  <c r="YL643"/>
  <c r="YN643" s="1"/>
  <c r="IN641"/>
  <c r="IP641" s="1"/>
  <c r="YL609"/>
  <c r="YN609" s="1"/>
  <c r="BY607"/>
  <c r="CA607" s="1"/>
  <c r="AFA606"/>
  <c r="AFC606" s="1"/>
  <c r="SO608"/>
  <c r="SQ608" s="1"/>
  <c r="XT607"/>
  <c r="XV607" s="1"/>
  <c r="AGT605"/>
  <c r="AGV605" s="1"/>
  <c r="AGT609"/>
  <c r="AGV609" s="1"/>
  <c r="AF607"/>
  <c r="AH607" s="1"/>
  <c r="KY607"/>
  <c r="LA607" s="1"/>
  <c r="HV614"/>
  <c r="HX614" s="1"/>
  <c r="AFA611"/>
  <c r="AFC611" s="1"/>
  <c r="AGB615"/>
  <c r="AGD615" s="1"/>
  <c r="NS615"/>
  <c r="NU615" s="1"/>
  <c r="OK614"/>
  <c r="OM614" s="1"/>
  <c r="FK614"/>
  <c r="FM614" s="1"/>
  <c r="YL611"/>
  <c r="YN611" s="1"/>
  <c r="HV645"/>
  <c r="HX645" s="1"/>
  <c r="AFS643"/>
  <c r="AFU643" s="1"/>
  <c r="QV642"/>
  <c r="QX642" s="1"/>
  <c r="IW642"/>
  <c r="IY642" s="1"/>
  <c r="AFA642"/>
  <c r="AFC642" s="1"/>
  <c r="JX644"/>
  <c r="JZ644" s="1"/>
  <c r="BG657"/>
  <c r="BI657" s="1"/>
  <c r="YL656"/>
  <c r="YN656" s="1"/>
  <c r="AGK655"/>
  <c r="AGM655" s="1"/>
  <c r="AF655"/>
  <c r="AH655" s="1"/>
  <c r="LH651"/>
  <c r="LJ651" s="1"/>
  <c r="YL648"/>
  <c r="YN648" s="1"/>
  <c r="AGT639"/>
  <c r="AGV639" s="1"/>
  <c r="CH639"/>
  <c r="CJ639" s="1"/>
  <c r="AX639"/>
  <c r="AZ639" s="1"/>
  <c r="YL638"/>
  <c r="YN638" s="1"/>
  <c r="BY636"/>
  <c r="CA636" s="1"/>
  <c r="W636"/>
  <c r="Y636" s="1"/>
  <c r="MI635"/>
  <c r="MK635" s="1"/>
  <c r="AO639"/>
  <c r="AQ639" s="1"/>
  <c r="ES638"/>
  <c r="EU638" s="1"/>
  <c r="DI638"/>
  <c r="DK638" s="1"/>
  <c r="ADQ637"/>
  <c r="ADS637" s="1"/>
  <c r="WS639"/>
  <c r="WU639" s="1"/>
  <c r="UZ639"/>
  <c r="VB639" s="1"/>
  <c r="FT639"/>
  <c r="FV639" s="1"/>
  <c r="BP639"/>
  <c r="BR639" s="1"/>
  <c r="QV638"/>
  <c r="QX638" s="1"/>
  <c r="BG637"/>
  <c r="BI637" s="1"/>
  <c r="RW636"/>
  <c r="RY636" s="1"/>
  <c r="JX636"/>
  <c r="JZ636" s="1"/>
  <c r="EJ636"/>
  <c r="EL636" s="1"/>
  <c r="CZ636"/>
  <c r="DB636" s="1"/>
  <c r="N636"/>
  <c r="P636" s="1"/>
  <c r="SO635"/>
  <c r="SQ635" s="1"/>
  <c r="PL637"/>
  <c r="PN637" s="1"/>
  <c r="NA637"/>
  <c r="NC637" s="1"/>
  <c r="JO636"/>
  <c r="JQ636" s="1"/>
  <c r="LQ636"/>
  <c r="LS636" s="1"/>
  <c r="UH644"/>
  <c r="UJ644" s="1"/>
  <c r="AGT645"/>
  <c r="AGV645" s="1"/>
  <c r="JX626"/>
  <c r="JZ626" s="1"/>
  <c r="YL625"/>
  <c r="YN625" s="1"/>
  <c r="MR625"/>
  <c r="MT625" s="1"/>
  <c r="IW645"/>
  <c r="IY645" s="1"/>
  <c r="ES645"/>
  <c r="EU645" s="1"/>
  <c r="JF644"/>
  <c r="JH644" s="1"/>
  <c r="HV643"/>
  <c r="HX643" s="1"/>
  <c r="LZ641"/>
  <c r="MB641" s="1"/>
  <c r="AGK644"/>
  <c r="AGM644" s="1"/>
  <c r="YL642"/>
  <c r="YN642" s="1"/>
  <c r="AO645"/>
  <c r="AQ645" s="1"/>
  <c r="UH662"/>
  <c r="UJ662" s="1"/>
  <c r="BP663"/>
  <c r="BR663" s="1"/>
  <c r="QD663"/>
  <c r="QF663" s="1"/>
  <c r="BP633"/>
  <c r="BR633" s="1"/>
  <c r="JF633"/>
  <c r="JH633" s="1"/>
  <c r="WS632"/>
  <c r="WU632" s="1"/>
  <c r="AFS630"/>
  <c r="AFU630" s="1"/>
  <c r="NJ630"/>
  <c r="NL630" s="1"/>
  <c r="ES633"/>
  <c r="EU633" s="1"/>
  <c r="UH660"/>
  <c r="UJ660" s="1"/>
  <c r="FK660"/>
  <c r="FM660" s="1"/>
  <c r="SO657"/>
  <c r="SQ657" s="1"/>
  <c r="AGT654"/>
  <c r="AGV654" s="1"/>
  <c r="VR654"/>
  <c r="VT654" s="1"/>
  <c r="AX654"/>
  <c r="AZ654" s="1"/>
  <c r="W654"/>
  <c r="Y654" s="1"/>
  <c r="AFS653"/>
  <c r="AFU653" s="1"/>
  <c r="ADQ653"/>
  <c r="ADS653" s="1"/>
  <c r="UZ653"/>
  <c r="VB653" s="1"/>
  <c r="SF653"/>
  <c r="SH653" s="1"/>
  <c r="PL653"/>
  <c r="PN653" s="1"/>
  <c r="NA653"/>
  <c r="NC653" s="1"/>
  <c r="KY653"/>
  <c r="LA653" s="1"/>
  <c r="JF653"/>
  <c r="JH653" s="1"/>
  <c r="IN653"/>
  <c r="IP653" s="1"/>
  <c r="DI653"/>
  <c r="DK653" s="1"/>
  <c r="AO653"/>
  <c r="AQ653" s="1"/>
  <c r="BP656"/>
  <c r="BR656" s="1"/>
  <c r="BY655"/>
  <c r="CA655" s="1"/>
  <c r="WS654"/>
  <c r="WU654" s="1"/>
  <c r="GL653"/>
  <c r="GN653" s="1"/>
  <c r="ES653"/>
  <c r="EU653" s="1"/>
  <c r="RW653"/>
  <c r="RY653" s="1"/>
  <c r="PU653"/>
  <c r="PW653" s="1"/>
  <c r="PC653"/>
  <c r="PE653" s="1"/>
  <c r="MI653"/>
  <c r="MK653" s="1"/>
  <c r="BG653"/>
  <c r="BI653" s="1"/>
  <c r="AF653"/>
  <c r="AH653" s="1"/>
  <c r="E653"/>
  <c r="G653" s="1"/>
  <c r="QD655"/>
  <c r="QF655" s="1"/>
  <c r="JO655"/>
  <c r="JQ655" s="1"/>
  <c r="N655"/>
  <c r="P655" s="1"/>
  <c r="AGK653"/>
  <c r="AGM653" s="1"/>
  <c r="QV653"/>
  <c r="QX653" s="1"/>
  <c r="LQ653"/>
  <c r="LS653" s="1"/>
  <c r="JX653"/>
  <c r="JZ653" s="1"/>
  <c r="CZ653"/>
  <c r="DB653" s="1"/>
  <c r="CH653"/>
  <c r="CJ653" s="1"/>
  <c r="PU666"/>
  <c r="PW666" s="1"/>
  <c r="PC668"/>
  <c r="PE668" s="1"/>
  <c r="VR667"/>
  <c r="VT667" s="1"/>
  <c r="PL667"/>
  <c r="PN667" s="1"/>
  <c r="FT666"/>
  <c r="FV666" s="1"/>
  <c r="BP667"/>
  <c r="BR667" s="1"/>
  <c r="JO666"/>
  <c r="JQ666" s="1"/>
  <c r="RW643"/>
  <c r="RY643" s="1"/>
  <c r="AFJ643"/>
  <c r="AFL643" s="1"/>
  <c r="FK633"/>
  <c r="FM633" s="1"/>
  <c r="OK631"/>
  <c r="OM631" s="1"/>
  <c r="YL633"/>
  <c r="YN633" s="1"/>
  <c r="PU631"/>
  <c r="PW631" s="1"/>
  <c r="SF633"/>
  <c r="SH633" s="1"/>
  <c r="AGK632"/>
  <c r="AGM632" s="1"/>
  <c r="JF632"/>
  <c r="JH632" s="1"/>
  <c r="GL669"/>
  <c r="GN669" s="1"/>
  <c r="ES667"/>
  <c r="EU667" s="1"/>
  <c r="ADQ666"/>
  <c r="ADS666" s="1"/>
  <c r="SF666"/>
  <c r="SH666" s="1"/>
  <c r="UH668"/>
  <c r="UJ668" s="1"/>
  <c r="HV665"/>
  <c r="HX665" s="1"/>
  <c r="MR668"/>
  <c r="MT668" s="1"/>
  <c r="EJ668"/>
  <c r="EL668" s="1"/>
  <c r="QV666"/>
  <c r="QX666" s="1"/>
  <c r="CQ669"/>
  <c r="CS669" s="1"/>
  <c r="AFS668"/>
  <c r="AFU668" s="1"/>
  <c r="AGB667"/>
  <c r="AGD667" s="1"/>
  <c r="JF667"/>
  <c r="JH667" s="1"/>
  <c r="LH665"/>
  <c r="LJ665" s="1"/>
  <c r="QD665"/>
  <c r="QF665" s="1"/>
  <c r="LQ665"/>
  <c r="LS665" s="1"/>
  <c r="BP665"/>
  <c r="BR665" s="1"/>
  <c r="GL639"/>
  <c r="GN639" s="1"/>
  <c r="WS638"/>
  <c r="WU638" s="1"/>
  <c r="IN636"/>
  <c r="IP636" s="1"/>
  <c r="AX668"/>
  <c r="AZ668" s="1"/>
  <c r="DI667"/>
  <c r="DK667" s="1"/>
  <c r="AO667"/>
  <c r="AQ667" s="1"/>
  <c r="PC666"/>
  <c r="PE666" s="1"/>
  <c r="CZ666"/>
  <c r="DB666" s="1"/>
  <c r="QD651"/>
  <c r="QF651" s="1"/>
  <c r="ADQ650"/>
  <c r="ADS650" s="1"/>
  <c r="LZ650"/>
  <c r="MB650" s="1"/>
  <c r="BP651"/>
  <c r="BR651" s="1"/>
  <c r="QV649"/>
  <c r="QX649" s="1"/>
  <c r="PU651"/>
  <c r="PW651" s="1"/>
  <c r="JO650"/>
  <c r="JQ650" s="1"/>
  <c r="AFS649"/>
  <c r="AFU649" s="1"/>
  <c r="KY651"/>
  <c r="LA651" s="1"/>
  <c r="IW651"/>
  <c r="IY651" s="1"/>
  <c r="AO651"/>
  <c r="AQ651" s="1"/>
  <c r="SO647"/>
  <c r="SQ647" s="1"/>
  <c r="FT647"/>
  <c r="FV647" s="1"/>
  <c r="LH648"/>
  <c r="LJ648" s="1"/>
  <c r="JF648"/>
  <c r="JH648" s="1"/>
  <c r="EJ648"/>
  <c r="EL648" s="1"/>
  <c r="NS647"/>
  <c r="NU647" s="1"/>
  <c r="JX647"/>
  <c r="JZ647" s="1"/>
  <c r="CQ647"/>
  <c r="CS647" s="1"/>
  <c r="AF649"/>
  <c r="AH649" s="1"/>
  <c r="AGK648"/>
  <c r="AGM648" s="1"/>
  <c r="OK647"/>
  <c r="OM647" s="1"/>
  <c r="MI647"/>
  <c r="MK647" s="1"/>
  <c r="E648"/>
  <c r="G648" s="1"/>
  <c r="HV647"/>
  <c r="HX647" s="1"/>
  <c r="VR615"/>
  <c r="VT615" s="1"/>
  <c r="NA615"/>
  <c r="NC615" s="1"/>
  <c r="CZ615"/>
  <c r="DB615" s="1"/>
  <c r="LH615"/>
  <c r="LJ615" s="1"/>
  <c r="UH614"/>
  <c r="UJ614" s="1"/>
  <c r="NS614"/>
  <c r="NU614" s="1"/>
  <c r="AFS612"/>
  <c r="AFU612" s="1"/>
  <c r="OK611"/>
  <c r="OM611" s="1"/>
  <c r="MI611"/>
  <c r="MK611" s="1"/>
  <c r="UZ613"/>
  <c r="VB613" s="1"/>
  <c r="KG612"/>
  <c r="KI612" s="1"/>
  <c r="NJ657"/>
  <c r="NL657" s="1"/>
  <c r="SO654"/>
  <c r="SQ654" s="1"/>
  <c r="OK654"/>
  <c r="OM654" s="1"/>
  <c r="UH669"/>
  <c r="UJ669" s="1"/>
  <c r="NA667"/>
  <c r="NC667" s="1"/>
  <c r="LQ666"/>
  <c r="LS666" s="1"/>
  <c r="XT608"/>
  <c r="XV608" s="1"/>
  <c r="AFS607"/>
  <c r="AFU607" s="1"/>
  <c r="UZ606"/>
  <c r="VB606" s="1"/>
  <c r="UH606"/>
  <c r="UJ606" s="1"/>
  <c r="TP606"/>
  <c r="TR606" s="1"/>
  <c r="VR605"/>
  <c r="VT605" s="1"/>
  <c r="IW605"/>
  <c r="IY605" s="1"/>
  <c r="FT605"/>
  <c r="FV605" s="1"/>
  <c r="AF605"/>
  <c r="AH605" s="1"/>
  <c r="N605"/>
  <c r="P605" s="1"/>
  <c r="AHC608"/>
  <c r="AHE608" s="1"/>
  <c r="NS608"/>
  <c r="NU608" s="1"/>
  <c r="AGT607"/>
  <c r="AGV607" s="1"/>
  <c r="NJ607"/>
  <c r="NL607" s="1"/>
  <c r="LH606"/>
  <c r="LJ606" s="1"/>
  <c r="KG606"/>
  <c r="KI606" s="1"/>
  <c r="CQ606"/>
  <c r="CS606" s="1"/>
  <c r="RW605"/>
  <c r="RY605" s="1"/>
  <c r="PU605"/>
  <c r="PW605" s="1"/>
  <c r="BY605"/>
  <c r="CA605" s="1"/>
  <c r="BG605"/>
  <c r="BI605" s="1"/>
  <c r="HV609"/>
  <c r="HX609" s="1"/>
  <c r="FK608"/>
  <c r="FM608" s="1"/>
  <c r="SO607"/>
  <c r="SQ607" s="1"/>
  <c r="AGB606"/>
  <c r="AGD606" s="1"/>
  <c r="GL606"/>
  <c r="GN606" s="1"/>
  <c r="AFJ605"/>
  <c r="AFL605" s="1"/>
  <c r="SX605"/>
  <c r="SZ605" s="1"/>
  <c r="QV605"/>
  <c r="QX605" s="1"/>
  <c r="PC605"/>
  <c r="PE605" s="1"/>
  <c r="OK605"/>
  <c r="OM605" s="1"/>
  <c r="NA605"/>
  <c r="NC605" s="1"/>
  <c r="IN605"/>
  <c r="IP605" s="1"/>
  <c r="CZ605"/>
  <c r="DB605" s="1"/>
  <c r="AO605"/>
  <c r="AQ605" s="1"/>
  <c r="W605"/>
  <c r="Y605" s="1"/>
  <c r="CH609"/>
  <c r="CJ609" s="1"/>
  <c r="EJ608"/>
  <c r="EL608" s="1"/>
  <c r="JO607"/>
  <c r="JQ607" s="1"/>
  <c r="JX606"/>
  <c r="JZ606" s="1"/>
  <c r="JF606"/>
  <c r="JH606" s="1"/>
  <c r="DI606"/>
  <c r="DK606" s="1"/>
  <c r="AGK605"/>
  <c r="AGM605" s="1"/>
  <c r="ADQ605"/>
  <c r="ADS605" s="1"/>
  <c r="WS605"/>
  <c r="WU605" s="1"/>
  <c r="QD605"/>
  <c r="QF605" s="1"/>
  <c r="PL605"/>
  <c r="PN605" s="1"/>
  <c r="LQ605"/>
  <c r="LS605" s="1"/>
  <c r="KY605"/>
  <c r="LA605" s="1"/>
  <c r="ES605"/>
  <c r="EU605" s="1"/>
  <c r="BP605"/>
  <c r="BR605" s="1"/>
  <c r="AX605"/>
  <c r="AZ605" s="1"/>
  <c r="E605"/>
  <c r="G605" s="1"/>
  <c r="LH669"/>
  <c r="LJ669" s="1"/>
  <c r="VR668"/>
  <c r="VT668" s="1"/>
  <c r="NA666"/>
  <c r="NC666" s="1"/>
  <c r="PU665"/>
  <c r="PW665" s="1"/>
  <c r="KY665"/>
  <c r="LA665" s="1"/>
  <c r="ES665"/>
  <c r="EU665" s="1"/>
  <c r="IW668"/>
  <c r="IY668" s="1"/>
  <c r="AGK667"/>
  <c r="AGM667" s="1"/>
  <c r="JO667"/>
  <c r="JQ667" s="1"/>
  <c r="EJ667"/>
  <c r="EL667" s="1"/>
  <c r="IN666"/>
  <c r="IP666" s="1"/>
  <c r="CH666"/>
  <c r="CJ666" s="1"/>
  <c r="N666"/>
  <c r="P666" s="1"/>
  <c r="AGT665"/>
  <c r="AGV665" s="1"/>
  <c r="UZ665"/>
  <c r="VB665" s="1"/>
  <c r="RW665"/>
  <c r="RY665" s="1"/>
  <c r="PL665"/>
  <c r="PN665" s="1"/>
  <c r="BY665"/>
  <c r="CA665" s="1"/>
  <c r="BG665"/>
  <c r="BI665" s="1"/>
  <c r="NJ668"/>
  <c r="NL668" s="1"/>
  <c r="CZ665"/>
  <c r="DB665" s="1"/>
  <c r="MI666"/>
  <c r="MK666" s="1"/>
  <c r="AO665"/>
  <c r="AQ665" s="1"/>
  <c r="E666"/>
  <c r="G666" s="1"/>
  <c r="UH665"/>
  <c r="UJ665" s="1"/>
  <c r="W665"/>
  <c r="Y665" s="1"/>
  <c r="AF665"/>
  <c r="AH665" s="1"/>
  <c r="IW666"/>
  <c r="IY666" s="1"/>
  <c r="DI668"/>
  <c r="DK668" s="1"/>
  <c r="OK615"/>
  <c r="OM615" s="1"/>
  <c r="CQ613"/>
  <c r="CS613" s="1"/>
  <c r="AFA612"/>
  <c r="AFC612" s="1"/>
  <c r="WS611"/>
  <c r="WU611" s="1"/>
  <c r="MI613"/>
  <c r="MK613" s="1"/>
  <c r="KY615"/>
  <c r="LA615" s="1"/>
  <c r="LZ613"/>
  <c r="MB613" s="1"/>
  <c r="AGT612"/>
  <c r="AGV612" s="1"/>
  <c r="NS621"/>
  <c r="NU621" s="1"/>
  <c r="IN619"/>
  <c r="IP619" s="1"/>
  <c r="NJ621"/>
  <c r="NL621" s="1"/>
  <c r="LZ618"/>
  <c r="MB618" s="1"/>
  <c r="SF617"/>
  <c r="SH617" s="1"/>
  <c r="IW620"/>
  <c r="IY620" s="1"/>
  <c r="KG619"/>
  <c r="KI619" s="1"/>
  <c r="LH621"/>
  <c r="LJ621" s="1"/>
  <c r="AGB619"/>
  <c r="AGD619" s="1"/>
  <c r="AFJ619"/>
  <c r="AFL619" s="1"/>
  <c r="MI619"/>
  <c r="MK619" s="1"/>
  <c r="LQ618"/>
  <c r="LS618" s="1"/>
  <c r="BP661"/>
  <c r="BR661" s="1"/>
  <c r="DI659"/>
  <c r="DK659" s="1"/>
  <c r="UH627"/>
  <c r="UJ627" s="1"/>
  <c r="KG627"/>
  <c r="KI627" s="1"/>
  <c r="LQ624"/>
  <c r="LS624" s="1"/>
  <c r="AGT624"/>
  <c r="AGV624" s="1"/>
  <c r="IW624"/>
  <c r="IY624" s="1"/>
  <c r="XT645"/>
  <c r="XV645" s="1"/>
  <c r="QV645"/>
  <c r="QX645" s="1"/>
  <c r="KY644"/>
  <c r="LA644" s="1"/>
  <c r="JO644"/>
  <c r="JQ644" s="1"/>
  <c r="NJ643"/>
  <c r="NL643" s="1"/>
  <c r="SF641"/>
  <c r="SH641" s="1"/>
  <c r="PU644"/>
  <c r="PW644" s="1"/>
  <c r="WS643"/>
  <c r="WU643" s="1"/>
  <c r="VR643"/>
  <c r="VT643" s="1"/>
  <c r="UZ642"/>
  <c r="VB642" s="1"/>
  <c r="SO642"/>
  <c r="SQ642" s="1"/>
  <c r="AX642"/>
  <c r="AZ642" s="1"/>
  <c r="RW644"/>
  <c r="RY644" s="1"/>
  <c r="QV629"/>
  <c r="QX629" s="1"/>
  <c r="ADQ630"/>
  <c r="ADS630" s="1"/>
  <c r="FK630"/>
  <c r="FM630" s="1"/>
  <c r="AFA632"/>
  <c r="AFC632" s="1"/>
  <c r="NS639"/>
  <c r="NU639" s="1"/>
  <c r="PU639"/>
  <c r="PW639" s="1"/>
  <c r="KG638"/>
  <c r="KI638" s="1"/>
  <c r="FK637"/>
  <c r="FM637" s="1"/>
  <c r="OK637"/>
  <c r="OM637" s="1"/>
  <c r="LZ636"/>
  <c r="MB636" s="1"/>
  <c r="YL645"/>
  <c r="YN645" s="1"/>
  <c r="OK643"/>
  <c r="OM643" s="1"/>
  <c r="CQ643"/>
  <c r="CS643" s="1"/>
  <c r="OK663"/>
  <c r="OM663" s="1"/>
  <c r="SF662"/>
  <c r="SH662" s="1"/>
  <c r="NJ665"/>
  <c r="NL665" s="1"/>
  <c r="AGK666"/>
  <c r="AGM666" s="1"/>
  <c r="N667"/>
  <c r="P667" s="1"/>
  <c r="SX603"/>
  <c r="SZ603" s="1"/>
  <c r="OK603"/>
  <c r="OM603" s="1"/>
  <c r="JF603"/>
  <c r="JH603" s="1"/>
  <c r="AO603"/>
  <c r="AQ603" s="1"/>
  <c r="AGK602"/>
  <c r="AGM602" s="1"/>
  <c r="AFS602"/>
  <c r="AFU602" s="1"/>
  <c r="VR602"/>
  <c r="VT602" s="1"/>
  <c r="UZ602"/>
  <c r="VB602" s="1"/>
  <c r="UH602"/>
  <c r="UJ602" s="1"/>
  <c r="PU602"/>
  <c r="PW602" s="1"/>
  <c r="LQ602"/>
  <c r="LS602" s="1"/>
  <c r="EJ602"/>
  <c r="EL602" s="1"/>
  <c r="BP602"/>
  <c r="BR602" s="1"/>
  <c r="XT601"/>
  <c r="XV601" s="1"/>
  <c r="TP601"/>
  <c r="TR601" s="1"/>
  <c r="KG601"/>
  <c r="KI601" s="1"/>
  <c r="IW601"/>
  <c r="IY601" s="1"/>
  <c r="YL600"/>
  <c r="YN600" s="1"/>
  <c r="CQ600"/>
  <c r="CS600" s="1"/>
  <c r="QV603"/>
  <c r="QX603" s="1"/>
  <c r="NJ603"/>
  <c r="NL603" s="1"/>
  <c r="LZ603"/>
  <c r="MB603" s="1"/>
  <c r="LH602"/>
  <c r="LJ602" s="1"/>
  <c r="CZ601"/>
  <c r="DB601" s="1"/>
  <c r="N601"/>
  <c r="P601" s="1"/>
  <c r="AGB600"/>
  <c r="AGD600" s="1"/>
  <c r="RW603"/>
  <c r="RY603" s="1"/>
  <c r="PC603"/>
  <c r="PE603" s="1"/>
  <c r="JX603"/>
  <c r="JZ603" s="1"/>
  <c r="FT603"/>
  <c r="FV603" s="1"/>
  <c r="AFJ602"/>
  <c r="AFL602" s="1"/>
  <c r="QD602"/>
  <c r="QF602" s="1"/>
  <c r="MI602"/>
  <c r="MK602" s="1"/>
  <c r="KY602"/>
  <c r="LA602" s="1"/>
  <c r="CH602"/>
  <c r="CJ602" s="1"/>
  <c r="ADQ601"/>
  <c r="ADS601" s="1"/>
  <c r="NS601"/>
  <c r="NU601" s="1"/>
  <c r="NA601"/>
  <c r="NC601" s="1"/>
  <c r="JO601"/>
  <c r="JQ601" s="1"/>
  <c r="AHC599"/>
  <c r="AHE599" s="1"/>
  <c r="SO602"/>
  <c r="SQ602" s="1"/>
  <c r="IN602"/>
  <c r="IP602" s="1"/>
  <c r="BY602"/>
  <c r="CA602" s="1"/>
  <c r="E602"/>
  <c r="G602" s="1"/>
  <c r="FK601"/>
  <c r="FM601" s="1"/>
  <c r="SX621"/>
  <c r="SZ621" s="1"/>
  <c r="WS619"/>
  <c r="WU619" s="1"/>
  <c r="TP621"/>
  <c r="TR621" s="1"/>
  <c r="HV620"/>
  <c r="HX620" s="1"/>
  <c r="AFA618"/>
  <c r="AFC618" s="1"/>
  <c r="AO621"/>
  <c r="AQ621" s="1"/>
  <c r="GL620"/>
  <c r="GN620" s="1"/>
  <c r="AGB638"/>
  <c r="AGD638" s="1"/>
  <c r="AFS639"/>
  <c r="AFU639" s="1"/>
  <c r="LZ638"/>
  <c r="MB638" s="1"/>
  <c r="YL639"/>
  <c r="YN639" s="1"/>
  <c r="HV639"/>
  <c r="HX639" s="1"/>
  <c r="FK639"/>
  <c r="FM639" s="1"/>
  <c r="QV639"/>
  <c r="QX639" s="1"/>
  <c r="KY638"/>
  <c r="LA638" s="1"/>
  <c r="SX636"/>
  <c r="SZ636" s="1"/>
  <c r="PU636"/>
  <c r="PW636" s="1"/>
  <c r="JF639"/>
  <c r="JH639" s="1"/>
  <c r="AFS638"/>
  <c r="AFU638" s="1"/>
  <c r="AGK637"/>
  <c r="AGM637" s="1"/>
  <c r="PL638"/>
  <c r="PN638" s="1"/>
  <c r="RW637"/>
  <c r="RY637" s="1"/>
  <c r="IW637"/>
  <c r="IY637" s="1"/>
  <c r="HV637"/>
  <c r="HX637" s="1"/>
  <c r="LZ635"/>
  <c r="MB635" s="1"/>
  <c r="LH635"/>
  <c r="LJ635" s="1"/>
  <c r="AX638"/>
  <c r="AZ638" s="1"/>
  <c r="JF657"/>
  <c r="JH657" s="1"/>
  <c r="KY657"/>
  <c r="LA657" s="1"/>
  <c r="IW655"/>
  <c r="IY655" s="1"/>
  <c r="LH654"/>
  <c r="LJ654" s="1"/>
  <c r="NS654"/>
  <c r="NU654" s="1"/>
  <c r="HV663"/>
  <c r="HX663" s="1"/>
  <c r="MR659"/>
  <c r="MT659" s="1"/>
  <c r="SX639"/>
  <c r="SZ639" s="1"/>
  <c r="ES637"/>
  <c r="EU637" s="1"/>
  <c r="E637"/>
  <c r="G637" s="1"/>
  <c r="JO635"/>
  <c r="JQ635" s="1"/>
  <c r="PU638"/>
  <c r="PW638" s="1"/>
  <c r="IW639"/>
  <c r="IY639" s="1"/>
  <c r="KY636"/>
  <c r="LA636" s="1"/>
  <c r="AX660"/>
  <c r="AZ660" s="1"/>
  <c r="SX662"/>
  <c r="SZ662" s="1"/>
  <c r="ADQ645"/>
  <c r="ADS645" s="1"/>
  <c r="NJ645"/>
  <c r="NL645" s="1"/>
  <c r="PL621"/>
  <c r="PN621" s="1"/>
  <c r="GL621"/>
  <c r="GN621" s="1"/>
  <c r="UH620"/>
  <c r="UJ620" s="1"/>
  <c r="AO618"/>
  <c r="AQ618" s="1"/>
  <c r="W618"/>
  <c r="Y618" s="1"/>
  <c r="ES621"/>
  <c r="EU621" s="1"/>
  <c r="IW618"/>
  <c r="IY618" s="1"/>
  <c r="NJ617"/>
  <c r="NL617" s="1"/>
  <c r="CZ621"/>
  <c r="DB621" s="1"/>
  <c r="BP621"/>
  <c r="BR621" s="1"/>
  <c r="XT620"/>
  <c r="XV620" s="1"/>
  <c r="PC620"/>
  <c r="PE620" s="1"/>
  <c r="IN620"/>
  <c r="IP620" s="1"/>
  <c r="JO618"/>
  <c r="JQ618" s="1"/>
  <c r="N617"/>
  <c r="P617" s="1"/>
  <c r="OK606"/>
  <c r="OM606" s="1"/>
  <c r="TP607"/>
  <c r="TR607" s="1"/>
  <c r="MR607"/>
  <c r="MT607" s="1"/>
  <c r="KG609"/>
  <c r="KI609" s="1"/>
  <c r="NS606"/>
  <c r="NU606" s="1"/>
  <c r="MI605"/>
  <c r="MK605" s="1"/>
  <c r="IN609"/>
  <c r="IP609" s="1"/>
  <c r="EJ609"/>
  <c r="EL609" s="1"/>
  <c r="CQ663"/>
  <c r="CS663" s="1"/>
  <c r="AFJ661"/>
  <c r="AFL661" s="1"/>
  <c r="ADQ661"/>
  <c r="ADS661" s="1"/>
  <c r="NS661"/>
  <c r="NU661" s="1"/>
  <c r="AFS659"/>
  <c r="AFU659" s="1"/>
  <c r="RW659"/>
  <c r="RY659" s="1"/>
  <c r="IN637"/>
  <c r="IP637" s="1"/>
  <c r="BG638"/>
  <c r="BI638" s="1"/>
  <c r="PC639"/>
  <c r="PE639" s="1"/>
  <c r="CZ639"/>
  <c r="DB639" s="1"/>
  <c r="UZ638"/>
  <c r="VB638" s="1"/>
  <c r="AGK639"/>
  <c r="AGM639" s="1"/>
  <c r="AGT637"/>
  <c r="AGV637" s="1"/>
  <c r="QV637"/>
  <c r="QX637" s="1"/>
  <c r="ADQ636"/>
  <c r="ADS636" s="1"/>
  <c r="FT635"/>
  <c r="FV635" s="1"/>
  <c r="AF637"/>
  <c r="AH637" s="1"/>
  <c r="BY654"/>
  <c r="CA654" s="1"/>
  <c r="LZ653"/>
  <c r="MB653" s="1"/>
  <c r="AFJ654"/>
  <c r="AFL654" s="1"/>
  <c r="N639"/>
  <c r="P639" s="1"/>
  <c r="NJ639"/>
  <c r="NL639" s="1"/>
  <c r="SX638"/>
  <c r="SZ638" s="1"/>
  <c r="XT638"/>
  <c r="XV638" s="1"/>
  <c r="EJ638"/>
  <c r="EL638" s="1"/>
  <c r="WS615"/>
  <c r="WU615" s="1"/>
  <c r="TP614"/>
  <c r="TR614" s="1"/>
  <c r="JO615"/>
  <c r="JQ615" s="1"/>
  <c r="CQ615"/>
  <c r="CS615" s="1"/>
  <c r="AFA614"/>
  <c r="AFC614" s="1"/>
  <c r="AFJ615"/>
  <c r="AFL615" s="1"/>
  <c r="CH615"/>
  <c r="CJ615" s="1"/>
  <c r="NA614"/>
  <c r="NC614" s="1"/>
  <c r="NJ615"/>
  <c r="NL615" s="1"/>
  <c r="AFS613"/>
  <c r="AFU613" s="1"/>
  <c r="LQ611"/>
  <c r="LS611" s="1"/>
  <c r="JF631"/>
  <c r="JH631" s="1"/>
  <c r="LH633"/>
  <c r="LJ633" s="1"/>
  <c r="KG632"/>
  <c r="KI632" s="1"/>
  <c r="NJ631"/>
  <c r="NL631" s="1"/>
  <c r="MR631"/>
  <c r="MT631" s="1"/>
  <c r="LZ630"/>
  <c r="MB630" s="1"/>
  <c r="LQ669"/>
  <c r="LS669" s="1"/>
  <c r="HV666"/>
  <c r="HX666" s="1"/>
  <c r="N633"/>
  <c r="P633" s="1"/>
  <c r="SF631"/>
  <c r="SH631" s="1"/>
  <c r="UZ633"/>
  <c r="VB633" s="1"/>
  <c r="JX631"/>
  <c r="JZ631" s="1"/>
  <c r="YL651"/>
  <c r="YN651" s="1"/>
  <c r="JF650"/>
  <c r="JH650" s="1"/>
  <c r="SF649"/>
  <c r="SH649" s="1"/>
  <c r="IW649"/>
  <c r="IY649" s="1"/>
  <c r="MR642"/>
  <c r="MT642" s="1"/>
  <c r="HV642"/>
  <c r="HX642" s="1"/>
  <c r="FK626"/>
  <c r="FM626" s="1"/>
  <c r="YL624"/>
  <c r="YN624" s="1"/>
  <c r="OK625"/>
  <c r="OM625" s="1"/>
  <c r="QV624"/>
  <c r="QX624" s="1"/>
  <c r="KY668"/>
  <c r="LA668" s="1"/>
  <c r="QV668"/>
  <c r="QX668" s="1"/>
  <c r="LQ668"/>
  <c r="LS668" s="1"/>
  <c r="AFJ666"/>
  <c r="AFL666" s="1"/>
  <c r="DI666"/>
  <c r="DK666" s="1"/>
  <c r="AX633"/>
  <c r="AZ633" s="1"/>
  <c r="SX631"/>
  <c r="SZ631" s="1"/>
  <c r="BP632"/>
  <c r="BR632" s="1"/>
  <c r="VR633"/>
  <c r="VT633" s="1"/>
  <c r="W633"/>
  <c r="Y633" s="1"/>
  <c r="CZ631"/>
  <c r="DB631" s="1"/>
  <c r="KY609"/>
  <c r="LA609" s="1"/>
  <c r="WS608"/>
  <c r="WU608" s="1"/>
  <c r="YL608"/>
  <c r="YN608" s="1"/>
  <c r="FK605"/>
  <c r="FM605" s="1"/>
  <c r="AGB608"/>
  <c r="AGD608" s="1"/>
  <c r="AFJ608"/>
  <c r="AFL608" s="1"/>
  <c r="QD608"/>
  <c r="QF608" s="1"/>
  <c r="MI607"/>
  <c r="MK607" s="1"/>
  <c r="AFJ657"/>
  <c r="AFL657" s="1"/>
  <c r="WS657"/>
  <c r="WU657" s="1"/>
  <c r="AFA656"/>
  <c r="AFC656" s="1"/>
  <c r="MR657"/>
  <c r="MT657" s="1"/>
  <c r="BG656"/>
  <c r="BI656" s="1"/>
  <c r="AGB655"/>
  <c r="AGD655" s="1"/>
  <c r="HV655"/>
  <c r="HX655" s="1"/>
  <c r="ES656"/>
  <c r="EU656" s="1"/>
  <c r="RW654"/>
  <c r="RY654" s="1"/>
  <c r="XT656"/>
  <c r="XV656" s="1"/>
  <c r="SF669"/>
  <c r="SH669" s="1"/>
  <c r="TP666"/>
  <c r="TR666" s="1"/>
  <c r="BY667"/>
  <c r="CA667" s="1"/>
  <c r="PU669"/>
  <c r="PW669" s="1"/>
  <c r="OK635"/>
  <c r="OM635" s="1"/>
  <c r="AFS637"/>
  <c r="AFU637" s="1"/>
  <c r="HV638"/>
  <c r="HX638" s="1"/>
  <c r="JO639"/>
  <c r="JQ639" s="1"/>
  <c r="AFA638"/>
  <c r="AFC638" s="1"/>
  <c r="MI637"/>
  <c r="MK637" s="1"/>
  <c r="LH636"/>
  <c r="LJ636" s="1"/>
  <c r="LQ637"/>
  <c r="LS637" s="1"/>
  <c r="NS636"/>
  <c r="NU636" s="1"/>
  <c r="IW636"/>
  <c r="IY636" s="1"/>
  <c r="QV636"/>
  <c r="QX636" s="1"/>
  <c r="KG636"/>
  <c r="KI636" s="1"/>
  <c r="LQ638"/>
  <c r="LS638" s="1"/>
  <c r="XT639"/>
  <c r="XV639" s="1"/>
  <c r="AGT621"/>
  <c r="AGV621" s="1"/>
  <c r="NJ619"/>
  <c r="NL619" s="1"/>
  <c r="JF619"/>
  <c r="JH619" s="1"/>
  <c r="XT619"/>
  <c r="XV619" s="1"/>
  <c r="MR618"/>
  <c r="MT618" s="1"/>
  <c r="AFA620"/>
  <c r="AFC620" s="1"/>
  <c r="IW617"/>
  <c r="IY617" s="1"/>
  <c r="YL627"/>
  <c r="YN627" s="1"/>
  <c r="SX627"/>
  <c r="SZ627" s="1"/>
  <c r="IW626"/>
  <c r="IY626" s="1"/>
  <c r="E626"/>
  <c r="G626" s="1"/>
  <c r="AFS625"/>
  <c r="AFU625" s="1"/>
  <c r="SO625"/>
  <c r="SQ625" s="1"/>
  <c r="AFA624"/>
  <c r="AFC624" s="1"/>
  <c r="WS625"/>
  <c r="WU625" s="1"/>
  <c r="FT625"/>
  <c r="FV625" s="1"/>
  <c r="AF625"/>
  <c r="AH625" s="1"/>
  <c r="FK636"/>
  <c r="FM636" s="1"/>
  <c r="DI639"/>
  <c r="DK639" s="1"/>
  <c r="E657"/>
  <c r="G657" s="1"/>
  <c r="LQ656"/>
  <c r="LS656" s="1"/>
  <c r="YL655"/>
  <c r="YN655" s="1"/>
  <c r="GL655"/>
  <c r="GN655" s="1"/>
  <c r="IN655"/>
  <c r="IP655" s="1"/>
  <c r="AO655"/>
  <c r="AQ655" s="1"/>
  <c r="LZ657"/>
  <c r="MB657" s="1"/>
  <c r="AFJ656"/>
  <c r="AFL656" s="1"/>
  <c r="AGB639"/>
  <c r="AGD639" s="1"/>
  <c r="KY639"/>
  <c r="LA639" s="1"/>
  <c r="QD638"/>
  <c r="QF638" s="1"/>
  <c r="LZ637"/>
  <c r="MB637" s="1"/>
  <c r="TP635"/>
  <c r="TR635" s="1"/>
  <c r="KG635"/>
  <c r="KI635" s="1"/>
  <c r="AHC637"/>
  <c r="AHE637" s="1"/>
  <c r="AGK636"/>
  <c r="AGM636" s="1"/>
  <c r="RW639"/>
  <c r="RY639" s="1"/>
  <c r="NS627"/>
  <c r="NU627" s="1"/>
  <c r="TP625"/>
  <c r="TR625" s="1"/>
  <c r="LJ623"/>
  <c r="PL626"/>
  <c r="PN626" s="1"/>
  <c r="OK623"/>
  <c r="OM623" s="1"/>
  <c r="AF627"/>
  <c r="AH627" s="1"/>
  <c r="JF625"/>
  <c r="JH625" s="1"/>
  <c r="FK624"/>
  <c r="FM624" s="1"/>
  <c r="KY623"/>
  <c r="LA623" s="1"/>
  <c r="PC625"/>
  <c r="PE625" s="1"/>
  <c r="SO627"/>
  <c r="SQ627" s="1"/>
  <c r="FT627"/>
  <c r="FV627" s="1"/>
  <c r="BY627"/>
  <c r="CA627" s="1"/>
  <c r="PL627"/>
  <c r="PN627" s="1"/>
  <c r="LH627"/>
  <c r="LJ627" s="1"/>
  <c r="BP627"/>
  <c r="BR627" s="1"/>
  <c r="CZ626"/>
  <c r="DB626" s="1"/>
  <c r="W625"/>
  <c r="Y625" s="1"/>
  <c r="RW624"/>
  <c r="RY624" s="1"/>
  <c r="CH624"/>
  <c r="CJ624" s="1"/>
  <c r="LQ626"/>
  <c r="LS626" s="1"/>
  <c r="AFJ625"/>
  <c r="AFL625" s="1"/>
  <c r="NS624"/>
  <c r="NU624" s="1"/>
  <c r="NA624"/>
  <c r="NC624" s="1"/>
  <c r="MI626"/>
  <c r="MK626" s="1"/>
  <c r="KG626"/>
  <c r="KI626" s="1"/>
  <c r="XT625"/>
  <c r="XV625" s="1"/>
  <c r="QV623"/>
  <c r="QX623" s="1"/>
  <c r="AFS623"/>
  <c r="AFU623" s="1"/>
  <c r="ADQ638"/>
  <c r="ADS638" s="1"/>
  <c r="UH638"/>
  <c r="UJ638" s="1"/>
  <c r="NJ637"/>
  <c r="NL637" s="1"/>
  <c r="BG636"/>
  <c r="BI636" s="1"/>
  <c r="E636"/>
  <c r="G636" s="1"/>
  <c r="DI635"/>
  <c r="DK635" s="1"/>
  <c r="ES639"/>
  <c r="EU639" s="1"/>
  <c r="BY638"/>
  <c r="CA638" s="1"/>
  <c r="AO638"/>
  <c r="AQ638" s="1"/>
  <c r="UZ637"/>
  <c r="VB637" s="1"/>
  <c r="CQ637"/>
  <c r="CS637" s="1"/>
  <c r="FT636"/>
  <c r="FV636" s="1"/>
  <c r="CH636"/>
  <c r="CJ636" s="1"/>
  <c r="BP636"/>
  <c r="BR636" s="1"/>
  <c r="WS635"/>
  <c r="WU635" s="1"/>
  <c r="SO638"/>
  <c r="SQ638" s="1"/>
  <c r="PC638"/>
  <c r="PE638" s="1"/>
  <c r="QD637"/>
  <c r="QF637" s="1"/>
  <c r="KY637"/>
  <c r="LA637" s="1"/>
  <c r="GL637"/>
  <c r="GN637" s="1"/>
  <c r="VR636"/>
  <c r="VT636" s="1"/>
  <c r="EJ637"/>
  <c r="EL637" s="1"/>
  <c r="AGT635"/>
  <c r="AGV635" s="1"/>
  <c r="N635"/>
  <c r="P635" s="1"/>
  <c r="QV608"/>
  <c r="QX608" s="1"/>
  <c r="PC608"/>
  <c r="PE608" s="1"/>
  <c r="NA608"/>
  <c r="NC608" s="1"/>
  <c r="JF608"/>
  <c r="JH608" s="1"/>
  <c r="E608"/>
  <c r="G608" s="1"/>
  <c r="ES607"/>
  <c r="EU607" s="1"/>
  <c r="DI607"/>
  <c r="DK607" s="1"/>
  <c r="EJ606"/>
  <c r="EL606" s="1"/>
  <c r="SF609"/>
  <c r="SH609" s="1"/>
  <c r="OK609"/>
  <c r="OM609" s="1"/>
  <c r="CQ609"/>
  <c r="CS609" s="1"/>
  <c r="BY609"/>
  <c r="CA609" s="1"/>
  <c r="JX608"/>
  <c r="JZ608" s="1"/>
  <c r="AF608"/>
  <c r="AH608" s="1"/>
  <c r="LZ607"/>
  <c r="MB607" s="1"/>
  <c r="FK606"/>
  <c r="FM606" s="1"/>
  <c r="BG606"/>
  <c r="BI606" s="1"/>
  <c r="YL605"/>
  <c r="YN605" s="1"/>
  <c r="SO605"/>
  <c r="SQ605" s="1"/>
  <c r="XT609"/>
  <c r="XV609" s="1"/>
  <c r="UZ609"/>
  <c r="VB609" s="1"/>
  <c r="W608"/>
  <c r="Y608" s="1"/>
  <c r="AX607"/>
  <c r="AZ607" s="1"/>
  <c r="SX606"/>
  <c r="SZ606" s="1"/>
  <c r="CH606"/>
  <c r="CJ606" s="1"/>
  <c r="AGK609"/>
  <c r="AGM609" s="1"/>
  <c r="RW609"/>
  <c r="RY609" s="1"/>
  <c r="GL609"/>
  <c r="GN609" s="1"/>
  <c r="CZ609"/>
  <c r="DB609" s="1"/>
  <c r="N609"/>
  <c r="P609" s="1"/>
  <c r="MI608"/>
  <c r="MK608" s="1"/>
  <c r="VR607"/>
  <c r="VT607" s="1"/>
  <c r="QD607"/>
  <c r="QF607" s="1"/>
  <c r="LQ607"/>
  <c r="LS607" s="1"/>
  <c r="IN606"/>
  <c r="IP606" s="1"/>
  <c r="JO605"/>
  <c r="JQ605" s="1"/>
  <c r="AGB621"/>
  <c r="AGD621" s="1"/>
  <c r="SX618"/>
  <c r="SZ618" s="1"/>
  <c r="UH617"/>
  <c r="UJ617" s="1"/>
  <c r="MI617"/>
  <c r="MK617" s="1"/>
  <c r="JF617"/>
  <c r="JH617" s="1"/>
  <c r="BG617"/>
  <c r="BI617" s="1"/>
  <c r="AO617"/>
  <c r="AQ617" s="1"/>
  <c r="AHC620"/>
  <c r="AHE620" s="1"/>
  <c r="AFS620"/>
  <c r="AFU620" s="1"/>
  <c r="WS620"/>
  <c r="WU620" s="1"/>
  <c r="SF619"/>
  <c r="SH619" s="1"/>
  <c r="AFJ618"/>
  <c r="AFL618" s="1"/>
  <c r="LH618"/>
  <c r="LJ618" s="1"/>
  <c r="PL617"/>
  <c r="PN617" s="1"/>
  <c r="KY617"/>
  <c r="LA617" s="1"/>
  <c r="IN617"/>
  <c r="IP617" s="1"/>
  <c r="ES617"/>
  <c r="EU617" s="1"/>
  <c r="CZ617"/>
  <c r="DB617" s="1"/>
  <c r="CH617"/>
  <c r="CJ617" s="1"/>
  <c r="W617"/>
  <c r="Y617" s="1"/>
  <c r="E617"/>
  <c r="G617" s="1"/>
  <c r="LQ621"/>
  <c r="LS621" s="1"/>
  <c r="MR620"/>
  <c r="MT620" s="1"/>
  <c r="KG620"/>
  <c r="KI620" s="1"/>
  <c r="HV619"/>
  <c r="HX619" s="1"/>
  <c r="AGK618"/>
  <c r="AGM618" s="1"/>
  <c r="SO618"/>
  <c r="SQ618" s="1"/>
  <c r="RW618"/>
  <c r="RY618" s="1"/>
  <c r="JX618"/>
  <c r="JZ618" s="1"/>
  <c r="EJ618"/>
  <c r="EL618" s="1"/>
  <c r="BP618"/>
  <c r="BR618" s="1"/>
  <c r="N618"/>
  <c r="P618" s="1"/>
  <c r="JO617"/>
  <c r="JQ617" s="1"/>
  <c r="GL617"/>
  <c r="GN617" s="1"/>
  <c r="DI617"/>
  <c r="DK617" s="1"/>
  <c r="AX617"/>
  <c r="AZ617" s="1"/>
  <c r="IW621"/>
  <c r="IY621" s="1"/>
  <c r="QD619"/>
  <c r="QF619" s="1"/>
  <c r="YL618"/>
  <c r="YN618" s="1"/>
  <c r="NS618"/>
  <c r="NU618" s="1"/>
  <c r="ADQ617"/>
  <c r="ADS617" s="1"/>
  <c r="VR617"/>
  <c r="VT617" s="1"/>
  <c r="UZ617"/>
  <c r="VB617" s="1"/>
  <c r="PU617"/>
  <c r="PW617" s="1"/>
  <c r="PC617"/>
  <c r="PE617" s="1"/>
  <c r="NA617"/>
  <c r="NC617" s="1"/>
  <c r="FT617"/>
  <c r="FV617" s="1"/>
  <c r="BY617"/>
  <c r="CA617" s="1"/>
  <c r="AF617"/>
  <c r="AH617" s="1"/>
  <c r="QV601"/>
  <c r="QX601" s="1"/>
  <c r="NJ601"/>
  <c r="NL601" s="1"/>
  <c r="LH600"/>
  <c r="LJ600" s="1"/>
  <c r="AFA599"/>
  <c r="AFC599" s="1"/>
  <c r="UZ599"/>
  <c r="VB599" s="1"/>
  <c r="RW599"/>
  <c r="RY599" s="1"/>
  <c r="MR599"/>
  <c r="MT599" s="1"/>
  <c r="KY599"/>
  <c r="LA599" s="1"/>
  <c r="KG599"/>
  <c r="KI599" s="1"/>
  <c r="IN599"/>
  <c r="IP599" s="1"/>
  <c r="HV599"/>
  <c r="HX599" s="1"/>
  <c r="YL602"/>
  <c r="YN602" s="1"/>
  <c r="FK602"/>
  <c r="FM602" s="1"/>
  <c r="CQ602"/>
  <c r="CS602" s="1"/>
  <c r="EJ601"/>
  <c r="EL601" s="1"/>
  <c r="AGT600"/>
  <c r="AGV600" s="1"/>
  <c r="AFJ599"/>
  <c r="AFL599" s="1"/>
  <c r="SX599"/>
  <c r="SZ599" s="1"/>
  <c r="SF599"/>
  <c r="SH599" s="1"/>
  <c r="PU599"/>
  <c r="PW599" s="1"/>
  <c r="PC599"/>
  <c r="PE599" s="1"/>
  <c r="JO599"/>
  <c r="JQ599" s="1"/>
  <c r="IW599"/>
  <c r="IY599" s="1"/>
  <c r="BY599"/>
  <c r="CA599" s="1"/>
  <c r="N599"/>
  <c r="P599" s="1"/>
  <c r="DI599"/>
  <c r="DK599" s="1"/>
  <c r="AGB602"/>
  <c r="AGD602" s="1"/>
  <c r="MI601"/>
  <c r="MK601" s="1"/>
  <c r="LZ600"/>
  <c r="MB600" s="1"/>
  <c r="QD599"/>
  <c r="QF599" s="1"/>
  <c r="OK599"/>
  <c r="OM599" s="1"/>
  <c r="NS599"/>
  <c r="NU599" s="1"/>
  <c r="CZ599"/>
  <c r="DB599" s="1"/>
  <c r="BG599"/>
  <c r="BI599" s="1"/>
  <c r="AO599"/>
  <c r="AQ599" s="1"/>
  <c r="CH599"/>
  <c r="CJ599" s="1"/>
  <c r="W599"/>
  <c r="Y599" s="1"/>
  <c r="FT599"/>
  <c r="FV599" s="1"/>
  <c r="AF599"/>
  <c r="AH599" s="1"/>
  <c r="AFS601"/>
  <c r="AFU601" s="1"/>
  <c r="WS600"/>
  <c r="WU600" s="1"/>
  <c r="VR600"/>
  <c r="VT600" s="1"/>
  <c r="UH600"/>
  <c r="UJ600" s="1"/>
  <c r="TP600"/>
  <c r="TR600" s="1"/>
  <c r="NA600"/>
  <c r="NC600" s="1"/>
  <c r="LQ600"/>
  <c r="LS600" s="1"/>
  <c r="AGK599"/>
  <c r="AGM599" s="1"/>
  <c r="ADQ599"/>
  <c r="ADS599" s="1"/>
  <c r="SO599"/>
  <c r="SQ599" s="1"/>
  <c r="PL599"/>
  <c r="PN599" s="1"/>
  <c r="JX599"/>
  <c r="JZ599" s="1"/>
  <c r="JF599"/>
  <c r="JH599" s="1"/>
  <c r="ES599"/>
  <c r="EU599" s="1"/>
  <c r="BP599"/>
  <c r="BR599" s="1"/>
  <c r="E599"/>
  <c r="G599" s="1"/>
  <c r="GL599"/>
  <c r="GN599" s="1"/>
  <c r="AX599"/>
  <c r="AZ599" s="1"/>
  <c r="NS662"/>
  <c r="NU662" s="1"/>
  <c r="WS662"/>
  <c r="WU662" s="1"/>
  <c r="AFA627"/>
  <c r="AFC627" s="1"/>
  <c r="QV627"/>
  <c r="QX627" s="1"/>
  <c r="IW625"/>
  <c r="IY625" s="1"/>
  <c r="EJ639"/>
  <c r="EL639" s="1"/>
  <c r="TP638"/>
  <c r="TR638" s="1"/>
  <c r="XT635"/>
  <c r="XV635" s="1"/>
  <c r="NJ636"/>
  <c r="NL636" s="1"/>
  <c r="QD669"/>
  <c r="QF669" s="1"/>
  <c r="NA669"/>
  <c r="NC669" s="1"/>
  <c r="MI669"/>
  <c r="MK669" s="1"/>
  <c r="W669"/>
  <c r="Y669" s="1"/>
  <c r="QV667"/>
  <c r="QX667" s="1"/>
  <c r="WS665"/>
  <c r="WU665" s="1"/>
  <c r="JX668"/>
  <c r="JZ668" s="1"/>
  <c r="CH668"/>
  <c r="CJ668" s="1"/>
  <c r="CQ665"/>
  <c r="CS665" s="1"/>
  <c r="JO668"/>
  <c r="JQ668" s="1"/>
  <c r="JF666"/>
  <c r="JH666" s="1"/>
  <c r="LZ655"/>
  <c r="MB655" s="1"/>
  <c r="XT654"/>
  <c r="XV654" s="1"/>
  <c r="TP653"/>
  <c r="TR653" s="1"/>
  <c r="JO656"/>
  <c r="JQ656" s="1"/>
  <c r="LZ651"/>
  <c r="MB651" s="1"/>
  <c r="ADQ649"/>
  <c r="ADS649" s="1"/>
  <c r="UH648"/>
  <c r="UJ648" s="1"/>
  <c r="KG647"/>
  <c r="KI647" s="1"/>
  <c r="AO644"/>
  <c r="AQ644" s="1"/>
  <c r="XT643"/>
  <c r="XV643" s="1"/>
  <c r="NJ641"/>
  <c r="NL641" s="1"/>
  <c r="AHC603"/>
  <c r="AHE603" s="1"/>
  <c r="XT602"/>
  <c r="XV602" s="1"/>
  <c r="AGT599"/>
  <c r="AGV599" s="1"/>
  <c r="MR602"/>
  <c r="MT602" s="1"/>
  <c r="JO603"/>
  <c r="JQ603" s="1"/>
  <c r="NA657"/>
  <c r="NC657" s="1"/>
  <c r="CZ656"/>
  <c r="DB656" s="1"/>
  <c r="VR638"/>
  <c r="VT638" s="1"/>
  <c r="WS636"/>
  <c r="WU636" s="1"/>
  <c r="ES636"/>
  <c r="EU636" s="1"/>
  <c r="AHC638"/>
  <c r="AHE638" s="1"/>
  <c r="UH637"/>
  <c r="UJ637" s="1"/>
  <c r="JO637"/>
  <c r="JQ637" s="1"/>
  <c r="SO636"/>
  <c r="SQ636" s="1"/>
  <c r="AX636"/>
  <c r="AZ636" s="1"/>
  <c r="AF636"/>
  <c r="AH636" s="1"/>
  <c r="AO635"/>
  <c r="AQ635" s="1"/>
  <c r="W639"/>
  <c r="Y639" s="1"/>
  <c r="BP637"/>
  <c r="BR637" s="1"/>
  <c r="E635"/>
  <c r="G635" s="1"/>
  <c r="FK635"/>
  <c r="FM635" s="1"/>
  <c r="NA638"/>
  <c r="NC638" s="1"/>
  <c r="VR639"/>
  <c r="VT639" s="1"/>
  <c r="AF639"/>
  <c r="AH639" s="1"/>
  <c r="BG639"/>
  <c r="BI639" s="1"/>
  <c r="GL638"/>
  <c r="GN638" s="1"/>
  <c r="FT638"/>
  <c r="FV638" s="1"/>
  <c r="CH637"/>
  <c r="CJ637" s="1"/>
  <c r="IN635"/>
  <c r="IP635" s="1"/>
  <c r="W635"/>
  <c r="Y635" s="1"/>
  <c r="SF637"/>
  <c r="SH637" s="1"/>
  <c r="AO643"/>
  <c r="AQ643" s="1"/>
  <c r="OK644"/>
  <c r="OM644" s="1"/>
  <c r="GL642"/>
  <c r="GN642" s="1"/>
  <c r="MI642"/>
  <c r="MK642" s="1"/>
  <c r="LQ657"/>
  <c r="LS657" s="1"/>
  <c r="PU655"/>
  <c r="PW655" s="1"/>
  <c r="IN654"/>
  <c r="IP654" s="1"/>
  <c r="PL655"/>
  <c r="PN655" s="1"/>
  <c r="QD654"/>
  <c r="QF654" s="1"/>
  <c r="PC654"/>
  <c r="PE654" s="1"/>
  <c r="MI654"/>
  <c r="MK654" s="1"/>
  <c r="ES654"/>
  <c r="EU654" s="1"/>
  <c r="E654"/>
  <c r="G654" s="1"/>
  <c r="FT653"/>
  <c r="FV653" s="1"/>
  <c r="AO656"/>
  <c r="AQ656" s="1"/>
  <c r="AGT655"/>
  <c r="AGV655" s="1"/>
  <c r="UZ654"/>
  <c r="VB654" s="1"/>
  <c r="CH654"/>
  <c r="CJ654" s="1"/>
  <c r="VR653"/>
  <c r="VT653" s="1"/>
  <c r="PL639"/>
  <c r="PN639" s="1"/>
  <c r="BY637"/>
  <c r="CA637" s="1"/>
  <c r="E639"/>
  <c r="G639" s="1"/>
  <c r="FK638"/>
  <c r="FM638" s="1"/>
  <c r="AF638"/>
  <c r="AH638" s="1"/>
  <c r="NS635"/>
  <c r="NU635" s="1"/>
  <c r="EJ657"/>
  <c r="EL657" s="1"/>
  <c r="AX657"/>
  <c r="AZ657" s="1"/>
  <c r="SX655"/>
  <c r="SZ655" s="1"/>
  <c r="MR653"/>
  <c r="MT653" s="1"/>
  <c r="HV651"/>
  <c r="HX651" s="1"/>
  <c r="AFJ650"/>
  <c r="AFL650" s="1"/>
  <c r="AHC633"/>
  <c r="AHE633" s="1"/>
  <c r="AFJ633"/>
  <c r="AFL633" s="1"/>
  <c r="RW632"/>
  <c r="RY632" s="1"/>
  <c r="QV632"/>
  <c r="QX632" s="1"/>
  <c r="HV632"/>
  <c r="HX632" s="1"/>
  <c r="YL631"/>
  <c r="YN631" s="1"/>
  <c r="TP630"/>
  <c r="TR630" s="1"/>
  <c r="JO630"/>
  <c r="JQ630" s="1"/>
  <c r="N660"/>
  <c r="P660" s="1"/>
  <c r="AGK661"/>
  <c r="AGM661" s="1"/>
  <c r="PC663"/>
  <c r="PE663" s="1"/>
  <c r="LQ663"/>
  <c r="LS663" s="1"/>
  <c r="QD639"/>
  <c r="QF639" s="1"/>
  <c r="JX637"/>
  <c r="JZ637" s="1"/>
  <c r="IN639"/>
  <c r="IP639" s="1"/>
  <c r="IW644"/>
  <c r="IY644" s="1"/>
  <c r="UH641"/>
  <c r="UJ641" s="1"/>
  <c r="WS602"/>
  <c r="WU602" s="1"/>
  <c r="AFJ601"/>
  <c r="AFL601" s="1"/>
  <c r="UZ601"/>
  <c r="VB601" s="1"/>
  <c r="PL601"/>
  <c r="PN601" s="1"/>
  <c r="LZ601"/>
  <c r="MB601" s="1"/>
  <c r="HV601"/>
  <c r="HX601" s="1"/>
  <c r="RW600"/>
  <c r="RY600" s="1"/>
  <c r="BG600"/>
  <c r="BI600" s="1"/>
  <c r="W600"/>
  <c r="Y600" s="1"/>
  <c r="YL599"/>
  <c r="YN599" s="1"/>
  <c r="VR599"/>
  <c r="VT599" s="1"/>
  <c r="XT603"/>
  <c r="XV603" s="1"/>
  <c r="KG602"/>
  <c r="KI602" s="1"/>
  <c r="JO602"/>
  <c r="JQ602" s="1"/>
  <c r="IW602"/>
  <c r="IY602" s="1"/>
  <c r="AGK601"/>
  <c r="AGM601" s="1"/>
  <c r="PC601"/>
  <c r="PE601" s="1"/>
  <c r="JX601"/>
  <c r="JZ601" s="1"/>
  <c r="GL601"/>
  <c r="GN601" s="1"/>
  <c r="FT601"/>
  <c r="FV601" s="1"/>
  <c r="CH601"/>
  <c r="CJ601" s="1"/>
  <c r="BP601"/>
  <c r="BR601" s="1"/>
  <c r="AF601"/>
  <c r="AH601" s="1"/>
  <c r="SX600"/>
  <c r="SZ600" s="1"/>
  <c r="QV600"/>
  <c r="QX600" s="1"/>
  <c r="QD600"/>
  <c r="QF600" s="1"/>
  <c r="KY600"/>
  <c r="LA600" s="1"/>
  <c r="N600"/>
  <c r="P600" s="1"/>
  <c r="LH599"/>
  <c r="LJ599" s="1"/>
  <c r="EJ599"/>
  <c r="EL599" s="1"/>
  <c r="CQ599"/>
  <c r="CS599" s="1"/>
  <c r="NS602"/>
  <c r="NU602" s="1"/>
  <c r="AX602"/>
  <c r="AZ602" s="1"/>
  <c r="AGB601"/>
  <c r="AGD601" s="1"/>
  <c r="LQ601"/>
  <c r="LS601" s="1"/>
  <c r="SO600"/>
  <c r="SQ600" s="1"/>
  <c r="NJ600"/>
  <c r="NL600" s="1"/>
  <c r="JF600"/>
  <c r="JH600" s="1"/>
  <c r="IN600"/>
  <c r="IP600" s="1"/>
  <c r="DI600"/>
  <c r="DK600" s="1"/>
  <c r="NA599"/>
  <c r="NC599" s="1"/>
  <c r="SF601"/>
  <c r="SH601" s="1"/>
  <c r="OK601"/>
  <c r="OM601" s="1"/>
  <c r="ES601"/>
  <c r="EU601" s="1"/>
  <c r="BY601"/>
  <c r="CA601" s="1"/>
  <c r="AO601"/>
  <c r="AQ601" s="1"/>
  <c r="E601"/>
  <c r="G601" s="1"/>
  <c r="ADQ600"/>
  <c r="ADS600" s="1"/>
  <c r="PU600"/>
  <c r="PW600" s="1"/>
  <c r="CZ600"/>
  <c r="DB600" s="1"/>
  <c r="MI599"/>
  <c r="MK599" s="1"/>
  <c r="FK599"/>
  <c r="FM599" s="1"/>
  <c r="NS669"/>
  <c r="NU669" s="1"/>
  <c r="MI668"/>
  <c r="MK668" s="1"/>
  <c r="IN668"/>
  <c r="IP668" s="1"/>
  <c r="VR645"/>
  <c r="VT645" s="1"/>
  <c r="FK642"/>
  <c r="FM642" s="1"/>
  <c r="E645"/>
  <c r="G645" s="1"/>
  <c r="TP642"/>
  <c r="TR642" s="1"/>
  <c r="UZ644"/>
  <c r="VB644" s="1"/>
  <c r="EJ645"/>
  <c r="EL645" s="1"/>
  <c r="AHC617"/>
  <c r="AHE617" s="1"/>
  <c r="QV617"/>
  <c r="QX617" s="1"/>
  <c r="PU620"/>
  <c r="PW620" s="1"/>
  <c r="JF620"/>
  <c r="JH620" s="1"/>
  <c r="BY620"/>
  <c r="CA620" s="1"/>
  <c r="W620"/>
  <c r="Y620" s="1"/>
  <c r="AFA621"/>
  <c r="AFC621" s="1"/>
  <c r="AF621"/>
  <c r="AH621" s="1"/>
  <c r="PL620"/>
  <c r="PN620" s="1"/>
  <c r="JO619"/>
  <c r="JQ619" s="1"/>
  <c r="BG619"/>
  <c r="BI619" s="1"/>
  <c r="HV617"/>
  <c r="HX617" s="1"/>
  <c r="RW620"/>
  <c r="RY620" s="1"/>
  <c r="EJ620"/>
  <c r="EL620" s="1"/>
  <c r="AX620"/>
  <c r="AZ620" s="1"/>
  <c r="KY619"/>
  <c r="LA619" s="1"/>
  <c r="NA618"/>
  <c r="NC618" s="1"/>
  <c r="TP662"/>
  <c r="TR662" s="1"/>
  <c r="HV662"/>
  <c r="HX662" s="1"/>
  <c r="IW661"/>
  <c r="IY661" s="1"/>
  <c r="AFJ663"/>
  <c r="AFL663" s="1"/>
  <c r="AGB663"/>
  <c r="AGD663" s="1"/>
  <c r="NS663"/>
  <c r="NU663" s="1"/>
  <c r="VR609"/>
  <c r="VT609" s="1"/>
  <c r="OK607"/>
  <c r="OM607" s="1"/>
  <c r="HV608"/>
  <c r="HX608" s="1"/>
  <c r="SF608"/>
  <c r="SH608" s="1"/>
  <c r="TP605"/>
  <c r="TR605" s="1"/>
  <c r="UZ608"/>
  <c r="VB608" s="1"/>
  <c r="NS607"/>
  <c r="NU607" s="1"/>
  <c r="KG655"/>
  <c r="KI655" s="1"/>
  <c r="OK656"/>
  <c r="OM656" s="1"/>
  <c r="AHC657"/>
  <c r="AHE657" s="1"/>
  <c r="WS653"/>
  <c r="WU653" s="1"/>
  <c r="NJ651"/>
  <c r="NL651" s="1"/>
  <c r="AFA650"/>
  <c r="AFC650" s="1"/>
  <c r="JO643"/>
  <c r="JQ643" s="1"/>
  <c r="AFA644"/>
  <c r="AFC644" s="1"/>
  <c r="TP659"/>
  <c r="TR659" s="1"/>
  <c r="OK660"/>
  <c r="OM660" s="1"/>
  <c r="JF642"/>
  <c r="JH642" s="1"/>
  <c r="PL645"/>
  <c r="PN645" s="1"/>
  <c r="PC627"/>
  <c r="PE627" s="1"/>
  <c r="KY627"/>
  <c r="LA627" s="1"/>
  <c r="ES627"/>
  <c r="EU627" s="1"/>
  <c r="DI627"/>
  <c r="DK627" s="1"/>
  <c r="BG627"/>
  <c r="BI627" s="1"/>
  <c r="AO627"/>
  <c r="AQ627" s="1"/>
  <c r="HV627"/>
  <c r="HX627" s="1"/>
  <c r="LZ626"/>
  <c r="MB626" s="1"/>
  <c r="LH625"/>
  <c r="LJ625" s="1"/>
  <c r="FK625"/>
  <c r="FM625" s="1"/>
  <c r="AX625"/>
  <c r="AZ625" s="1"/>
  <c r="ADQ624"/>
  <c r="ADS624" s="1"/>
  <c r="QD626"/>
  <c r="QF626" s="1"/>
  <c r="JF624"/>
  <c r="JH624" s="1"/>
  <c r="UZ626"/>
  <c r="VB626" s="1"/>
  <c r="RW626"/>
  <c r="RY626" s="1"/>
  <c r="AFJ624"/>
  <c r="AFL624" s="1"/>
  <c r="AFJ621"/>
  <c r="AFL621" s="1"/>
  <c r="ADQ620"/>
  <c r="ADS620" s="1"/>
  <c r="QD620"/>
  <c r="QF620" s="1"/>
  <c r="JO620"/>
  <c r="JQ620" s="1"/>
  <c r="SO619"/>
  <c r="SQ619" s="1"/>
  <c r="AO619"/>
  <c r="AQ619" s="1"/>
  <c r="E619"/>
  <c r="G619" s="1"/>
  <c r="BY621"/>
  <c r="CA621" s="1"/>
  <c r="AFA619"/>
  <c r="AFC619" s="1"/>
  <c r="VR619"/>
  <c r="VT619" s="1"/>
  <c r="NA619"/>
  <c r="NC619" s="1"/>
  <c r="FT619"/>
  <c r="FV619" s="1"/>
  <c r="UZ618"/>
  <c r="VB618" s="1"/>
  <c r="AFS621"/>
  <c r="AFU621" s="1"/>
  <c r="EJ621"/>
  <c r="EL621" s="1"/>
  <c r="KG621"/>
  <c r="KI621" s="1"/>
  <c r="HV621"/>
  <c r="HX621" s="1"/>
  <c r="W621"/>
  <c r="Y621" s="1"/>
  <c r="CZ620"/>
  <c r="DB620" s="1"/>
  <c r="N620"/>
  <c r="P620" s="1"/>
  <c r="SX619"/>
  <c r="SZ619" s="1"/>
  <c r="GL619"/>
  <c r="GN619" s="1"/>
  <c r="AHC636"/>
  <c r="AHE636" s="1"/>
  <c r="SX637"/>
  <c r="SZ637" s="1"/>
  <c r="AGT636"/>
  <c r="AGV636" s="1"/>
  <c r="W657"/>
  <c r="Y657" s="1"/>
  <c r="VR657"/>
  <c r="VT657" s="1"/>
  <c r="FT655"/>
  <c r="FV655" s="1"/>
  <c r="QV655"/>
  <c r="QX655" s="1"/>
  <c r="SF654"/>
  <c r="SH654" s="1"/>
  <c r="KY654"/>
  <c r="LA654" s="1"/>
  <c r="EJ656"/>
  <c r="EL656" s="1"/>
  <c r="ES657"/>
  <c r="EU657" s="1"/>
  <c r="CQ657"/>
  <c r="CS657" s="1"/>
  <c r="AHC656"/>
  <c r="AHE656" s="1"/>
  <c r="JF656"/>
  <c r="JH656" s="1"/>
  <c r="LQ655"/>
  <c r="LS655" s="1"/>
  <c r="BG655"/>
  <c r="BI655" s="1"/>
  <c r="AFJ655"/>
  <c r="AFL655" s="1"/>
  <c r="KG654"/>
  <c r="KI654" s="1"/>
  <c r="BP655"/>
  <c r="BR655" s="1"/>
  <c r="QD621"/>
  <c r="QF621" s="1"/>
  <c r="MI621"/>
  <c r="MK621" s="1"/>
  <c r="FK620"/>
  <c r="FM620" s="1"/>
  <c r="OK619"/>
  <c r="OM619" s="1"/>
  <c r="AFJ620"/>
  <c r="AFL620" s="1"/>
  <c r="NS617"/>
  <c r="NU617" s="1"/>
  <c r="AFS657"/>
  <c r="AFU657" s="1"/>
  <c r="LH656"/>
  <c r="LJ656" s="1"/>
  <c r="IW656"/>
  <c r="IY656" s="1"/>
  <c r="RW655"/>
  <c r="RY655" s="1"/>
  <c r="LQ627"/>
  <c r="LS627" s="1"/>
  <c r="WS627"/>
  <c r="WU627" s="1"/>
  <c r="IN624"/>
  <c r="IP624" s="1"/>
  <c r="GL626"/>
  <c r="GN626" s="1"/>
  <c r="BP623"/>
  <c r="BR623" s="1"/>
  <c r="ADQ626"/>
  <c r="ADS626" s="1"/>
  <c r="NJ625"/>
  <c r="NL625" s="1"/>
  <c r="CQ624"/>
  <c r="CS624" s="1"/>
  <c r="AGK651"/>
  <c r="AGM651" s="1"/>
  <c r="NA650"/>
  <c r="NC650" s="1"/>
  <c r="CH650"/>
  <c r="CJ650" s="1"/>
  <c r="AO650"/>
  <c r="AQ650" s="1"/>
  <c r="IN651"/>
  <c r="IP651" s="1"/>
  <c r="KY650"/>
  <c r="LA650" s="1"/>
  <c r="CZ650"/>
  <c r="DB650" s="1"/>
  <c r="JF649"/>
  <c r="JH649" s="1"/>
  <c r="GL649"/>
  <c r="GN649" s="1"/>
  <c r="EJ649"/>
  <c r="EL649" s="1"/>
  <c r="UZ651"/>
  <c r="VB651" s="1"/>
  <c r="BY650"/>
  <c r="CA650" s="1"/>
  <c r="QV648"/>
  <c r="QX648" s="1"/>
  <c r="PL651"/>
  <c r="PN651" s="1"/>
  <c r="BG651"/>
  <c r="BI651" s="1"/>
  <c r="VR650"/>
  <c r="VT650" s="1"/>
  <c r="RW627"/>
  <c r="RY627" s="1"/>
  <c r="ADQ627"/>
  <c r="ADS627" s="1"/>
  <c r="AFS626"/>
  <c r="AFU626" s="1"/>
  <c r="JF627"/>
  <c r="JH627" s="1"/>
  <c r="HV626"/>
  <c r="HX626" s="1"/>
  <c r="SO624"/>
  <c r="SQ624" s="1"/>
  <c r="FT624"/>
  <c r="FV624" s="1"/>
  <c r="EJ624"/>
  <c r="EL624" s="1"/>
  <c r="CZ624"/>
  <c r="DB624" s="1"/>
  <c r="AF624"/>
  <c r="AH624" s="1"/>
  <c r="JX623"/>
  <c r="JZ623" s="1"/>
  <c r="W623"/>
  <c r="SF625"/>
  <c r="SH625" s="1"/>
  <c r="PL625"/>
  <c r="PN625" s="1"/>
  <c r="KY625"/>
  <c r="LA625" s="1"/>
  <c r="GL625"/>
  <c r="GN625" s="1"/>
  <c r="VR624"/>
  <c r="VT624" s="1"/>
  <c r="QD624"/>
  <c r="QF624" s="1"/>
  <c r="AGB623"/>
  <c r="AGD623" s="1"/>
  <c r="AFJ623"/>
  <c r="AFL623" s="1"/>
  <c r="NA623"/>
  <c r="NC623" s="1"/>
  <c r="MI623"/>
  <c r="MK623" s="1"/>
  <c r="IN623"/>
  <c r="IP623" s="1"/>
  <c r="CH623"/>
  <c r="CJ623" s="1"/>
  <c r="BP626"/>
  <c r="BR626" s="1"/>
  <c r="AO626"/>
  <c r="AQ626" s="1"/>
  <c r="ES624"/>
  <c r="EU624" s="1"/>
  <c r="E624"/>
  <c r="G624" s="1"/>
  <c r="SX623"/>
  <c r="SZ623" s="1"/>
  <c r="KG623"/>
  <c r="KI623" s="1"/>
  <c r="DI623"/>
  <c r="DK623" s="1"/>
  <c r="CQ623"/>
  <c r="CS623" s="1"/>
  <c r="AX623"/>
  <c r="AZ623" s="1"/>
  <c r="QV626"/>
  <c r="QX626" s="1"/>
  <c r="PU625"/>
  <c r="PW625" s="1"/>
  <c r="LQ625"/>
  <c r="LS625" s="1"/>
  <c r="UZ624"/>
  <c r="VB624" s="1"/>
  <c r="TP624"/>
  <c r="TR624" s="1"/>
  <c r="NJ624"/>
  <c r="NL624" s="1"/>
  <c r="MR624"/>
  <c r="MT624" s="1"/>
  <c r="JO623"/>
  <c r="JQ623" s="1"/>
  <c r="BY623"/>
  <c r="CA623" s="1"/>
  <c r="N623"/>
  <c r="P623" s="1"/>
  <c r="FK627"/>
  <c r="FM627" s="1"/>
  <c r="PU626"/>
  <c r="PW626" s="1"/>
  <c r="AFA626"/>
  <c r="AFC626" s="1"/>
  <c r="EJ623"/>
  <c r="EL623" s="1"/>
  <c r="JX619"/>
  <c r="JZ619" s="1"/>
  <c r="DI619"/>
  <c r="DK619" s="1"/>
  <c r="JF618"/>
  <c r="JH618" s="1"/>
  <c r="FK618"/>
  <c r="FM618" s="1"/>
  <c r="UH619"/>
  <c r="UJ619" s="1"/>
  <c r="PC621"/>
  <c r="PE621" s="1"/>
  <c r="FT620"/>
  <c r="FV620" s="1"/>
  <c r="CH620"/>
  <c r="CJ620" s="1"/>
  <c r="HV667"/>
  <c r="HX667" s="1"/>
  <c r="ADQ668"/>
  <c r="ADS668" s="1"/>
  <c r="AGB666"/>
  <c r="AGD666" s="1"/>
  <c r="YL667"/>
  <c r="YN667" s="1"/>
  <c r="KG665"/>
  <c r="KI665" s="1"/>
  <c r="KY621"/>
  <c r="LA621" s="1"/>
  <c r="VR620"/>
  <c r="VT620" s="1"/>
  <c r="ES619"/>
  <c r="EU619" s="1"/>
  <c r="BY619"/>
  <c r="CA619" s="1"/>
  <c r="AHC618"/>
  <c r="AHE618" s="1"/>
  <c r="TP617"/>
  <c r="TR617" s="1"/>
  <c r="OK617"/>
  <c r="OM617" s="1"/>
  <c r="LQ617"/>
  <c r="LS617" s="1"/>
  <c r="SX620"/>
  <c r="SZ620" s="1"/>
  <c r="E620"/>
  <c r="G620" s="1"/>
  <c r="PU619"/>
  <c r="PW619" s="1"/>
  <c r="EJ619"/>
  <c r="EL619" s="1"/>
  <c r="AF619"/>
  <c r="AH619" s="1"/>
  <c r="UZ621"/>
  <c r="VB621" s="1"/>
  <c r="UH621"/>
  <c r="UJ621" s="1"/>
  <c r="PC618"/>
  <c r="PE618" s="1"/>
  <c r="WS617"/>
  <c r="WU617" s="1"/>
  <c r="MR617"/>
  <c r="MT617" s="1"/>
  <c r="KG617"/>
  <c r="KI617" s="1"/>
  <c r="BP617"/>
  <c r="BR617" s="1"/>
  <c r="BG621"/>
  <c r="BI621" s="1"/>
  <c r="SO620"/>
  <c r="SQ620" s="1"/>
  <c r="PL619"/>
  <c r="PN619" s="1"/>
  <c r="CH619"/>
  <c r="CJ619" s="1"/>
  <c r="AX619"/>
  <c r="AZ619" s="1"/>
  <c r="N619"/>
  <c r="P619" s="1"/>
  <c r="QD618"/>
  <c r="QF618" s="1"/>
  <c r="AGT617"/>
  <c r="AGV617" s="1"/>
  <c r="AGB617"/>
  <c r="AGD617" s="1"/>
  <c r="CQ617"/>
  <c r="CS617" s="1"/>
  <c r="FT669"/>
  <c r="FV669" s="1"/>
  <c r="NS667"/>
  <c r="NU667" s="1"/>
  <c r="AFS667"/>
  <c r="AFU667" s="1"/>
  <c r="CZ669"/>
  <c r="DB669" s="1"/>
  <c r="JX666"/>
  <c r="JZ666" s="1"/>
  <c r="KY666"/>
  <c r="LA666" s="1"/>
  <c r="AO666"/>
  <c r="AQ666" s="1"/>
  <c r="MI665"/>
  <c r="MK665" s="1"/>
  <c r="SF657"/>
  <c r="SH657" s="1"/>
  <c r="NS657"/>
  <c r="NU657" s="1"/>
  <c r="KG656"/>
  <c r="KI656" s="1"/>
  <c r="XT653"/>
  <c r="XV653" s="1"/>
  <c r="NJ654"/>
  <c r="NL654" s="1"/>
  <c r="AHC619"/>
  <c r="AHE619" s="1"/>
  <c r="XT618"/>
  <c r="XV618" s="1"/>
  <c r="AFS617"/>
  <c r="AFU617" s="1"/>
  <c r="AGT619"/>
  <c r="AGV619" s="1"/>
  <c r="RW617"/>
  <c r="RY617" s="1"/>
  <c r="GL630"/>
  <c r="GN630" s="1"/>
  <c r="SO633"/>
  <c r="SQ633" s="1"/>
  <c r="W631"/>
  <c r="Y631" s="1"/>
  <c r="LZ631"/>
  <c r="MB631" s="1"/>
  <c r="XT632"/>
  <c r="XV632" s="1"/>
  <c r="AF633"/>
  <c r="AH633" s="1"/>
  <c r="YL632"/>
  <c r="YN632" s="1"/>
  <c r="KG630"/>
  <c r="KI630" s="1"/>
  <c r="ES630"/>
  <c r="EU630" s="1"/>
  <c r="LH631"/>
  <c r="LJ631" s="1"/>
  <c r="IW630"/>
  <c r="IY630" s="1"/>
  <c r="PC633"/>
  <c r="PE633" s="1"/>
  <c r="AGK631"/>
  <c r="AGM631" s="1"/>
  <c r="RW631"/>
  <c r="RY631" s="1"/>
  <c r="AHC642"/>
  <c r="AHE642" s="1"/>
  <c r="CZ645"/>
  <c r="DB645" s="1"/>
  <c r="SF643"/>
  <c r="SH643" s="1"/>
  <c r="NA643"/>
  <c r="NC643" s="1"/>
  <c r="MR644"/>
  <c r="MT644" s="1"/>
  <c r="BG643"/>
  <c r="BI643" s="1"/>
  <c r="W643"/>
  <c r="Y643" s="1"/>
  <c r="AGK642"/>
  <c r="AGM642" s="1"/>
  <c r="PC642"/>
  <c r="PE642" s="1"/>
  <c r="AGT641"/>
  <c r="AGV641" s="1"/>
  <c r="NS641"/>
  <c r="NU641" s="1"/>
  <c r="QD645"/>
  <c r="QF645" s="1"/>
  <c r="MI656"/>
  <c r="MK656" s="1"/>
  <c r="WS656"/>
  <c r="WU656" s="1"/>
  <c r="IN656"/>
  <c r="IP656" s="1"/>
  <c r="E656"/>
  <c r="G656" s="1"/>
  <c r="AGB620"/>
  <c r="AGD620" s="1"/>
  <c r="WS618"/>
  <c r="WU618" s="1"/>
  <c r="CQ620"/>
  <c r="CS620" s="1"/>
  <c r="AFS619"/>
  <c r="AFU619" s="1"/>
  <c r="AGT620"/>
  <c r="AGV620" s="1"/>
  <c r="QV620"/>
  <c r="QX620" s="1"/>
  <c r="JO621"/>
  <c r="JQ621" s="1"/>
  <c r="NJ614"/>
  <c r="NL614" s="1"/>
  <c r="BG613"/>
  <c r="BI613" s="1"/>
  <c r="CH614"/>
  <c r="CJ614" s="1"/>
  <c r="AF614"/>
  <c r="AH614" s="1"/>
  <c r="NA612"/>
  <c r="NC612" s="1"/>
  <c r="UH611"/>
  <c r="UJ611" s="1"/>
  <c r="W611"/>
  <c r="Y611" s="1"/>
  <c r="SX615"/>
  <c r="SZ615" s="1"/>
  <c r="GL615"/>
  <c r="GN615" s="1"/>
  <c r="ADQ614"/>
  <c r="ADS614" s="1"/>
  <c r="QD614"/>
  <c r="QF614" s="1"/>
  <c r="MI614"/>
  <c r="MK614" s="1"/>
  <c r="ES613"/>
  <c r="EU613" s="1"/>
  <c r="DI612"/>
  <c r="DK612" s="1"/>
  <c r="E612"/>
  <c r="G612" s="1"/>
  <c r="AHC611"/>
  <c r="AHE611" s="1"/>
  <c r="PC611"/>
  <c r="PE611" s="1"/>
  <c r="IN611"/>
  <c r="IP611" s="1"/>
  <c r="PU614"/>
  <c r="PW614" s="1"/>
  <c r="QV612"/>
  <c r="QX612" s="1"/>
  <c r="FT611"/>
  <c r="FV611" s="1"/>
  <c r="BY611"/>
  <c r="CA611" s="1"/>
  <c r="BP611"/>
  <c r="BR611" s="1"/>
  <c r="N611"/>
  <c r="P611" s="1"/>
  <c r="EJ611"/>
  <c r="EL611" s="1"/>
  <c r="PC615"/>
  <c r="PE615" s="1"/>
  <c r="XT614"/>
  <c r="XV614" s="1"/>
  <c r="LZ614"/>
  <c r="MB614" s="1"/>
  <c r="RW613"/>
  <c r="RY613" s="1"/>
  <c r="JX612"/>
  <c r="JZ612" s="1"/>
  <c r="SO611"/>
  <c r="SQ611" s="1"/>
  <c r="QD611"/>
  <c r="QF611" s="1"/>
  <c r="JO611"/>
  <c r="JQ611" s="1"/>
  <c r="GL614"/>
  <c r="GN614" s="1"/>
  <c r="EJ614"/>
  <c r="EL614" s="1"/>
  <c r="CZ614"/>
  <c r="DB614" s="1"/>
  <c r="AX614"/>
  <c r="AZ614" s="1"/>
  <c r="AGB612"/>
  <c r="AGD612" s="1"/>
  <c r="YL612"/>
  <c r="YN612" s="1"/>
  <c r="NS611"/>
  <c r="NU611" s="1"/>
  <c r="FK611"/>
  <c r="FM611" s="1"/>
  <c r="MI615"/>
  <c r="MK615" s="1"/>
  <c r="N615"/>
  <c r="P615" s="1"/>
  <c r="SX612"/>
  <c r="SZ612" s="1"/>
  <c r="SF612"/>
  <c r="SH612" s="1"/>
  <c r="BG612"/>
  <c r="BI612" s="1"/>
  <c r="JF611"/>
  <c r="JH611" s="1"/>
  <c r="ES615"/>
  <c r="EU615" s="1"/>
  <c r="AO615"/>
  <c r="AQ615" s="1"/>
  <c r="BY614"/>
  <c r="CA614" s="1"/>
  <c r="WS613"/>
  <c r="WU613" s="1"/>
  <c r="LH612"/>
  <c r="LJ612" s="1"/>
  <c r="QV611"/>
  <c r="QX611" s="1"/>
  <c r="CH611"/>
  <c r="CJ611" s="1"/>
  <c r="VR608"/>
  <c r="VT608" s="1"/>
  <c r="CH608"/>
  <c r="CJ608" s="1"/>
  <c r="SX609"/>
  <c r="SZ609" s="1"/>
  <c r="AGK608"/>
  <c r="AGM608" s="1"/>
  <c r="CZ608"/>
  <c r="DB608" s="1"/>
  <c r="YL606"/>
  <c r="YN606" s="1"/>
  <c r="LQ608"/>
  <c r="LS608" s="1"/>
  <c r="AX608"/>
  <c r="AZ608" s="1"/>
  <c r="AFA607"/>
  <c r="AFC607" s="1"/>
  <c r="QV606"/>
  <c r="QX606" s="1"/>
  <c r="UH607"/>
  <c r="UJ607" s="1"/>
  <c r="SF659"/>
  <c r="SH659" s="1"/>
  <c r="AFS660"/>
  <c r="AFU660" s="1"/>
  <c r="AFJ662"/>
  <c r="AFL662" s="1"/>
  <c r="YL663"/>
  <c r="YN663" s="1"/>
  <c r="NA663"/>
  <c r="NC663" s="1"/>
  <c r="JF660"/>
  <c r="JH660" s="1"/>
  <c r="KG660"/>
  <c r="KI660" s="1"/>
  <c r="AGB633"/>
  <c r="AGD633" s="1"/>
  <c r="QD633"/>
  <c r="QF633" s="1"/>
  <c r="CZ633"/>
  <c r="DB633" s="1"/>
  <c r="LQ632"/>
  <c r="LS632" s="1"/>
  <c r="NA631"/>
  <c r="NC631" s="1"/>
  <c r="KY631"/>
  <c r="LA631" s="1"/>
  <c r="AFJ632"/>
  <c r="AFL632" s="1"/>
  <c r="ES631"/>
  <c r="EU631" s="1"/>
  <c r="CQ631"/>
  <c r="CS631" s="1"/>
  <c r="E631"/>
  <c r="G631" s="1"/>
  <c r="W629"/>
  <c r="Y629" s="1"/>
  <c r="LZ632"/>
  <c r="MB632" s="1"/>
  <c r="AF632"/>
  <c r="AH632" s="1"/>
  <c r="UH633"/>
  <c r="UJ633" s="1"/>
  <c r="BG632"/>
  <c r="BI632" s="1"/>
  <c r="N631"/>
  <c r="P631" s="1"/>
  <c r="AGK630"/>
  <c r="AGM630" s="1"/>
  <c r="NA627"/>
  <c r="NC627" s="1"/>
  <c r="SF627"/>
  <c r="SH627" s="1"/>
  <c r="W627"/>
  <c r="Y627" s="1"/>
  <c r="PC624"/>
  <c r="PE624" s="1"/>
  <c r="N624"/>
  <c r="P624" s="1"/>
  <c r="CZ623"/>
  <c r="DB623" s="1"/>
  <c r="UH626"/>
  <c r="UJ626" s="1"/>
  <c r="MI625"/>
  <c r="MK625" s="1"/>
  <c r="EJ625"/>
  <c r="EL625" s="1"/>
  <c r="KG624"/>
  <c r="KI624" s="1"/>
  <c r="AGB653"/>
  <c r="AGD653" s="1"/>
  <c r="TP655"/>
  <c r="TR655" s="1"/>
  <c r="LQ609"/>
  <c r="LS609" s="1"/>
  <c r="AHC606"/>
  <c r="AHE606" s="1"/>
  <c r="AGK606"/>
  <c r="AGM606" s="1"/>
  <c r="WS609"/>
  <c r="WU609" s="1"/>
  <c r="JF609"/>
  <c r="JH609" s="1"/>
  <c r="FK609"/>
  <c r="FM609" s="1"/>
  <c r="LH607"/>
  <c r="LJ607" s="1"/>
  <c r="AGB605"/>
  <c r="AGD605" s="1"/>
  <c r="GL608"/>
  <c r="GN608" s="1"/>
  <c r="MI606"/>
  <c r="MK606" s="1"/>
  <c r="HV605"/>
  <c r="HX605" s="1"/>
  <c r="FT609"/>
  <c r="FV609" s="1"/>
  <c r="KG608"/>
  <c r="KI608" s="1"/>
  <c r="BP608"/>
  <c r="BR608" s="1"/>
  <c r="YL607"/>
  <c r="YN607" s="1"/>
  <c r="NS650"/>
  <c r="NU650" s="1"/>
  <c r="AFJ649"/>
  <c r="AFL649" s="1"/>
  <c r="MR650"/>
  <c r="MT650" s="1"/>
  <c r="ADQ651"/>
  <c r="ADS651" s="1"/>
  <c r="QV657"/>
  <c r="QX657" s="1"/>
  <c r="HV653"/>
  <c r="HX653" s="1"/>
  <c r="CQ655"/>
  <c r="CS655" s="1"/>
  <c r="AFJ653"/>
  <c r="AFL653" s="1"/>
  <c r="LH653"/>
  <c r="LJ653" s="1"/>
  <c r="AGB657"/>
  <c r="AGD657" s="1"/>
  <c r="QV656"/>
  <c r="QX656" s="1"/>
  <c r="FK656"/>
  <c r="FM656" s="1"/>
  <c r="AFA655"/>
  <c r="AFC655" s="1"/>
  <c r="HV656"/>
  <c r="HX656" s="1"/>
  <c r="MR654"/>
  <c r="MT654" s="1"/>
  <c r="CH662"/>
  <c r="CJ662" s="1"/>
  <c r="WS659"/>
  <c r="WU659" s="1"/>
  <c r="NJ633"/>
  <c r="NL633" s="1"/>
  <c r="IW631"/>
  <c r="IY631" s="1"/>
  <c r="QD609"/>
  <c r="QF609" s="1"/>
  <c r="NA609"/>
  <c r="NC609" s="1"/>
  <c r="JO609"/>
  <c r="JQ609" s="1"/>
  <c r="RW608"/>
  <c r="RY608" s="1"/>
  <c r="BG608"/>
  <c r="BI608" s="1"/>
  <c r="PU607"/>
  <c r="PW607" s="1"/>
  <c r="JF607"/>
  <c r="JH607" s="1"/>
  <c r="XT606"/>
  <c r="XV606" s="1"/>
  <c r="AFS609"/>
  <c r="AFU609" s="1"/>
  <c r="DI609"/>
  <c r="DK609" s="1"/>
  <c r="KY608"/>
  <c r="LA608" s="1"/>
  <c r="ES608"/>
  <c r="EU608" s="1"/>
  <c r="QV607"/>
  <c r="QX607" s="1"/>
  <c r="IW607"/>
  <c r="IY607" s="1"/>
  <c r="UH605"/>
  <c r="UJ605" s="1"/>
  <c r="AFJ609"/>
  <c r="AFL609" s="1"/>
  <c r="N607"/>
  <c r="P607" s="1"/>
  <c r="PL606"/>
  <c r="PN606" s="1"/>
  <c r="SO609"/>
  <c r="SQ609" s="1"/>
  <c r="PC609"/>
  <c r="PE609" s="1"/>
  <c r="BP609"/>
  <c r="BR609" s="1"/>
  <c r="AF609"/>
  <c r="AH609" s="1"/>
  <c r="SX608"/>
  <c r="SZ608" s="1"/>
  <c r="AO608"/>
  <c r="AQ608" s="1"/>
  <c r="NJ606"/>
  <c r="NL606" s="1"/>
  <c r="LZ606"/>
  <c r="MB606" s="1"/>
  <c r="E606"/>
  <c r="G606" s="1"/>
  <c r="GL605"/>
  <c r="GN605" s="1"/>
  <c r="YL644"/>
  <c r="YN644" s="1"/>
  <c r="AFS644"/>
  <c r="AFU644" s="1"/>
  <c r="UH643"/>
  <c r="UJ643" s="1"/>
  <c r="JX641"/>
  <c r="JZ641" s="1"/>
  <c r="AFS631"/>
  <c r="AFU631" s="1"/>
  <c r="UZ631"/>
  <c r="VB631" s="1"/>
  <c r="AHC607"/>
  <c r="AHE607" s="1"/>
  <c r="CQ607"/>
  <c r="CS607" s="1"/>
  <c r="ADQ608"/>
  <c r="ADS608" s="1"/>
  <c r="NJ609"/>
  <c r="NL609" s="1"/>
  <c r="LZ609"/>
  <c r="MB609" s="1"/>
  <c r="IW609"/>
  <c r="IY609" s="1"/>
  <c r="XT669"/>
  <c r="XV669" s="1"/>
  <c r="RW668"/>
  <c r="RY668" s="1"/>
  <c r="BP666"/>
  <c r="BR666" s="1"/>
  <c r="SF665"/>
  <c r="SH665" s="1"/>
  <c r="AGK669"/>
  <c r="AGM669" s="1"/>
  <c r="LZ667"/>
  <c r="MB667" s="1"/>
  <c r="OK668"/>
  <c r="OM668" s="1"/>
  <c r="CQ662"/>
  <c r="CS662" s="1"/>
  <c r="GL661"/>
  <c r="GN661" s="1"/>
  <c r="P663"/>
  <c r="BP660"/>
  <c r="BR660" s="1"/>
  <c r="AFA659"/>
  <c r="AFC659" s="1"/>
  <c r="AFJ660"/>
  <c r="AFL660" s="1"/>
  <c r="AGT659"/>
  <c r="AGV659" s="1"/>
  <c r="SX607"/>
  <c r="SZ607" s="1"/>
  <c r="BG607"/>
  <c r="BI607" s="1"/>
  <c r="W607"/>
  <c r="Y607" s="1"/>
  <c r="E607"/>
  <c r="G607" s="1"/>
  <c r="WS606"/>
  <c r="WU606" s="1"/>
  <c r="VR606"/>
  <c r="VT606" s="1"/>
  <c r="PU606"/>
  <c r="PW606" s="1"/>
  <c r="LQ606"/>
  <c r="LS606" s="1"/>
  <c r="FT606"/>
  <c r="FV606" s="1"/>
  <c r="AF606"/>
  <c r="AH606" s="1"/>
  <c r="AFS605"/>
  <c r="AFU605" s="1"/>
  <c r="LZ605"/>
  <c r="MB605" s="1"/>
  <c r="DI605"/>
  <c r="DK605" s="1"/>
  <c r="CQ605"/>
  <c r="CS605" s="1"/>
  <c r="AFA608"/>
  <c r="AFC608" s="1"/>
  <c r="TP608"/>
  <c r="TR608" s="1"/>
  <c r="PL607"/>
  <c r="PN607" s="1"/>
  <c r="IW606"/>
  <c r="IY606" s="1"/>
  <c r="HV606"/>
  <c r="HX606" s="1"/>
  <c r="XT605"/>
  <c r="XV605" s="1"/>
  <c r="UZ605"/>
  <c r="VB605" s="1"/>
  <c r="NS605"/>
  <c r="NU605" s="1"/>
  <c r="LH605"/>
  <c r="LJ605" s="1"/>
  <c r="JO608"/>
  <c r="JQ608" s="1"/>
  <c r="AGK607"/>
  <c r="AGM607" s="1"/>
  <c r="RW607"/>
  <c r="RY607" s="1"/>
  <c r="PC607"/>
  <c r="PE607" s="1"/>
  <c r="JX607"/>
  <c r="JZ607" s="1"/>
  <c r="CZ607"/>
  <c r="DB607" s="1"/>
  <c r="BP607"/>
  <c r="BR607" s="1"/>
  <c r="AGT606"/>
  <c r="AGV606" s="1"/>
  <c r="AFJ606"/>
  <c r="AFL606" s="1"/>
  <c r="KY606"/>
  <c r="LA606" s="1"/>
  <c r="AX606"/>
  <c r="AZ606" s="1"/>
  <c r="CH605"/>
  <c r="CJ605" s="1"/>
  <c r="OK608"/>
  <c r="OM608" s="1"/>
  <c r="IN608"/>
  <c r="IP608" s="1"/>
  <c r="AGB607"/>
  <c r="AGD607" s="1"/>
  <c r="ADQ607"/>
  <c r="ADS607" s="1"/>
  <c r="NA607"/>
  <c r="NC607" s="1"/>
  <c r="SO606"/>
  <c r="SQ606" s="1"/>
  <c r="ES606"/>
  <c r="EU606" s="1"/>
  <c r="BY606"/>
  <c r="CA606" s="1"/>
  <c r="AHC605"/>
  <c r="AHE605" s="1"/>
  <c r="SH605"/>
  <c r="NJ605"/>
  <c r="NL605" s="1"/>
  <c r="KG605"/>
  <c r="KI605" s="1"/>
  <c r="AGT663"/>
  <c r="AGV663" s="1"/>
  <c r="MR662"/>
  <c r="MT662" s="1"/>
  <c r="LH637"/>
  <c r="LJ637" s="1"/>
  <c r="TP636"/>
  <c r="TR636" s="1"/>
  <c r="AFJ665"/>
  <c r="AFL665" s="1"/>
  <c r="LQ667"/>
  <c r="LS667" s="1"/>
  <c r="AGT656"/>
  <c r="AGV656" s="1"/>
  <c r="ADQ654"/>
  <c r="ADS654" s="1"/>
  <c r="JO653"/>
  <c r="JQ653" s="1"/>
  <c r="FK653"/>
  <c r="FM653" s="1"/>
  <c r="SX654"/>
  <c r="SZ654" s="1"/>
  <c r="JX662"/>
  <c r="JZ662" s="1"/>
  <c r="HV661"/>
  <c r="HX661" s="1"/>
  <c r="AGB659"/>
  <c r="AGD659" s="1"/>
  <c r="LH663"/>
  <c r="LJ663" s="1"/>
  <c r="BP662"/>
  <c r="BR662" s="1"/>
  <c r="ES660"/>
  <c r="EU660" s="1"/>
  <c r="JF659"/>
  <c r="JH659" s="1"/>
  <c r="KG659"/>
  <c r="KI659" s="1"/>
  <c r="FT657"/>
  <c r="FV657" s="1"/>
  <c r="FK654"/>
  <c r="FM654" s="1"/>
  <c r="AGB654"/>
  <c r="AGD654" s="1"/>
  <c r="LZ654"/>
  <c r="MB654" s="1"/>
  <c r="BY639"/>
  <c r="CA639" s="1"/>
  <c r="AFA637"/>
  <c r="AFC637" s="1"/>
  <c r="CH638"/>
  <c r="CJ638" s="1"/>
  <c r="N637"/>
  <c r="P637" s="1"/>
  <c r="TP637"/>
  <c r="TR637" s="1"/>
  <c r="MI636"/>
  <c r="MK636" s="1"/>
  <c r="NS644"/>
  <c r="NU644" s="1"/>
  <c r="KG642"/>
  <c r="KI642" s="1"/>
  <c r="AFJ644"/>
  <c r="AFL644" s="1"/>
  <c r="LH644"/>
  <c r="LJ644" s="1"/>
  <c r="MR643"/>
  <c r="MT643" s="1"/>
  <c r="AFS615"/>
  <c r="AFU615" s="1"/>
  <c r="ADQ615"/>
  <c r="ADS615" s="1"/>
  <c r="BP615"/>
  <c r="BR615" s="1"/>
  <c r="IW613"/>
  <c r="IY613" s="1"/>
  <c r="IN612"/>
  <c r="IP612" s="1"/>
  <c r="GL612"/>
  <c r="GN612" s="1"/>
  <c r="EJ612"/>
  <c r="EL612" s="1"/>
  <c r="CZ612"/>
  <c r="DB612" s="1"/>
  <c r="BG615"/>
  <c r="BI615" s="1"/>
  <c r="PC614"/>
  <c r="PE614" s="1"/>
  <c r="N614"/>
  <c r="P614" s="1"/>
  <c r="QV613"/>
  <c r="QX613" s="1"/>
  <c r="QD613"/>
  <c r="QF613" s="1"/>
  <c r="CH613"/>
  <c r="CJ613" s="1"/>
  <c r="AGB611"/>
  <c r="AGD611" s="1"/>
  <c r="LH611"/>
  <c r="LJ611" s="1"/>
  <c r="AO613"/>
  <c r="AQ613" s="1"/>
  <c r="W612"/>
  <c r="Y612" s="1"/>
  <c r="AGK611"/>
  <c r="AGM611" s="1"/>
  <c r="AFJ611"/>
  <c r="AFL611" s="1"/>
  <c r="NA613"/>
  <c r="NC613" s="1"/>
  <c r="HV612"/>
  <c r="HX612" s="1"/>
  <c r="SF611"/>
  <c r="SH611" s="1"/>
  <c r="AX611"/>
  <c r="AZ611" s="1"/>
  <c r="AFA633"/>
  <c r="AFC633" s="1"/>
  <c r="EJ632"/>
  <c r="EL632" s="1"/>
  <c r="OK630"/>
  <c r="OM630" s="1"/>
  <c r="CQ630"/>
  <c r="CS630" s="1"/>
  <c r="MR632"/>
  <c r="MT632" s="1"/>
  <c r="XT631"/>
  <c r="XV631" s="1"/>
  <c r="AX630"/>
  <c r="AZ630" s="1"/>
  <c r="N630"/>
  <c r="P630" s="1"/>
  <c r="LH642"/>
  <c r="LJ642" s="1"/>
  <c r="JF641"/>
  <c r="JH641" s="1"/>
  <c r="AFJ641"/>
  <c r="AFL641" s="1"/>
  <c r="YL626"/>
  <c r="YN626" s="1"/>
  <c r="MR627"/>
  <c r="MT627" s="1"/>
  <c r="AGB624"/>
  <c r="AGD624" s="1"/>
  <c r="MI624"/>
  <c r="MK624" s="1"/>
  <c r="JF623"/>
  <c r="JH623" s="1"/>
  <c r="SX626"/>
  <c r="SZ626" s="1"/>
  <c r="OK626"/>
  <c r="OM626" s="1"/>
  <c r="ADQ625"/>
  <c r="ADS625" s="1"/>
  <c r="SF624"/>
  <c r="SH624" s="1"/>
  <c r="AHC623"/>
  <c r="AHE623" s="1"/>
  <c r="NA626"/>
  <c r="NC626" s="1"/>
  <c r="AFA636"/>
  <c r="AFC636" s="1"/>
  <c r="N638"/>
  <c r="P638" s="1"/>
  <c r="QD650"/>
  <c r="QF650" s="1"/>
  <c r="XT651"/>
  <c r="XV651" s="1"/>
  <c r="JX651"/>
  <c r="JZ651" s="1"/>
  <c r="SX649"/>
  <c r="SZ649" s="1"/>
  <c r="AGK656"/>
  <c r="AGM656" s="1"/>
  <c r="CQ656"/>
  <c r="CS656" s="1"/>
  <c r="FK655"/>
  <c r="FM655" s="1"/>
  <c r="NS655"/>
  <c r="NU655" s="1"/>
  <c r="FK651"/>
  <c r="FM651" s="1"/>
  <c r="AHC650"/>
  <c r="AHE650" s="1"/>
  <c r="NA644"/>
  <c r="NC644" s="1"/>
  <c r="MR645"/>
  <c r="MT645" s="1"/>
  <c r="N642"/>
  <c r="P642" s="1"/>
  <c r="FK641"/>
  <c r="FM641" s="1"/>
  <c r="JO641"/>
  <c r="JQ641" s="1"/>
  <c r="EJ641"/>
  <c r="EL641" s="1"/>
  <c r="HV644"/>
  <c r="HX644" s="1"/>
  <c r="KG643"/>
  <c r="KI643" s="1"/>
  <c r="IW643"/>
  <c r="IY643" s="1"/>
  <c r="OK645"/>
  <c r="OM645" s="1"/>
  <c r="AGT643"/>
  <c r="AGV643" s="1"/>
  <c r="AFJ645"/>
  <c r="AFL645" s="1"/>
  <c r="AGB641"/>
  <c r="AGD641" s="1"/>
  <c r="KY633"/>
  <c r="LA633" s="1"/>
  <c r="MI632"/>
  <c r="MK632" s="1"/>
  <c r="UZ630"/>
  <c r="VB630" s="1"/>
  <c r="AO630"/>
  <c r="AQ630" s="1"/>
  <c r="E630"/>
  <c r="G630" s="1"/>
  <c r="BG629"/>
  <c r="BI629" s="1"/>
  <c r="JO632"/>
  <c r="JQ632" s="1"/>
  <c r="IN632"/>
  <c r="IP632" s="1"/>
  <c r="AHC631"/>
  <c r="AHE631" s="1"/>
  <c r="BY631"/>
  <c r="CA631" s="1"/>
  <c r="WS630"/>
  <c r="WU630" s="1"/>
  <c r="VR630"/>
  <c r="VT630" s="1"/>
  <c r="AF630"/>
  <c r="AH630" s="1"/>
  <c r="AFJ631"/>
  <c r="AFL631" s="1"/>
  <c r="PL631"/>
  <c r="PN631" s="1"/>
  <c r="DI630"/>
  <c r="DK630" s="1"/>
  <c r="NJ629"/>
  <c r="NL629" s="1"/>
  <c r="GL629"/>
  <c r="GN629" s="1"/>
  <c r="FT629"/>
  <c r="FV629" s="1"/>
  <c r="QD632"/>
  <c r="QF632" s="1"/>
  <c r="ES632"/>
  <c r="EU632" s="1"/>
  <c r="PC631"/>
  <c r="PE631" s="1"/>
  <c r="CH631"/>
  <c r="CJ631" s="1"/>
  <c r="BP631"/>
  <c r="BR631" s="1"/>
  <c r="SO630"/>
  <c r="SQ630" s="1"/>
  <c r="XT629"/>
  <c r="XV629" s="1"/>
  <c r="UH629"/>
  <c r="UJ629" s="1"/>
  <c r="SF629"/>
  <c r="SH629" s="1"/>
  <c r="CQ629"/>
  <c r="CS629" s="1"/>
  <c r="JO613"/>
  <c r="JQ613" s="1"/>
  <c r="HV613"/>
  <c r="HX613" s="1"/>
  <c r="AGK612"/>
  <c r="AGM612" s="1"/>
  <c r="FK615"/>
  <c r="FM615" s="1"/>
  <c r="RW614"/>
  <c r="RY614" s="1"/>
  <c r="MI612"/>
  <c r="MK612" s="1"/>
  <c r="YL614"/>
  <c r="YN614" s="1"/>
  <c r="PC613"/>
  <c r="PE613" s="1"/>
  <c r="LH661"/>
  <c r="LJ661" s="1"/>
  <c r="JF662"/>
  <c r="JH662" s="1"/>
  <c r="JX665"/>
  <c r="JZ665" s="1"/>
  <c r="FK666"/>
  <c r="FM666" s="1"/>
  <c r="AO609"/>
  <c r="AQ609" s="1"/>
  <c r="W609"/>
  <c r="Y609" s="1"/>
  <c r="E609"/>
  <c r="G609" s="1"/>
  <c r="PU608"/>
  <c r="PW608" s="1"/>
  <c r="KG607"/>
  <c r="KI607" s="1"/>
  <c r="EJ605"/>
  <c r="EL605" s="1"/>
  <c r="LH609"/>
  <c r="LJ609" s="1"/>
  <c r="MR608"/>
  <c r="MT608" s="1"/>
  <c r="AFA609"/>
  <c r="AFC609" s="1"/>
  <c r="N608"/>
  <c r="P608" s="1"/>
  <c r="DI650"/>
  <c r="DK650" s="1"/>
  <c r="IN649"/>
  <c r="IP649" s="1"/>
  <c r="AFJ651"/>
  <c r="AFL651" s="1"/>
  <c r="QV651"/>
  <c r="QX651" s="1"/>
  <c r="E650"/>
  <c r="G650" s="1"/>
  <c r="NS649"/>
  <c r="NU649" s="1"/>
  <c r="JX649"/>
  <c r="JZ649" s="1"/>
  <c r="MI650"/>
  <c r="MK650" s="1"/>
  <c r="LH650"/>
  <c r="LJ650" s="1"/>
  <c r="AX649"/>
  <c r="AZ649" s="1"/>
  <c r="LQ647"/>
  <c r="LS647" s="1"/>
  <c r="DI632"/>
  <c r="DK632" s="1"/>
  <c r="MR633"/>
  <c r="MT633" s="1"/>
  <c r="TP651"/>
  <c r="TR651" s="1"/>
  <c r="AGB651"/>
  <c r="AGD651" s="1"/>
  <c r="NS648"/>
  <c r="NU648" s="1"/>
  <c r="AGK649"/>
  <c r="AGM649" s="1"/>
  <c r="JX645"/>
  <c r="JZ645" s="1"/>
  <c r="AF645"/>
  <c r="AH645" s="1"/>
  <c r="DI644"/>
  <c r="DK644" s="1"/>
  <c r="PC643"/>
  <c r="PE643" s="1"/>
  <c r="RW642"/>
  <c r="RY642" s="1"/>
  <c r="SO644"/>
  <c r="SQ644" s="1"/>
  <c r="PL643"/>
  <c r="PN643" s="1"/>
  <c r="AX644"/>
  <c r="AZ644" s="1"/>
  <c r="ADQ642"/>
  <c r="ADS642" s="1"/>
  <c r="AO632"/>
  <c r="AQ632" s="1"/>
  <c r="XT630"/>
  <c r="XV630" s="1"/>
  <c r="ADQ629"/>
  <c r="ADS629" s="1"/>
  <c r="JX629"/>
  <c r="JZ629" s="1"/>
  <c r="FK629"/>
  <c r="FM629" s="1"/>
  <c r="FT632"/>
  <c r="FV632" s="1"/>
  <c r="HV631"/>
  <c r="HX631" s="1"/>
  <c r="QD630"/>
  <c r="QF630" s="1"/>
  <c r="RW633"/>
  <c r="RY633" s="1"/>
  <c r="AGB629"/>
  <c r="AGD629" s="1"/>
  <c r="UH645"/>
  <c r="UJ645" s="1"/>
  <c r="TP641"/>
  <c r="TR641" s="1"/>
  <c r="VR632"/>
  <c r="VT632" s="1"/>
  <c r="SX632"/>
  <c r="SZ632" s="1"/>
  <c r="IN633"/>
  <c r="IP633" s="1"/>
  <c r="EJ633"/>
  <c r="EL633" s="1"/>
  <c r="PU632"/>
  <c r="PW632" s="1"/>
  <c r="NA630"/>
  <c r="NC630" s="1"/>
  <c r="QD629"/>
  <c r="QF629" s="1"/>
  <c r="BY632"/>
  <c r="CA632" s="1"/>
  <c r="GL632"/>
  <c r="GN632" s="1"/>
  <c r="JX630"/>
  <c r="JZ630" s="1"/>
  <c r="BG630"/>
  <c r="BI630" s="1"/>
  <c r="DI633"/>
  <c r="DK633" s="1"/>
  <c r="AFA631"/>
  <c r="AFC631" s="1"/>
  <c r="AX631"/>
  <c r="AZ631" s="1"/>
  <c r="N629"/>
  <c r="P629" s="1"/>
  <c r="MI638"/>
  <c r="MK638" s="1"/>
  <c r="JO638"/>
  <c r="JQ638" s="1"/>
  <c r="SO637"/>
  <c r="SQ637" s="1"/>
  <c r="DI636"/>
  <c r="DK636" s="1"/>
  <c r="AO636"/>
  <c r="AQ636" s="1"/>
  <c r="SX635"/>
  <c r="SZ635" s="1"/>
  <c r="QV635"/>
  <c r="QX635" s="1"/>
  <c r="KY635"/>
  <c r="LA635" s="1"/>
  <c r="AX635"/>
  <c r="AZ635" s="1"/>
  <c r="OK638"/>
  <c r="OM638" s="1"/>
  <c r="W638"/>
  <c r="Y638" s="1"/>
  <c r="E638"/>
  <c r="G638" s="1"/>
  <c r="WS637"/>
  <c r="WU637" s="1"/>
  <c r="NA639"/>
  <c r="NC639" s="1"/>
  <c r="AGT638"/>
  <c r="AGV638" s="1"/>
  <c r="PC636"/>
  <c r="PE636" s="1"/>
  <c r="GL636"/>
  <c r="GN636" s="1"/>
  <c r="JX635"/>
  <c r="JZ635" s="1"/>
  <c r="JF635"/>
  <c r="JH635" s="1"/>
  <c r="LH639"/>
  <c r="LJ639" s="1"/>
  <c r="RW638"/>
  <c r="RY638" s="1"/>
  <c r="IN638"/>
  <c r="IP638" s="1"/>
  <c r="NS637"/>
  <c r="NU637" s="1"/>
  <c r="AGB636"/>
  <c r="AGD636" s="1"/>
  <c r="YL635"/>
  <c r="YN635" s="1"/>
  <c r="EJ635"/>
  <c r="EL635" s="1"/>
  <c r="CH635"/>
  <c r="CJ635" s="1"/>
  <c r="BP635"/>
  <c r="BR635" s="1"/>
  <c r="AGK635"/>
  <c r="AGM635" s="1"/>
  <c r="AFS635"/>
  <c r="AFU635" s="1"/>
  <c r="VR635"/>
  <c r="VT635" s="1"/>
  <c r="UZ635"/>
  <c r="VB635" s="1"/>
  <c r="QD635"/>
  <c r="QF635" s="1"/>
  <c r="PL635"/>
  <c r="PN635" s="1"/>
  <c r="ES635"/>
  <c r="EU635" s="1"/>
  <c r="CQ635"/>
  <c r="CS635" s="1"/>
  <c r="BY635"/>
  <c r="CA635" s="1"/>
  <c r="BG635"/>
  <c r="BI635" s="1"/>
  <c r="AFJ636"/>
  <c r="AFL636" s="1"/>
  <c r="ADQ635"/>
  <c r="ADS635" s="1"/>
  <c r="SF635"/>
  <c r="SH635" s="1"/>
  <c r="PU635"/>
  <c r="PW635" s="1"/>
  <c r="AF635"/>
  <c r="AH635" s="1"/>
  <c r="SO621"/>
  <c r="SQ621" s="1"/>
  <c r="AGT618"/>
  <c r="AGV618" s="1"/>
  <c r="CQ621"/>
  <c r="CS621" s="1"/>
  <c r="OK602"/>
  <c r="OM602" s="1"/>
  <c r="AGT601"/>
  <c r="AGV601" s="1"/>
  <c r="TP603"/>
  <c r="TR603" s="1"/>
  <c r="UH599"/>
  <c r="UJ599" s="1"/>
  <c r="AFA603"/>
  <c r="AFC603" s="1"/>
  <c r="AFJ669"/>
  <c r="AFL669" s="1"/>
  <c r="AGT666"/>
  <c r="AGV666" s="1"/>
  <c r="JF669"/>
  <c r="JH669" s="1"/>
  <c r="AHC663"/>
  <c r="AHE663" s="1"/>
  <c r="AGT660"/>
  <c r="AGV660" s="1"/>
  <c r="LZ659"/>
  <c r="MB659" s="1"/>
  <c r="IW659"/>
  <c r="IY659" s="1"/>
  <c r="KG663"/>
  <c r="KI663" s="1"/>
  <c r="LQ662"/>
  <c r="LS662" s="1"/>
  <c r="AFA663"/>
  <c r="AFC663" s="1"/>
  <c r="KY661"/>
  <c r="LA661" s="1"/>
  <c r="ES659"/>
  <c r="EU659" s="1"/>
  <c r="MI660"/>
  <c r="MK660" s="1"/>
  <c r="AHC660"/>
  <c r="AHE660" s="1"/>
  <c r="LH660"/>
  <c r="LJ660" s="1"/>
  <c r="NJ638"/>
  <c r="NL638" s="1"/>
  <c r="MR637"/>
  <c r="MT637" s="1"/>
  <c r="XT636"/>
  <c r="XV636" s="1"/>
  <c r="ES662"/>
  <c r="EU662" s="1"/>
  <c r="CZ662"/>
  <c r="DB662" s="1"/>
  <c r="PL661"/>
  <c r="PN661" s="1"/>
  <c r="JX660"/>
  <c r="JZ660" s="1"/>
  <c r="GL660"/>
  <c r="GN660" s="1"/>
  <c r="W662"/>
  <c r="Y662" s="1"/>
  <c r="EJ661"/>
  <c r="EL661" s="1"/>
  <c r="CH661"/>
  <c r="CJ661" s="1"/>
  <c r="AX661"/>
  <c r="AZ661" s="1"/>
  <c r="E661"/>
  <c r="G661" s="1"/>
  <c r="RW663"/>
  <c r="RY663" s="1"/>
  <c r="IN663"/>
  <c r="IP663" s="1"/>
  <c r="UZ662"/>
  <c r="VB662" s="1"/>
  <c r="MI663"/>
  <c r="MK663" s="1"/>
  <c r="VR662"/>
  <c r="VT662" s="1"/>
  <c r="PC660"/>
  <c r="PE660" s="1"/>
  <c r="DI661"/>
  <c r="DK661" s="1"/>
  <c r="LQ660"/>
  <c r="LS660" s="1"/>
  <c r="SF661"/>
  <c r="SH661" s="1"/>
  <c r="PU660"/>
  <c r="PW660" s="1"/>
  <c r="KY659"/>
  <c r="LA659" s="1"/>
  <c r="JF638"/>
  <c r="JH638" s="1"/>
  <c r="UH636"/>
  <c r="UJ636" s="1"/>
  <c r="PU650"/>
  <c r="PW650" s="1"/>
  <c r="BG650"/>
  <c r="BI650" s="1"/>
  <c r="CH649"/>
  <c r="CJ649" s="1"/>
  <c r="AFA651"/>
  <c r="AFC651" s="1"/>
  <c r="LQ650"/>
  <c r="LS650" s="1"/>
  <c r="MI649"/>
  <c r="MK649" s="1"/>
  <c r="KY649"/>
  <c r="LA649" s="1"/>
  <c r="AFS648"/>
  <c r="AFU648" s="1"/>
  <c r="SF651"/>
  <c r="SH651" s="1"/>
  <c r="CQ651"/>
  <c r="CS651" s="1"/>
  <c r="PL649"/>
  <c r="PN649" s="1"/>
  <c r="ES649"/>
  <c r="EU649" s="1"/>
  <c r="JO648"/>
  <c r="JQ648" s="1"/>
  <c r="IN648"/>
  <c r="IP648" s="1"/>
  <c r="GL648"/>
  <c r="GN648" s="1"/>
  <c r="DI648"/>
  <c r="DK648" s="1"/>
  <c r="PC647"/>
  <c r="PE647" s="1"/>
  <c r="N648"/>
  <c r="P648" s="1"/>
  <c r="ADQ647"/>
  <c r="ADS647" s="1"/>
  <c r="W649"/>
  <c r="Y649" s="1"/>
  <c r="RW648"/>
  <c r="RY648" s="1"/>
  <c r="BY648"/>
  <c r="CA648" s="1"/>
  <c r="ES663"/>
  <c r="EU663" s="1"/>
  <c r="IW660"/>
  <c r="IY660" s="1"/>
  <c r="AGB660"/>
  <c r="AGD660" s="1"/>
  <c r="LQ659"/>
  <c r="LS659" s="1"/>
  <c r="QV621"/>
  <c r="QX621" s="1"/>
  <c r="LQ620"/>
  <c r="LS620" s="1"/>
  <c r="JX621"/>
  <c r="JZ621" s="1"/>
  <c r="DI621"/>
  <c r="DK621" s="1"/>
  <c r="E621"/>
  <c r="G621" s="1"/>
  <c r="PC619"/>
  <c r="PE619" s="1"/>
  <c r="AHC621"/>
  <c r="AHE621" s="1"/>
  <c r="NA621"/>
  <c r="NC621" s="1"/>
  <c r="UZ620"/>
  <c r="VB620" s="1"/>
  <c r="YL619"/>
  <c r="YN619" s="1"/>
  <c r="CZ618"/>
  <c r="DB618" s="1"/>
  <c r="AGK620"/>
  <c r="AGM620" s="1"/>
  <c r="LH617"/>
  <c r="LJ617" s="1"/>
  <c r="JF636"/>
  <c r="JH636" s="1"/>
  <c r="BP638"/>
  <c r="BR638" s="1"/>
  <c r="HV636"/>
  <c r="HX636" s="1"/>
  <c r="LH645"/>
  <c r="LJ645" s="1"/>
  <c r="SX641"/>
  <c r="SZ641" s="1"/>
  <c r="EJ643"/>
  <c r="EL643" s="1"/>
  <c r="MR641"/>
  <c r="MT641" s="1"/>
  <c r="SO650"/>
  <c r="SQ650" s="1"/>
  <c r="LZ649"/>
  <c r="MB649" s="1"/>
  <c r="N649"/>
  <c r="P649" s="1"/>
  <c r="SX648"/>
  <c r="SZ648" s="1"/>
  <c r="PL650"/>
  <c r="PN650" s="1"/>
  <c r="IW650"/>
  <c r="IY650" s="1"/>
  <c r="RW649"/>
  <c r="RY649" s="1"/>
  <c r="PU649"/>
  <c r="PW649" s="1"/>
  <c r="KG649"/>
  <c r="KI649" s="1"/>
  <c r="E649"/>
  <c r="G649" s="1"/>
  <c r="WS648"/>
  <c r="WU648" s="1"/>
  <c r="QD648"/>
  <c r="QF648" s="1"/>
  <c r="ES651"/>
  <c r="EU651" s="1"/>
  <c r="AGK650"/>
  <c r="AGM650" s="1"/>
  <c r="PC650"/>
  <c r="PE650" s="1"/>
  <c r="AFJ648"/>
  <c r="AFL648" s="1"/>
  <c r="CQ648"/>
  <c r="CS648" s="1"/>
  <c r="GL647"/>
  <c r="GN647" s="1"/>
  <c r="BP649"/>
  <c r="BR649" s="1"/>
  <c r="VR648"/>
  <c r="VT648" s="1"/>
  <c r="BG648"/>
  <c r="BI648" s="1"/>
  <c r="QV647"/>
  <c r="QX647" s="1"/>
  <c r="EJ647"/>
  <c r="EL647" s="1"/>
  <c r="AF648"/>
  <c r="AH648" s="1"/>
  <c r="AGB647"/>
  <c r="AGD647" s="1"/>
  <c r="JO647"/>
  <c r="JQ647" s="1"/>
  <c r="AX647"/>
  <c r="AZ647" s="1"/>
  <c r="UH649"/>
  <c r="UJ649" s="1"/>
  <c r="FK649"/>
  <c r="FM649" s="1"/>
  <c r="NS651"/>
  <c r="NU651" s="1"/>
  <c r="CQ650"/>
  <c r="CS650" s="1"/>
  <c r="IW647"/>
  <c r="IY647" s="1"/>
  <c r="YL647"/>
  <c r="YN647" s="1"/>
  <c r="LH647"/>
  <c r="LJ647" s="1"/>
  <c r="UH647"/>
  <c r="UJ647" s="1"/>
  <c r="AHC629"/>
  <c r="AHE629" s="1"/>
  <c r="SF632"/>
  <c r="SH632" s="1"/>
  <c r="CQ632"/>
  <c r="CS632" s="1"/>
  <c r="GL631"/>
  <c r="GN631" s="1"/>
  <c r="PU663"/>
  <c r="PW663" s="1"/>
  <c r="XT661"/>
  <c r="XV661" s="1"/>
  <c r="LZ661"/>
  <c r="MB661" s="1"/>
  <c r="W663"/>
  <c r="Y663" s="1"/>
  <c r="NJ659"/>
  <c r="NL659" s="1"/>
  <c r="NA660"/>
  <c r="NC660" s="1"/>
  <c r="NS638"/>
  <c r="NU638" s="1"/>
  <c r="LZ639"/>
  <c r="MB639" s="1"/>
  <c r="OK639"/>
  <c r="OM639" s="1"/>
  <c r="AFJ638"/>
  <c r="AFL638" s="1"/>
  <c r="IW638"/>
  <c r="IY638" s="1"/>
  <c r="KG639"/>
  <c r="KI639" s="1"/>
  <c r="AGK638"/>
  <c r="AGM638" s="1"/>
  <c r="CZ638"/>
  <c r="DB638" s="1"/>
  <c r="HV635"/>
  <c r="HX635" s="1"/>
  <c r="PL636"/>
  <c r="PN636" s="1"/>
  <c r="PU637"/>
  <c r="PW637" s="1"/>
  <c r="NS626"/>
  <c r="NU626" s="1"/>
  <c r="UH623"/>
  <c r="UJ623" s="1"/>
  <c r="AGK623"/>
  <c r="AGM623" s="1"/>
  <c r="N621"/>
  <c r="P621" s="1"/>
  <c r="NS620"/>
  <c r="NU620" s="1"/>
  <c r="NA620"/>
  <c r="NC620" s="1"/>
  <c r="AFS618"/>
  <c r="AFU618" s="1"/>
  <c r="SF618"/>
  <c r="SH618" s="1"/>
  <c r="PU618"/>
  <c r="PW618" s="1"/>
  <c r="OK618"/>
  <c r="OM618" s="1"/>
  <c r="ES618"/>
  <c r="EU618" s="1"/>
  <c r="DI618"/>
  <c r="DK618" s="1"/>
  <c r="CQ618"/>
  <c r="CS618" s="1"/>
  <c r="BY618"/>
  <c r="CA618" s="1"/>
  <c r="BG618"/>
  <c r="BI618" s="1"/>
  <c r="E618"/>
  <c r="G618" s="1"/>
  <c r="AFJ617"/>
  <c r="AFL617" s="1"/>
  <c r="SX617"/>
  <c r="SZ617" s="1"/>
  <c r="JX617"/>
  <c r="JZ617" s="1"/>
  <c r="EJ617"/>
  <c r="EL617" s="1"/>
  <c r="AO620"/>
  <c r="AQ620" s="1"/>
  <c r="ADQ619"/>
  <c r="ADS619" s="1"/>
  <c r="UZ619"/>
  <c r="VB619" s="1"/>
  <c r="LQ619"/>
  <c r="LS619" s="1"/>
  <c r="CZ619"/>
  <c r="DB619" s="1"/>
  <c r="PL618"/>
  <c r="PN618" s="1"/>
  <c r="KG618"/>
  <c r="KI618" s="1"/>
  <c r="HV618"/>
  <c r="HX618" s="1"/>
  <c r="AGK617"/>
  <c r="AGM617" s="1"/>
  <c r="QD617"/>
  <c r="QF617" s="1"/>
  <c r="WS621"/>
  <c r="WU621" s="1"/>
  <c r="RW619"/>
  <c r="RY619" s="1"/>
  <c r="MR619"/>
  <c r="MT619" s="1"/>
  <c r="LH619"/>
  <c r="LJ619" s="1"/>
  <c r="IW619"/>
  <c r="IY619" s="1"/>
  <c r="FK619"/>
  <c r="FM619" s="1"/>
  <c r="W619"/>
  <c r="Y619" s="1"/>
  <c r="IN618"/>
  <c r="IP618" s="1"/>
  <c r="GL618"/>
  <c r="GN618" s="1"/>
  <c r="FT618"/>
  <c r="FV618" s="1"/>
  <c r="CH618"/>
  <c r="CJ618" s="1"/>
  <c r="AX618"/>
  <c r="AZ618" s="1"/>
  <c r="AF618"/>
  <c r="AH618" s="1"/>
  <c r="SO617"/>
  <c r="SQ617" s="1"/>
  <c r="LZ617"/>
  <c r="MB617" s="1"/>
  <c r="YL621"/>
  <c r="YN621" s="1"/>
  <c r="BP620"/>
  <c r="BR620" s="1"/>
  <c r="QV619"/>
  <c r="QX619" s="1"/>
  <c r="AGB618"/>
  <c r="AGD618" s="1"/>
  <c r="VR618"/>
  <c r="VT618" s="1"/>
  <c r="UH618"/>
  <c r="UJ618" s="1"/>
  <c r="MI618"/>
  <c r="MK618" s="1"/>
  <c r="KY618"/>
  <c r="LA618" s="1"/>
  <c r="CZ667"/>
  <c r="DB667" s="1"/>
  <c r="E667"/>
  <c r="G667" s="1"/>
  <c r="WS669"/>
  <c r="WU669" s="1"/>
  <c r="HV668"/>
  <c r="HX668" s="1"/>
  <c r="LH667"/>
  <c r="LJ667" s="1"/>
  <c r="SO666"/>
  <c r="SQ666" s="1"/>
  <c r="AHC615"/>
  <c r="AHE615" s="1"/>
  <c r="FT615"/>
  <c r="FV615" s="1"/>
  <c r="AFJ614"/>
  <c r="AFL614" s="1"/>
  <c r="SO612"/>
  <c r="SQ612" s="1"/>
  <c r="RW612"/>
  <c r="RY612" s="1"/>
  <c r="BP612"/>
  <c r="BR612" s="1"/>
  <c r="MR615"/>
  <c r="MT615" s="1"/>
  <c r="KG615"/>
  <c r="KI615" s="1"/>
  <c r="HV615"/>
  <c r="HX615" s="1"/>
  <c r="JX614"/>
  <c r="JZ614" s="1"/>
  <c r="UH612"/>
  <c r="UJ612" s="1"/>
  <c r="ADQ611"/>
  <c r="ADS611" s="1"/>
  <c r="QD615"/>
  <c r="QF615" s="1"/>
  <c r="KY614"/>
  <c r="LA614" s="1"/>
  <c r="JO614"/>
  <c r="JQ614" s="1"/>
  <c r="DI613"/>
  <c r="DK613" s="1"/>
  <c r="E613"/>
  <c r="G613" s="1"/>
  <c r="WS612"/>
  <c r="WU612" s="1"/>
  <c r="SX611"/>
  <c r="SZ611" s="1"/>
  <c r="AFS614"/>
  <c r="AFU614" s="1"/>
  <c r="AO614"/>
  <c r="AQ614" s="1"/>
  <c r="AFA613"/>
  <c r="AFC613" s="1"/>
  <c r="VR613"/>
  <c r="VT613" s="1"/>
  <c r="LQ613"/>
  <c r="LS613" s="1"/>
  <c r="UZ612"/>
  <c r="VB612" s="1"/>
  <c r="NJ612"/>
  <c r="NL612" s="1"/>
  <c r="LZ643"/>
  <c r="MB643" s="1"/>
  <c r="BY643"/>
  <c r="CA643" s="1"/>
  <c r="AHC641"/>
  <c r="AHE641" s="1"/>
  <c r="PU643"/>
  <c r="PW643" s="1"/>
  <c r="LQ645"/>
  <c r="LS645" s="1"/>
  <c r="JO645"/>
  <c r="JQ645" s="1"/>
  <c r="TP644"/>
  <c r="TR644" s="1"/>
  <c r="GL644"/>
  <c r="GN644" s="1"/>
  <c r="PC644"/>
  <c r="PE644" s="1"/>
  <c r="CH644"/>
  <c r="CJ644" s="1"/>
  <c r="BP644"/>
  <c r="BR644" s="1"/>
  <c r="NS609"/>
  <c r="NU609" s="1"/>
  <c r="MI609"/>
  <c r="MK609" s="1"/>
  <c r="LH608"/>
  <c r="LJ608" s="1"/>
  <c r="FK607"/>
  <c r="FM607" s="1"/>
  <c r="AHC609"/>
  <c r="AHE609" s="1"/>
  <c r="HV607"/>
  <c r="HX607" s="1"/>
  <c r="MR609"/>
  <c r="MT609" s="1"/>
  <c r="GL607"/>
  <c r="GN607" s="1"/>
  <c r="AGT608"/>
  <c r="AGV608" s="1"/>
  <c r="AGK627"/>
  <c r="AGM627" s="1"/>
  <c r="KY626"/>
  <c r="LA626" s="1"/>
  <c r="JO625"/>
  <c r="JQ625" s="1"/>
  <c r="CQ625"/>
  <c r="CS625" s="1"/>
  <c r="JX624"/>
  <c r="JZ624" s="1"/>
  <c r="GL624"/>
  <c r="GN624" s="1"/>
  <c r="BP624"/>
  <c r="BR624" s="1"/>
  <c r="UZ623"/>
  <c r="VB623" s="1"/>
  <c r="SO623"/>
  <c r="SQ623" s="1"/>
  <c r="RW623"/>
  <c r="RY623" s="1"/>
  <c r="PU623"/>
  <c r="PW623" s="1"/>
  <c r="AO623"/>
  <c r="AQ623" s="1"/>
  <c r="AFJ626"/>
  <c r="AFL626" s="1"/>
  <c r="AX626"/>
  <c r="AZ626" s="1"/>
  <c r="N625"/>
  <c r="P625" s="1"/>
  <c r="PC623"/>
  <c r="PE623" s="1"/>
  <c r="HV623"/>
  <c r="HX623" s="1"/>
  <c r="ES623"/>
  <c r="EU623" s="1"/>
  <c r="E623"/>
  <c r="G623" s="1"/>
  <c r="IN626"/>
  <c r="IP626" s="1"/>
  <c r="EJ626"/>
  <c r="EL626" s="1"/>
  <c r="DI625"/>
  <c r="DK625" s="1"/>
  <c r="AFS624"/>
  <c r="AFU624" s="1"/>
  <c r="WS624"/>
  <c r="WU624" s="1"/>
  <c r="SX624"/>
  <c r="SZ624" s="1"/>
  <c r="BY624"/>
  <c r="CA624" s="1"/>
  <c r="W624"/>
  <c r="Y624" s="1"/>
  <c r="SF623"/>
  <c r="SH623" s="1"/>
  <c r="QD623"/>
  <c r="QF623" s="1"/>
  <c r="FT623"/>
  <c r="FV623" s="1"/>
  <c r="AF623"/>
  <c r="AH623" s="1"/>
  <c r="AGB625"/>
  <c r="AGD625" s="1"/>
  <c r="CZ625"/>
  <c r="DB625" s="1"/>
  <c r="XT624"/>
  <c r="XV624" s="1"/>
  <c r="VR623"/>
  <c r="VT623" s="1"/>
  <c r="PL623"/>
  <c r="PN623" s="1"/>
  <c r="NJ623"/>
  <c r="NL623" s="1"/>
  <c r="IW623"/>
  <c r="IY623" s="1"/>
  <c r="BG623"/>
  <c r="BI623" s="1"/>
  <c r="PC645"/>
  <c r="PE645" s="1"/>
  <c r="ADQ644"/>
  <c r="ADS644" s="1"/>
  <c r="MI644"/>
  <c r="MK644" s="1"/>
  <c r="ES643"/>
  <c r="EU643" s="1"/>
  <c r="E643"/>
  <c r="G643" s="1"/>
  <c r="SF642"/>
  <c r="SH642" s="1"/>
  <c r="DI642"/>
  <c r="DK642" s="1"/>
  <c r="AGK641"/>
  <c r="AGM641" s="1"/>
  <c r="WS644"/>
  <c r="WU644" s="1"/>
  <c r="BY644"/>
  <c r="CA644" s="1"/>
  <c r="PL642"/>
  <c r="PN642" s="1"/>
  <c r="AFS641"/>
  <c r="AFU641" s="1"/>
  <c r="CQ645"/>
  <c r="CS645" s="1"/>
  <c r="FK643"/>
  <c r="FM643" s="1"/>
  <c r="CZ644"/>
  <c r="DB644" s="1"/>
  <c r="AF644"/>
  <c r="AH644" s="1"/>
  <c r="SX643"/>
  <c r="SZ643" s="1"/>
  <c r="JO642"/>
  <c r="JQ642" s="1"/>
  <c r="CH643"/>
  <c r="CJ643" s="1"/>
  <c r="LQ642"/>
  <c r="LS642" s="1"/>
  <c r="YL641"/>
  <c r="YN641" s="1"/>
  <c r="IN644"/>
  <c r="IP644" s="1"/>
  <c r="FT644"/>
  <c r="FV644" s="1"/>
  <c r="KY643"/>
  <c r="LA643" s="1"/>
  <c r="LH614"/>
  <c r="LJ614" s="1"/>
  <c r="MR613"/>
  <c r="MT613" s="1"/>
  <c r="FT614"/>
  <c r="FV614" s="1"/>
  <c r="JF613"/>
  <c r="JH613" s="1"/>
  <c r="AHC612"/>
  <c r="AHE612" s="1"/>
  <c r="HV611"/>
  <c r="HX611" s="1"/>
  <c r="ES611"/>
  <c r="EU611" s="1"/>
  <c r="SF614"/>
  <c r="SH614" s="1"/>
  <c r="XT648"/>
  <c r="XV648" s="1"/>
  <c r="HV649"/>
  <c r="HX649" s="1"/>
  <c r="IW648"/>
  <c r="IY648" s="1"/>
  <c r="UH659"/>
  <c r="UJ659" s="1"/>
  <c r="AHC659"/>
  <c r="AHE659" s="1"/>
  <c r="AFA645"/>
  <c r="AFC645" s="1"/>
  <c r="AHC645"/>
  <c r="AHE645" s="1"/>
  <c r="AFJ630"/>
  <c r="AFL630" s="1"/>
  <c r="UH632"/>
  <c r="UJ632" s="1"/>
  <c r="AGB630"/>
  <c r="AGD630" s="1"/>
  <c r="BP630"/>
  <c r="BR630" s="1"/>
  <c r="AGK629"/>
  <c r="AGM629" s="1"/>
  <c r="NA633"/>
  <c r="NC633" s="1"/>
  <c r="LH632"/>
  <c r="LJ632" s="1"/>
  <c r="KG631"/>
  <c r="KI631" s="1"/>
  <c r="MR630"/>
  <c r="MT630" s="1"/>
  <c r="TP649"/>
  <c r="TR649" s="1"/>
  <c r="OK650"/>
  <c r="OM650" s="1"/>
  <c r="UH615"/>
  <c r="UJ615" s="1"/>
  <c r="AX612"/>
  <c r="AZ612" s="1"/>
  <c r="IW611"/>
  <c r="IY611" s="1"/>
  <c r="AGT613"/>
  <c r="AGV613" s="1"/>
  <c r="RW611"/>
  <c r="RY611" s="1"/>
  <c r="TP611"/>
  <c r="TR611" s="1"/>
  <c r="CQ614"/>
  <c r="CS614" s="1"/>
  <c r="PL612"/>
  <c r="PN612" s="1"/>
  <c r="AO637"/>
  <c r="AQ637" s="1"/>
  <c r="GL635"/>
  <c r="GN635" s="1"/>
  <c r="VR637"/>
  <c r="VT637" s="1"/>
  <c r="MR639"/>
  <c r="MT639" s="1"/>
  <c r="AX637"/>
  <c r="AZ637" s="1"/>
  <c r="UZ636"/>
  <c r="VB636" s="1"/>
  <c r="RW635"/>
  <c r="RY635" s="1"/>
  <c r="FT637"/>
  <c r="FV637" s="1"/>
  <c r="PC635"/>
  <c r="PE635" s="1"/>
  <c r="JF668"/>
  <c r="JH668" s="1"/>
  <c r="KG668"/>
  <c r="KI668" s="1"/>
  <c r="UH650"/>
  <c r="UJ650" s="1"/>
  <c r="FK650"/>
  <c r="FM650" s="1"/>
  <c r="KG648"/>
  <c r="KI648" s="1"/>
  <c r="JX627"/>
  <c r="JZ627" s="1"/>
  <c r="IN627"/>
  <c r="IP627" s="1"/>
  <c r="CH627"/>
  <c r="CJ627" s="1"/>
  <c r="SO626"/>
  <c r="SQ626" s="1"/>
  <c r="AF626"/>
  <c r="AH626" s="1"/>
  <c r="AGT625"/>
  <c r="AGV625" s="1"/>
  <c r="BG625"/>
  <c r="BI625" s="1"/>
  <c r="ES625"/>
  <c r="EU625" s="1"/>
  <c r="QV625"/>
  <c r="QX625" s="1"/>
  <c r="MR661"/>
  <c r="MT661" s="1"/>
  <c r="EJ662"/>
  <c r="EL662" s="1"/>
  <c r="OK661"/>
  <c r="OM661" s="1"/>
  <c r="W667"/>
  <c r="Y667" s="1"/>
  <c r="PC665"/>
  <c r="PE665" s="1"/>
  <c r="AFA660"/>
  <c r="AFC660" s="1"/>
  <c r="YL660"/>
  <c r="YN660" s="1"/>
  <c r="QV663"/>
  <c r="QX663" s="1"/>
  <c r="HV660"/>
  <c r="HX660" s="1"/>
  <c r="NS659"/>
  <c r="NU659" s="1"/>
  <c r="GL633"/>
  <c r="GN633" s="1"/>
  <c r="CQ633"/>
  <c r="CS633" s="1"/>
  <c r="UH631"/>
  <c r="UJ631" s="1"/>
  <c r="PU630"/>
  <c r="PW630" s="1"/>
  <c r="FT630"/>
  <c r="FV630" s="1"/>
  <c r="WS629"/>
  <c r="WU629" s="1"/>
  <c r="OK629"/>
  <c r="OM629" s="1"/>
  <c r="NS629"/>
  <c r="NU629" s="1"/>
  <c r="NA629"/>
  <c r="NC629" s="1"/>
  <c r="CZ629"/>
  <c r="DB629" s="1"/>
  <c r="AO629"/>
  <c r="AQ629" s="1"/>
  <c r="BG631"/>
  <c r="BI631" s="1"/>
  <c r="AFS629"/>
  <c r="AFU629" s="1"/>
  <c r="PL629"/>
  <c r="PN629" s="1"/>
  <c r="MI629"/>
  <c r="MK629" s="1"/>
  <c r="ES629"/>
  <c r="EU629" s="1"/>
  <c r="CH629"/>
  <c r="CJ629" s="1"/>
  <c r="BP629"/>
  <c r="BR629" s="1"/>
  <c r="E629"/>
  <c r="G629" s="1"/>
  <c r="TP631"/>
  <c r="TR631" s="1"/>
  <c r="EJ630"/>
  <c r="EL630" s="1"/>
  <c r="W630"/>
  <c r="Y630" s="1"/>
  <c r="VR629"/>
  <c r="VT629" s="1"/>
  <c r="UZ629"/>
  <c r="VB629" s="1"/>
  <c r="KY629"/>
  <c r="LA629" s="1"/>
  <c r="KG629"/>
  <c r="KI629" s="1"/>
  <c r="IN629"/>
  <c r="IP629" s="1"/>
  <c r="DI629"/>
  <c r="DK629" s="1"/>
  <c r="AX629"/>
  <c r="AZ629" s="1"/>
  <c r="AF629"/>
  <c r="AH629" s="1"/>
  <c r="QV630"/>
  <c r="QX630" s="1"/>
  <c r="LQ630"/>
  <c r="LS630" s="1"/>
  <c r="HV630"/>
  <c r="HX630" s="1"/>
  <c r="AFJ629"/>
  <c r="AFL629" s="1"/>
  <c r="SX629"/>
  <c r="SZ629" s="1"/>
  <c r="PC629"/>
  <c r="PE629" s="1"/>
  <c r="LZ629"/>
  <c r="MB629" s="1"/>
  <c r="LH629"/>
  <c r="LJ629" s="1"/>
  <c r="BY629"/>
  <c r="CA629" s="1"/>
  <c r="MI631"/>
  <c r="MK631" s="1"/>
  <c r="FK631"/>
  <c r="FM631" s="1"/>
  <c r="IN631"/>
  <c r="IP631" s="1"/>
  <c r="LZ619"/>
  <c r="MB619" s="1"/>
  <c r="TP618"/>
  <c r="TR618" s="1"/>
  <c r="PU621"/>
  <c r="PW621" s="1"/>
  <c r="AFA617"/>
  <c r="AFC617" s="1"/>
  <c r="MR621"/>
  <c r="MT621" s="1"/>
  <c r="FK621"/>
  <c r="FM621" s="1"/>
  <c r="NS619"/>
  <c r="NU619" s="1"/>
  <c r="LZ621"/>
  <c r="MB621" s="1"/>
  <c r="YL617"/>
  <c r="YN617" s="1"/>
  <c r="XT621"/>
  <c r="XV621" s="1"/>
  <c r="VR621"/>
  <c r="VT621" s="1"/>
  <c r="PC649"/>
  <c r="PE649" s="1"/>
  <c r="JO649"/>
  <c r="JQ649" s="1"/>
  <c r="UZ648"/>
  <c r="VB648" s="1"/>
  <c r="GL651"/>
  <c r="GN651" s="1"/>
  <c r="AF651"/>
  <c r="AH651" s="1"/>
  <c r="AGB650"/>
  <c r="AGD650" s="1"/>
  <c r="W651"/>
  <c r="Y651" s="1"/>
  <c r="CQ649"/>
  <c r="CS649" s="1"/>
  <c r="MI648"/>
  <c r="MK648" s="1"/>
  <c r="AFJ647"/>
  <c r="AFL647" s="1"/>
  <c r="VR647"/>
  <c r="VT647" s="1"/>
  <c r="BY649"/>
  <c r="CA649" s="1"/>
  <c r="AO649"/>
  <c r="AQ649" s="1"/>
  <c r="BP648"/>
  <c r="BR648" s="1"/>
  <c r="AFS647"/>
  <c r="AFU647" s="1"/>
  <c r="RW647"/>
  <c r="RY647" s="1"/>
  <c r="PU647"/>
  <c r="PW647" s="1"/>
  <c r="DI647"/>
  <c r="DK647" s="1"/>
  <c r="NA648"/>
  <c r="NC648" s="1"/>
  <c r="KY648"/>
  <c r="LA648" s="1"/>
  <c r="JX648"/>
  <c r="JZ648" s="1"/>
  <c r="CH648"/>
  <c r="CJ648" s="1"/>
  <c r="IN647"/>
  <c r="IP647" s="1"/>
  <c r="BG647"/>
  <c r="BI647" s="1"/>
  <c r="FT648"/>
  <c r="FV648" s="1"/>
  <c r="ES648"/>
  <c r="EU648" s="1"/>
  <c r="WS647"/>
  <c r="WU647" s="1"/>
  <c r="SF647"/>
  <c r="SH647" s="1"/>
  <c r="QD647"/>
  <c r="QF647" s="1"/>
  <c r="PL647"/>
  <c r="PN647" s="1"/>
  <c r="DI626"/>
  <c r="DK626" s="1"/>
  <c r="IN625"/>
  <c r="IP625" s="1"/>
  <c r="BG626"/>
  <c r="BI626" s="1"/>
  <c r="AFA623"/>
  <c r="AFC623" s="1"/>
  <c r="SF667"/>
  <c r="SH667" s="1"/>
  <c r="AFA665"/>
  <c r="AFC665" s="1"/>
  <c r="SF668"/>
  <c r="SH668" s="1"/>
  <c r="YL665"/>
  <c r="YN665" s="1"/>
  <c r="NS665"/>
  <c r="NU665" s="1"/>
  <c r="UZ669"/>
  <c r="VB669" s="1"/>
  <c r="VR669"/>
  <c r="VT669" s="1"/>
  <c r="ADQ667"/>
  <c r="ADS667" s="1"/>
  <c r="LH659"/>
  <c r="LJ659" s="1"/>
  <c r="IW663"/>
  <c r="IY663" s="1"/>
  <c r="AFA661"/>
  <c r="AFC661" s="1"/>
  <c r="SX660"/>
  <c r="SZ660" s="1"/>
  <c r="XT633"/>
  <c r="XV633" s="1"/>
  <c r="SX633"/>
  <c r="SZ633" s="1"/>
  <c r="E633"/>
  <c r="G633" s="1"/>
  <c r="QD631"/>
  <c r="QF631" s="1"/>
  <c r="SO629"/>
  <c r="SQ629" s="1"/>
  <c r="HV633"/>
  <c r="HX633" s="1"/>
  <c r="PL632"/>
  <c r="PN632" s="1"/>
  <c r="CZ632"/>
  <c r="DB632" s="1"/>
  <c r="QV631"/>
  <c r="QX631" s="1"/>
  <c r="AGT630"/>
  <c r="AGV630" s="1"/>
  <c r="KY630"/>
  <c r="LA630" s="1"/>
  <c r="AFA629"/>
  <c r="AFC629" s="1"/>
  <c r="RW629"/>
  <c r="RY629" s="1"/>
  <c r="WS633"/>
  <c r="WU633" s="1"/>
  <c r="LH655"/>
  <c r="LJ655" s="1"/>
  <c r="HV654"/>
  <c r="HX654" s="1"/>
  <c r="AGB609"/>
  <c r="AGD609" s="1"/>
  <c r="UH609"/>
  <c r="UJ609" s="1"/>
  <c r="WS607"/>
  <c r="WU607" s="1"/>
  <c r="SH607"/>
  <c r="AO607"/>
  <c r="AQ607" s="1"/>
  <c r="AFS606"/>
  <c r="AFU606" s="1"/>
  <c r="ADQ606"/>
  <c r="ADS606" s="1"/>
  <c r="BP606"/>
  <c r="BR606" s="1"/>
  <c r="AFA605"/>
  <c r="AFC605" s="1"/>
  <c r="MR605"/>
  <c r="MT605" s="1"/>
  <c r="PU609"/>
  <c r="PW609" s="1"/>
  <c r="BG609"/>
  <c r="BI609" s="1"/>
  <c r="LZ608"/>
  <c r="MB608" s="1"/>
  <c r="IW608"/>
  <c r="IY608" s="1"/>
  <c r="FT608"/>
  <c r="FV608" s="1"/>
  <c r="TP609"/>
  <c r="TR609" s="1"/>
  <c r="QV609"/>
  <c r="QX609" s="1"/>
  <c r="PL609"/>
  <c r="PN609" s="1"/>
  <c r="JX609"/>
  <c r="JZ609" s="1"/>
  <c r="NJ608"/>
  <c r="NL608" s="1"/>
  <c r="UZ615"/>
  <c r="VB615" s="1"/>
  <c r="TP615"/>
  <c r="TR615" s="1"/>
  <c r="AGT614"/>
  <c r="AGV614" s="1"/>
  <c r="KG614"/>
  <c r="KI614" s="1"/>
  <c r="YL613"/>
  <c r="YN613" s="1"/>
  <c r="MR611"/>
  <c r="MT611" s="1"/>
  <c r="AGB613"/>
  <c r="AGD613" s="1"/>
  <c r="VR611"/>
  <c r="VT611" s="1"/>
  <c r="PL615"/>
  <c r="PN615" s="1"/>
  <c r="JX613"/>
  <c r="JZ613" s="1"/>
  <c r="FK612"/>
  <c r="FM612" s="1"/>
  <c r="WS614"/>
  <c r="WU614" s="1"/>
  <c r="PU613"/>
  <c r="PW613" s="1"/>
  <c r="OK613"/>
  <c r="OM613" s="1"/>
  <c r="LZ612"/>
  <c r="MB612" s="1"/>
  <c r="IW612"/>
  <c r="IY612" s="1"/>
  <c r="KY611"/>
  <c r="LA611" s="1"/>
  <c r="JO663"/>
  <c r="JQ663" s="1"/>
  <c r="CQ660"/>
  <c r="CS660" s="1"/>
  <c r="JF621"/>
  <c r="JH621" s="1"/>
  <c r="SF620"/>
  <c r="SH620" s="1"/>
  <c r="QV618"/>
  <c r="QX618" s="1"/>
  <c r="NJ618"/>
  <c r="NL618" s="1"/>
  <c r="CH645"/>
  <c r="CJ645" s="1"/>
  <c r="LQ644"/>
  <c r="LS644" s="1"/>
  <c r="SO643"/>
  <c r="SQ643" s="1"/>
  <c r="BG642"/>
  <c r="BI642" s="1"/>
  <c r="FT641"/>
  <c r="FV641" s="1"/>
  <c r="TP645"/>
  <c r="TR645" s="1"/>
  <c r="FK644"/>
  <c r="FM644" s="1"/>
  <c r="ES644"/>
  <c r="EU644" s="1"/>
  <c r="W644"/>
  <c r="Y644" s="1"/>
  <c r="XT642"/>
  <c r="XV642" s="1"/>
  <c r="JX642"/>
  <c r="JZ642" s="1"/>
  <c r="AFS666"/>
  <c r="AFU666" s="1"/>
  <c r="AGB668"/>
  <c r="AGD668" s="1"/>
  <c r="PU668"/>
  <c r="PW668" s="1"/>
  <c r="AO668"/>
  <c r="AQ668" s="1"/>
  <c r="NA665"/>
  <c r="NC665" s="1"/>
  <c r="LZ665"/>
  <c r="MB665" s="1"/>
  <c r="MC670" s="1"/>
  <c r="AV473" s="1"/>
  <c r="SX667"/>
  <c r="SZ667" s="1"/>
  <c r="XT615"/>
  <c r="XV615" s="1"/>
  <c r="YL615"/>
  <c r="YN615" s="1"/>
  <c r="LQ614"/>
  <c r="LS614" s="1"/>
  <c r="JX611"/>
  <c r="JZ611" s="1"/>
  <c r="JF615"/>
  <c r="JH615" s="1"/>
  <c r="ADQ609"/>
  <c r="ADS609" s="1"/>
  <c r="SH606"/>
  <c r="PC606"/>
  <c r="PE606" s="1"/>
  <c r="NA606"/>
  <c r="NC606" s="1"/>
  <c r="CZ606"/>
  <c r="DB606" s="1"/>
  <c r="ES609"/>
  <c r="EU609" s="1"/>
  <c r="AFS608"/>
  <c r="AFU608" s="1"/>
  <c r="BY608"/>
  <c r="CA608" s="1"/>
  <c r="AFJ607"/>
  <c r="AFL607" s="1"/>
  <c r="UZ607"/>
  <c r="VB607" s="1"/>
  <c r="RW606"/>
  <c r="RY606" s="1"/>
  <c r="MR606"/>
  <c r="MT606" s="1"/>
  <c r="JO606"/>
  <c r="JQ606" s="1"/>
  <c r="W606"/>
  <c r="Y606" s="1"/>
  <c r="JX605"/>
  <c r="JZ605" s="1"/>
  <c r="UH608"/>
  <c r="UJ608" s="1"/>
  <c r="PL608"/>
  <c r="PN608" s="1"/>
  <c r="CQ608"/>
  <c r="CS608" s="1"/>
  <c r="IN607"/>
  <c r="IP607" s="1"/>
  <c r="FT607"/>
  <c r="FV607" s="1"/>
  <c r="EJ607"/>
  <c r="EL607" s="1"/>
  <c r="CH607"/>
  <c r="CJ607" s="1"/>
  <c r="QD606"/>
  <c r="QF606" s="1"/>
  <c r="N606"/>
  <c r="P606" s="1"/>
  <c r="JF605"/>
  <c r="JH605" s="1"/>
  <c r="AX609"/>
  <c r="AZ609" s="1"/>
  <c r="DI608"/>
  <c r="DK608" s="1"/>
  <c r="AO606"/>
  <c r="AQ606" s="1"/>
  <c r="AGT627"/>
  <c r="AGV627" s="1"/>
  <c r="E627"/>
  <c r="G627" s="1"/>
  <c r="AHC626"/>
  <c r="AHE626" s="1"/>
  <c r="CQ626"/>
  <c r="CS626" s="1"/>
  <c r="BY625"/>
  <c r="CA625" s="1"/>
  <c r="AO624"/>
  <c r="AQ624" s="1"/>
  <c r="LQ623"/>
  <c r="LS623" s="1"/>
  <c r="N627"/>
  <c r="P627" s="1"/>
  <c r="XT626"/>
  <c r="XV626" s="1"/>
  <c r="CH626"/>
  <c r="CJ626" s="1"/>
  <c r="WS645"/>
  <c r="WU645" s="1"/>
  <c r="SX642"/>
  <c r="SZ642" s="1"/>
  <c r="W642"/>
  <c r="Y642" s="1"/>
  <c r="E642"/>
  <c r="G642" s="1"/>
  <c r="QD641"/>
  <c r="QF641" s="1"/>
  <c r="LQ641"/>
  <c r="LS641" s="1"/>
  <c r="KY641"/>
  <c r="LA641" s="1"/>
  <c r="DI641"/>
  <c r="DK641" s="1"/>
  <c r="AX641"/>
  <c r="AZ641" s="1"/>
  <c r="CQ644"/>
  <c r="CS644" s="1"/>
  <c r="AGK643"/>
  <c r="AGM643" s="1"/>
  <c r="AFJ642"/>
  <c r="AFL642" s="1"/>
  <c r="NJ642"/>
  <c r="NL642" s="1"/>
  <c r="ADQ641"/>
  <c r="ADS641" s="1"/>
  <c r="VR641"/>
  <c r="VT641" s="1"/>
  <c r="QV644"/>
  <c r="QX644" s="1"/>
  <c r="FT642"/>
  <c r="FV642" s="1"/>
  <c r="EJ642"/>
  <c r="EL642" s="1"/>
  <c r="AF642"/>
  <c r="AH642" s="1"/>
  <c r="UZ641"/>
  <c r="VB641" s="1"/>
  <c r="SO641"/>
  <c r="SQ641" s="1"/>
  <c r="RW641"/>
  <c r="RY641" s="1"/>
  <c r="PU641"/>
  <c r="PW641" s="1"/>
  <c r="CZ641"/>
  <c r="DB641" s="1"/>
  <c r="AO641"/>
  <c r="AQ641" s="1"/>
  <c r="MI645"/>
  <c r="MK645" s="1"/>
  <c r="HV641"/>
  <c r="HX641" s="1"/>
  <c r="ES641"/>
  <c r="EU641" s="1"/>
  <c r="BP641"/>
  <c r="BR641" s="1"/>
  <c r="IN645"/>
  <c r="IP645" s="1"/>
  <c r="NS643"/>
  <c r="NU643" s="1"/>
  <c r="OK641"/>
  <c r="OM641" s="1"/>
  <c r="N641"/>
  <c r="P641" s="1"/>
  <c r="AGB643"/>
  <c r="AGD643" s="1"/>
  <c r="IW641"/>
  <c r="IY641" s="1"/>
  <c r="BG641"/>
  <c r="BI641" s="1"/>
  <c r="NA642"/>
  <c r="NC642" s="1"/>
  <c r="PL641"/>
  <c r="PN641" s="1"/>
  <c r="MI667"/>
  <c r="MK667" s="1"/>
  <c r="LH666"/>
  <c r="LJ666" s="1"/>
  <c r="AGK665"/>
  <c r="AGM665" s="1"/>
  <c r="AFS665"/>
  <c r="AFU665" s="1"/>
  <c r="KG641"/>
  <c r="KI641" s="1"/>
  <c r="SF644"/>
  <c r="SH644" s="1"/>
  <c r="RW667"/>
  <c r="RY667" s="1"/>
  <c r="CQ668"/>
  <c r="CS668" s="1"/>
  <c r="NS666"/>
  <c r="NU666" s="1"/>
  <c r="JX643"/>
  <c r="JZ643" s="1"/>
  <c r="LH643"/>
  <c r="LJ643" s="1"/>
  <c r="AHC630"/>
  <c r="AHE630" s="1"/>
  <c r="IW633"/>
  <c r="IY633" s="1"/>
  <c r="OK648"/>
  <c r="OM648" s="1"/>
  <c r="MR648"/>
  <c r="MT648" s="1"/>
  <c r="ADQ633"/>
  <c r="ADS633" s="1"/>
  <c r="SO632"/>
  <c r="SQ632" s="1"/>
  <c r="NA632"/>
  <c r="NC632" s="1"/>
  <c r="AX632"/>
  <c r="AZ632" s="1"/>
  <c r="N632"/>
  <c r="P632" s="1"/>
  <c r="AGB631"/>
  <c r="AGD631" s="1"/>
  <c r="VR631"/>
  <c r="VT631" s="1"/>
  <c r="CZ630"/>
  <c r="DB630" s="1"/>
  <c r="BY630"/>
  <c r="CA630" s="1"/>
  <c r="E632"/>
  <c r="G632" s="1"/>
  <c r="DI631"/>
  <c r="DK631" s="1"/>
  <c r="SX630"/>
  <c r="SZ630" s="1"/>
  <c r="PL630"/>
  <c r="PN630" s="1"/>
  <c r="LQ629"/>
  <c r="LS629" s="1"/>
  <c r="NJ632"/>
  <c r="NL632" s="1"/>
  <c r="HV629"/>
  <c r="HX629" s="1"/>
  <c r="UZ632"/>
  <c r="VB632" s="1"/>
  <c r="KY632"/>
  <c r="LA632" s="1"/>
  <c r="JX632"/>
  <c r="JZ632" s="1"/>
  <c r="W632"/>
  <c r="Y632" s="1"/>
  <c r="RW630"/>
  <c r="RY630" s="1"/>
  <c r="PC630"/>
  <c r="PE630" s="1"/>
  <c r="CH630"/>
  <c r="CJ630" s="1"/>
  <c r="PU629"/>
  <c r="PW629" s="1"/>
  <c r="JO629"/>
  <c r="JQ629" s="1"/>
  <c r="IW629"/>
  <c r="IY629" s="1"/>
  <c r="KY667"/>
  <c r="LA667" s="1"/>
  <c r="LH668"/>
  <c r="LJ668" s="1"/>
  <c r="RW666"/>
  <c r="RY666" s="1"/>
  <c r="CH665"/>
  <c r="CJ665" s="1"/>
  <c r="DI669"/>
  <c r="DK669" s="1"/>
  <c r="SX665"/>
  <c r="SZ665" s="1"/>
  <c r="AO662"/>
  <c r="AQ662" s="1"/>
  <c r="UH663"/>
  <c r="UJ663" s="1"/>
  <c r="CZ660"/>
  <c r="DB660" s="1"/>
  <c r="WS649"/>
  <c r="WU649" s="1"/>
  <c r="QD649"/>
  <c r="QF649" s="1"/>
  <c r="AGB648"/>
  <c r="AGD648" s="1"/>
  <c r="PU648"/>
  <c r="PW648" s="1"/>
  <c r="FT649"/>
  <c r="FV649" s="1"/>
  <c r="ES650"/>
  <c r="EU650" s="1"/>
  <c r="LQ649"/>
  <c r="LS649" s="1"/>
  <c r="PL648"/>
  <c r="PN648" s="1"/>
  <c r="AGT651"/>
  <c r="AGV651" s="1"/>
  <c r="SX651"/>
  <c r="SZ651" s="1"/>
  <c r="RW650"/>
  <c r="RY650" s="1"/>
  <c r="QV650"/>
  <c r="QX650" s="1"/>
  <c r="OK649"/>
  <c r="OM649" s="1"/>
  <c r="W648"/>
  <c r="Y648" s="1"/>
  <c r="UZ647"/>
  <c r="VB647" s="1"/>
  <c r="BP647"/>
  <c r="BR647" s="1"/>
  <c r="AGK647"/>
  <c r="AGM647" s="1"/>
  <c r="NA647"/>
  <c r="NC647" s="1"/>
  <c r="BY647"/>
  <c r="CA647" s="1"/>
  <c r="SF648"/>
  <c r="SH648" s="1"/>
  <c r="TP647"/>
  <c r="TR647" s="1"/>
  <c r="AO647"/>
  <c r="AQ647" s="1"/>
  <c r="KY647"/>
  <c r="LA647" s="1"/>
  <c r="CZ647"/>
  <c r="DB647" s="1"/>
  <c r="CH647"/>
  <c r="CJ647" s="1"/>
  <c r="E647"/>
  <c r="G647" s="1"/>
  <c r="AF647"/>
  <c r="AH647" s="1"/>
  <c r="WS663"/>
  <c r="WU663" s="1"/>
  <c r="OK662"/>
  <c r="OM662" s="1"/>
  <c r="AGB662"/>
  <c r="AGD662" s="1"/>
  <c r="MI661"/>
  <c r="MK661" s="1"/>
  <c r="TP665"/>
  <c r="TR665" s="1"/>
  <c r="OK665"/>
  <c r="OM665" s="1"/>
  <c r="GL656"/>
  <c r="GN656" s="1"/>
  <c r="YL653"/>
  <c r="YN653" s="1"/>
  <c r="AO654"/>
  <c r="AQ654" s="1"/>
  <c r="CH655"/>
  <c r="CJ655" s="1"/>
  <c r="AF654"/>
  <c r="AH654" s="1"/>
  <c r="CQ659"/>
  <c r="CS659" s="1"/>
  <c r="MR660"/>
  <c r="MT660" s="1"/>
  <c r="XT649"/>
  <c r="XV649" s="1"/>
  <c r="NJ650"/>
  <c r="NL650" s="1"/>
  <c r="AGT648"/>
  <c r="AGV648" s="1"/>
  <c r="CZ648"/>
  <c r="DB648" s="1"/>
  <c r="AFA662"/>
  <c r="AFC662" s="1"/>
  <c r="XT662"/>
  <c r="XV662" s="1"/>
  <c r="SF615"/>
  <c r="SH615" s="1"/>
  <c r="PU615"/>
  <c r="PW615" s="1"/>
  <c r="UZ614"/>
  <c r="VB614" s="1"/>
  <c r="PL614"/>
  <c r="PN614" s="1"/>
  <c r="MR614"/>
  <c r="MT614" s="1"/>
  <c r="LH613"/>
  <c r="LJ613" s="1"/>
  <c r="KG613"/>
  <c r="KI613" s="1"/>
  <c r="PC612"/>
  <c r="PE612" s="1"/>
  <c r="FT612"/>
  <c r="FV612" s="1"/>
  <c r="CH612"/>
  <c r="CJ612" s="1"/>
  <c r="AF612"/>
  <c r="AH612" s="1"/>
  <c r="RW615"/>
  <c r="RY615" s="1"/>
  <c r="BP614"/>
  <c r="BR614" s="1"/>
  <c r="KY613"/>
  <c r="LA613" s="1"/>
  <c r="NS612"/>
  <c r="NU612" s="1"/>
  <c r="JO612"/>
  <c r="JQ612" s="1"/>
  <c r="CZ611"/>
  <c r="DB611" s="1"/>
  <c r="QV615"/>
  <c r="QX615" s="1"/>
  <c r="VR614"/>
  <c r="VT614" s="1"/>
  <c r="BY613"/>
  <c r="CA613" s="1"/>
  <c r="JF612"/>
  <c r="JH612" s="1"/>
  <c r="SO615"/>
  <c r="SQ615" s="1"/>
  <c r="SX614"/>
  <c r="SZ614" s="1"/>
  <c r="ES614"/>
  <c r="EU614" s="1"/>
  <c r="DI614"/>
  <c r="DK614" s="1"/>
  <c r="W614"/>
  <c r="Y614" s="1"/>
  <c r="ADQ613"/>
  <c r="ADS613" s="1"/>
  <c r="AO611"/>
  <c r="AQ611" s="1"/>
  <c r="E611"/>
  <c r="G611" s="1"/>
  <c r="NA645"/>
  <c r="NC645" s="1"/>
  <c r="CQ642"/>
  <c r="CS642" s="1"/>
  <c r="CZ643"/>
  <c r="DB643" s="1"/>
  <c r="QV643"/>
  <c r="QX643" s="1"/>
  <c r="IN643"/>
  <c r="IP643" s="1"/>
  <c r="WS642"/>
  <c r="WU642" s="1"/>
  <c r="PU642"/>
  <c r="PW642" s="1"/>
  <c r="ES642"/>
  <c r="EU642" s="1"/>
  <c r="AO642"/>
  <c r="AQ642" s="1"/>
  <c r="QV641"/>
  <c r="QX641" s="1"/>
  <c r="LZ645"/>
  <c r="MB645" s="1"/>
  <c r="UZ643"/>
  <c r="VB643" s="1"/>
  <c r="AF643"/>
  <c r="AH643" s="1"/>
  <c r="FK645"/>
  <c r="FM645" s="1"/>
  <c r="PL644"/>
  <c r="PN644" s="1"/>
  <c r="DI645"/>
  <c r="DK645" s="1"/>
  <c r="GL643"/>
  <c r="GN643" s="1"/>
  <c r="VR642"/>
  <c r="VT642" s="1"/>
  <c r="CH641"/>
  <c r="CJ641" s="1"/>
  <c r="QD643"/>
  <c r="QF643" s="1"/>
  <c r="MI643"/>
  <c r="MK643" s="1"/>
  <c r="AX643"/>
  <c r="AZ643" s="1"/>
  <c r="KY642"/>
  <c r="LA642" s="1"/>
  <c r="BY641"/>
  <c r="CA641" s="1"/>
  <c r="N643"/>
  <c r="P643" s="1"/>
  <c r="E641"/>
  <c r="G641" s="1"/>
  <c r="AFS636"/>
  <c r="AFU636" s="1"/>
  <c r="TP639"/>
  <c r="TR639" s="1"/>
  <c r="DI603"/>
  <c r="DK603" s="1"/>
  <c r="E603"/>
  <c r="G603" s="1"/>
  <c r="SF602"/>
  <c r="SH602" s="1"/>
  <c r="PC602"/>
  <c r="PE602" s="1"/>
  <c r="FT602"/>
  <c r="FV602" s="1"/>
  <c r="AF602"/>
  <c r="AH602" s="1"/>
  <c r="MR601"/>
  <c r="MT601" s="1"/>
  <c r="UZ603"/>
  <c r="VB603" s="1"/>
  <c r="PL603"/>
  <c r="PN603" s="1"/>
  <c r="KG603"/>
  <c r="KI603" s="1"/>
  <c r="IN603"/>
  <c r="IP603" s="1"/>
  <c r="GL603"/>
  <c r="GN603" s="1"/>
  <c r="CH603"/>
  <c r="CJ603" s="1"/>
  <c r="AGT602"/>
  <c r="AGV602" s="1"/>
  <c r="SX602"/>
  <c r="SZ602" s="1"/>
  <c r="N602"/>
  <c r="P602" s="1"/>
  <c r="VR603"/>
  <c r="VT603" s="1"/>
  <c r="KY603"/>
  <c r="LA603" s="1"/>
  <c r="JX602"/>
  <c r="JZ602" s="1"/>
  <c r="ES602"/>
  <c r="EU602" s="1"/>
  <c r="W601"/>
  <c r="Y601" s="1"/>
  <c r="AHC600"/>
  <c r="AHE600" s="1"/>
  <c r="AFS600"/>
  <c r="AFU600" s="1"/>
  <c r="XT600"/>
  <c r="XV600" s="1"/>
  <c r="OK600"/>
  <c r="OM600" s="1"/>
  <c r="AGK662"/>
  <c r="AGM662" s="1"/>
  <c r="YL659"/>
  <c r="YN659" s="1"/>
  <c r="HV659"/>
  <c r="HX659" s="1"/>
  <c r="EJ653"/>
  <c r="EL653" s="1"/>
  <c r="BP654"/>
  <c r="BR654" s="1"/>
  <c r="N654"/>
  <c r="P654" s="1"/>
  <c r="CQ654"/>
  <c r="CS654" s="1"/>
  <c r="AHC653"/>
  <c r="AHE653" s="1"/>
  <c r="AFS627"/>
  <c r="AFU627" s="1"/>
  <c r="XT627"/>
  <c r="XV627" s="1"/>
  <c r="NJ627"/>
  <c r="NL627" s="1"/>
  <c r="BY626"/>
  <c r="CA626" s="1"/>
  <c r="AX627"/>
  <c r="AZ627" s="1"/>
  <c r="AFA625"/>
  <c r="AFC625" s="1"/>
  <c r="AO625"/>
  <c r="AQ625" s="1"/>
  <c r="FK665"/>
  <c r="FM665" s="1"/>
  <c r="DI665"/>
  <c r="DK665" s="1"/>
  <c r="WS603"/>
  <c r="WU603" s="1"/>
  <c r="PU603"/>
  <c r="PW603" s="1"/>
  <c r="BG603"/>
  <c r="BI603" s="1"/>
  <c r="AFA602"/>
  <c r="AFC602" s="1"/>
  <c r="NA602"/>
  <c r="NC602" s="1"/>
  <c r="LH601"/>
  <c r="LJ601" s="1"/>
  <c r="MR600"/>
  <c r="MT600" s="1"/>
  <c r="FK600"/>
  <c r="FM600" s="1"/>
  <c r="HV602"/>
  <c r="HX602" s="1"/>
  <c r="BP603"/>
  <c r="BR603" s="1"/>
  <c r="AX603"/>
  <c r="AZ603" s="1"/>
  <c r="YL601"/>
  <c r="YN601" s="1"/>
  <c r="AGB603"/>
  <c r="AGD603" s="1"/>
  <c r="QD603"/>
  <c r="QF603" s="1"/>
  <c r="MI603"/>
  <c r="MK603" s="1"/>
  <c r="LZ602"/>
  <c r="MB602" s="1"/>
  <c r="EJ600"/>
  <c r="EL600" s="1"/>
  <c r="DI651"/>
  <c r="DK651" s="1"/>
  <c r="HV648"/>
  <c r="HX648" s="1"/>
  <c r="YL620"/>
  <c r="YN620" s="1"/>
  <c r="OK621"/>
  <c r="OM621" s="1"/>
  <c r="TP620"/>
  <c r="TR620" s="1"/>
  <c r="JX620"/>
  <c r="JZ620" s="1"/>
  <c r="QD644"/>
  <c r="QF644" s="1"/>
  <c r="DI643"/>
  <c r="DK643" s="1"/>
  <c r="BY642"/>
  <c r="CA642" s="1"/>
  <c r="WS641"/>
  <c r="WU641" s="1"/>
  <c r="GL641"/>
  <c r="GN641" s="1"/>
  <c r="CQ641"/>
  <c r="CS641" s="1"/>
  <c r="AF641"/>
  <c r="AH641" s="1"/>
  <c r="AFS645"/>
  <c r="AFU645" s="1"/>
  <c r="SO645"/>
  <c r="SQ645" s="1"/>
  <c r="FT645"/>
  <c r="FV645" s="1"/>
  <c r="BG644"/>
  <c r="BI644" s="1"/>
  <c r="E644"/>
  <c r="G644" s="1"/>
  <c r="ADQ643"/>
  <c r="ADS643" s="1"/>
  <c r="LQ643"/>
  <c r="LS643" s="1"/>
  <c r="AFA641"/>
  <c r="AFC641" s="1"/>
  <c r="AGK645"/>
  <c r="AGM645" s="1"/>
  <c r="AX645"/>
  <c r="AZ645" s="1"/>
  <c r="IN642"/>
  <c r="IP642" s="1"/>
  <c r="CZ642"/>
  <c r="DB642" s="1"/>
  <c r="CH642"/>
  <c r="CJ642" s="1"/>
  <c r="BP642"/>
  <c r="BR642" s="1"/>
  <c r="W641"/>
  <c r="Y641" s="1"/>
  <c r="UZ645"/>
  <c r="VB645" s="1"/>
  <c r="SX645"/>
  <c r="SZ645" s="1"/>
  <c r="PC641"/>
  <c r="PE641" s="1"/>
  <c r="NA641"/>
  <c r="NC641" s="1"/>
  <c r="MI641"/>
  <c r="MK641" s="1"/>
  <c r="MI633"/>
  <c r="MK633" s="1"/>
  <c r="NS631"/>
  <c r="NU631" s="1"/>
  <c r="AGT631"/>
  <c r="AGV631" s="1"/>
  <c r="TP633"/>
  <c r="TR633" s="1"/>
  <c r="CQ638"/>
  <c r="CS638" s="1"/>
  <c r="MR638"/>
  <c r="MT638" s="1"/>
  <c r="AHC648"/>
  <c r="AHE648" s="1"/>
  <c r="WS651"/>
  <c r="WU651" s="1"/>
  <c r="DI649"/>
  <c r="DK649" s="1"/>
  <c r="AF650"/>
  <c r="AH650" s="1"/>
  <c r="LQ651"/>
  <c r="LS651" s="1"/>
  <c r="AFA635"/>
  <c r="AFC635" s="1"/>
  <c r="MR636"/>
  <c r="MT636" s="1"/>
  <c r="W613"/>
  <c r="Y613" s="1"/>
  <c r="N612"/>
  <c r="P612" s="1"/>
  <c r="PL611"/>
  <c r="PN611" s="1"/>
  <c r="SO614"/>
  <c r="SQ614" s="1"/>
  <c r="IN614"/>
  <c r="IP614" s="1"/>
  <c r="AFJ613"/>
  <c r="AFL613" s="1"/>
  <c r="SX613"/>
  <c r="SZ613" s="1"/>
  <c r="AX613"/>
  <c r="AZ613" s="1"/>
  <c r="VR612"/>
  <c r="VT612" s="1"/>
  <c r="UZ611"/>
  <c r="VB611" s="1"/>
  <c r="NA611"/>
  <c r="NC611" s="1"/>
  <c r="AGT615"/>
  <c r="AGV615" s="1"/>
  <c r="NJ613"/>
  <c r="NL613" s="1"/>
  <c r="PU612"/>
  <c r="PW612" s="1"/>
  <c r="ES612"/>
  <c r="EU612" s="1"/>
  <c r="CQ612"/>
  <c r="CS612" s="1"/>
  <c r="BY612"/>
  <c r="CA612" s="1"/>
  <c r="AO612"/>
  <c r="AQ612" s="1"/>
  <c r="GL611"/>
  <c r="GN611" s="1"/>
  <c r="JF614"/>
  <c r="JH614" s="1"/>
  <c r="E614"/>
  <c r="G614" s="1"/>
  <c r="UH613"/>
  <c r="UJ613" s="1"/>
  <c r="SF613"/>
  <c r="SH613" s="1"/>
  <c r="FT613"/>
  <c r="FV613" s="1"/>
  <c r="EJ613"/>
  <c r="EL613" s="1"/>
  <c r="CZ613"/>
  <c r="DB613" s="1"/>
  <c r="BP613"/>
  <c r="BR613" s="1"/>
  <c r="TP612"/>
  <c r="TR612" s="1"/>
  <c r="BG611"/>
  <c r="BI611" s="1"/>
  <c r="DI611"/>
  <c r="DK611" s="1"/>
  <c r="AF611"/>
  <c r="AH611" s="1"/>
  <c r="SX657"/>
  <c r="SZ657" s="1"/>
  <c r="CQ653"/>
  <c r="CS653" s="1"/>
  <c r="DI655"/>
  <c r="DK655" s="1"/>
  <c r="N650"/>
  <c r="P650" s="1"/>
  <c r="AGT649"/>
  <c r="AGV649" s="1"/>
  <c r="SO649"/>
  <c r="SQ649" s="1"/>
  <c r="MR647"/>
  <c r="MT647" s="1"/>
  <c r="FK647"/>
  <c r="FM647" s="1"/>
  <c r="AHF670" l="1"/>
  <c r="AV482" s="1"/>
  <c r="XW670"/>
  <c r="AV410" s="1"/>
  <c r="GF664"/>
  <c r="AR412" s="1"/>
  <c r="YF670"/>
  <c r="AV413" s="1"/>
  <c r="AEC628"/>
  <c r="AEU616"/>
  <c r="YF664"/>
  <c r="AR421" s="1"/>
  <c r="AEU670"/>
  <c r="XE640"/>
  <c r="ADK640"/>
  <c r="KS634"/>
  <c r="X429" s="1"/>
  <c r="HP670"/>
  <c r="AV418" s="1"/>
  <c r="DU652"/>
  <c r="AJ437" s="1"/>
  <c r="AEU622"/>
  <c r="AEL664"/>
  <c r="AEL640"/>
  <c r="AEU628"/>
  <c r="XE652"/>
  <c r="AEL658"/>
  <c r="ADK646"/>
  <c r="XE622"/>
  <c r="AEL610"/>
  <c r="YF634"/>
  <c r="X407" s="1"/>
  <c r="GX658"/>
  <c r="AN470" s="1"/>
  <c r="OW628"/>
  <c r="T488" s="1"/>
  <c r="DU664"/>
  <c r="AR483" s="1"/>
  <c r="IH664"/>
  <c r="KS640"/>
  <c r="AB477" s="1"/>
  <c r="AEC658"/>
  <c r="OW634"/>
  <c r="X460" s="1"/>
  <c r="OW646"/>
  <c r="AF436" s="1"/>
  <c r="AEL670"/>
  <c r="HP664"/>
  <c r="AR406" s="1"/>
  <c r="YF652"/>
  <c r="AJ454" s="1"/>
  <c r="AEC646"/>
  <c r="AEC610"/>
  <c r="AEC634"/>
  <c r="AEU634"/>
  <c r="AEC616"/>
  <c r="AEL622"/>
  <c r="AEL634"/>
  <c r="AEC640"/>
  <c r="AEU610"/>
  <c r="AET672"/>
  <c r="AEU604"/>
  <c r="AEU652"/>
  <c r="AEL628"/>
  <c r="YF628"/>
  <c r="T397" s="1"/>
  <c r="WM634"/>
  <c r="X488" s="1"/>
  <c r="XE646"/>
  <c r="GF658"/>
  <c r="AN453" s="1"/>
  <c r="WM616"/>
  <c r="L438" s="1"/>
  <c r="IH658"/>
  <c r="DU634"/>
  <c r="X448" s="1"/>
  <c r="AEK672"/>
  <c r="AEL604"/>
  <c r="YF616"/>
  <c r="L447" s="1"/>
  <c r="WM670"/>
  <c r="AV480" s="1"/>
  <c r="AEC604"/>
  <c r="AEB672"/>
  <c r="IH670"/>
  <c r="TJ634"/>
  <c r="X473" s="1"/>
  <c r="HP616"/>
  <c r="L464" s="1"/>
  <c r="HP634"/>
  <c r="X458" s="1"/>
  <c r="XE658"/>
  <c r="KS652"/>
  <c r="AJ419" s="1"/>
  <c r="TJ664"/>
  <c r="AR487" s="1"/>
  <c r="XE610"/>
  <c r="DU604"/>
  <c r="D420" s="1"/>
  <c r="DT672"/>
  <c r="P76" s="1"/>
  <c r="WL672"/>
  <c r="P19" s="1"/>
  <c r="WM604"/>
  <c r="D487" s="1"/>
  <c r="ADK616"/>
  <c r="IH652"/>
  <c r="TJ646"/>
  <c r="AF422" s="1"/>
  <c r="WM640"/>
  <c r="AB462" s="1"/>
  <c r="GF634"/>
  <c r="X395" s="1"/>
  <c r="GX664"/>
  <c r="AR413" s="1"/>
  <c r="IH640"/>
  <c r="DU610"/>
  <c r="H431" s="1"/>
  <c r="TJ610"/>
  <c r="H440" s="1"/>
  <c r="ADK664"/>
  <c r="GF622"/>
  <c r="P464" s="1"/>
  <c r="KS646"/>
  <c r="AF462" s="1"/>
  <c r="GF616"/>
  <c r="L424" s="1"/>
  <c r="OW604"/>
  <c r="D459" s="1"/>
  <c r="OV672"/>
  <c r="P92" s="1"/>
  <c r="GF640"/>
  <c r="AB399" s="1"/>
  <c r="DU670"/>
  <c r="AV425" s="1"/>
  <c r="DU628"/>
  <c r="T400" s="1"/>
  <c r="KS658"/>
  <c r="AN408" s="1"/>
  <c r="HP622"/>
  <c r="P404" s="1"/>
  <c r="DU658"/>
  <c r="AN460" s="1"/>
  <c r="TJ658"/>
  <c r="AN420" s="1"/>
  <c r="GX670"/>
  <c r="AV414" s="1"/>
  <c r="ADK628"/>
  <c r="XE628"/>
  <c r="HP652"/>
  <c r="AJ396" s="1"/>
  <c r="ADK604"/>
  <c r="ADJ672"/>
  <c r="YF604"/>
  <c r="D409" s="1"/>
  <c r="YE672"/>
  <c r="P24" s="1"/>
  <c r="DU646"/>
  <c r="AF468" s="1"/>
  <c r="GX640"/>
  <c r="AB422" s="1"/>
  <c r="YF640"/>
  <c r="AB428" s="1"/>
  <c r="XE664"/>
  <c r="HP628"/>
  <c r="T470" s="1"/>
  <c r="TJ640"/>
  <c r="AB450" s="1"/>
  <c r="OW610"/>
  <c r="H481" s="1"/>
  <c r="HP610"/>
  <c r="H423" s="1"/>
  <c r="WM610"/>
  <c r="H471" s="1"/>
  <c r="WM664"/>
  <c r="AR477" s="1"/>
  <c r="DU622"/>
  <c r="P392" s="1"/>
  <c r="ADK670"/>
  <c r="KS604"/>
  <c r="D439" s="1"/>
  <c r="KR672"/>
  <c r="P66" s="1"/>
  <c r="XE616"/>
  <c r="TI672"/>
  <c r="P88" s="1"/>
  <c r="TJ604"/>
  <c r="D431" s="1"/>
  <c r="OW670"/>
  <c r="AV411" s="1"/>
  <c r="WM628"/>
  <c r="T464" s="1"/>
  <c r="GX634"/>
  <c r="X397" s="1"/>
  <c r="WM658"/>
  <c r="AN485" s="1"/>
  <c r="GX628"/>
  <c r="T413" s="1"/>
  <c r="HO672"/>
  <c r="P96" s="1"/>
  <c r="HP604"/>
  <c r="D419" s="1"/>
  <c r="XD672"/>
  <c r="XE604"/>
  <c r="DU616"/>
  <c r="L404" s="1"/>
  <c r="IH634"/>
  <c r="KS616"/>
  <c r="L435" s="1"/>
  <c r="WM646"/>
  <c r="AF471" s="1"/>
  <c r="DU640"/>
  <c r="AB409" s="1"/>
  <c r="HP640"/>
  <c r="AB413" s="1"/>
  <c r="OW622"/>
  <c r="P488" s="1"/>
  <c r="ADK622"/>
  <c r="HP646"/>
  <c r="AF425" s="1"/>
  <c r="IH628"/>
  <c r="IH610"/>
  <c r="TJ616"/>
  <c r="L434" s="1"/>
  <c r="IG672"/>
  <c r="H369" s="1"/>
  <c r="IH604"/>
  <c r="OW664"/>
  <c r="AR469" s="1"/>
  <c r="TJ652"/>
  <c r="AJ410" s="1"/>
  <c r="KS622"/>
  <c r="P473" s="1"/>
  <c r="XE634"/>
  <c r="GX622"/>
  <c r="P407" s="1"/>
  <c r="GX616"/>
  <c r="L437" s="1"/>
  <c r="OW640"/>
  <c r="AB466" s="1"/>
  <c r="HP658"/>
  <c r="AN406" s="1"/>
  <c r="YF658"/>
  <c r="AN459" s="1"/>
  <c r="GF670"/>
  <c r="AV397" s="1"/>
  <c r="OW652"/>
  <c r="AJ439" s="1"/>
  <c r="TJ628"/>
  <c r="T449" s="1"/>
  <c r="GF604"/>
  <c r="D445" s="1"/>
  <c r="GE672"/>
  <c r="P57" s="1"/>
  <c r="GX604"/>
  <c r="D433" s="1"/>
  <c r="GW672"/>
  <c r="P72" s="1"/>
  <c r="OW616"/>
  <c r="L474" s="1"/>
  <c r="ADK634"/>
  <c r="GF646"/>
  <c r="AF405" s="1"/>
  <c r="YF646"/>
  <c r="AF439" s="1"/>
  <c r="IH646"/>
  <c r="KS628"/>
  <c r="T455" s="1"/>
  <c r="GX652"/>
  <c r="AJ488" s="1"/>
  <c r="GX610"/>
  <c r="H461" s="1"/>
  <c r="KS610"/>
  <c r="H418" s="1"/>
  <c r="ADK610"/>
  <c r="WM622"/>
  <c r="P490" s="1"/>
  <c r="TJ622"/>
  <c r="P443" s="1"/>
  <c r="IH616"/>
  <c r="GF610"/>
  <c r="H474" s="1"/>
  <c r="YF610"/>
  <c r="H456" s="1"/>
  <c r="GX646"/>
  <c r="AF419" s="1"/>
  <c r="OW658"/>
  <c r="AN486" s="1"/>
  <c r="IH622"/>
  <c r="ADK658"/>
  <c r="YF622"/>
  <c r="P446" s="1"/>
  <c r="ADK652"/>
  <c r="GF628"/>
  <c r="T425" s="1"/>
  <c r="WM652"/>
  <c r="AJ400" s="1"/>
  <c r="SR670"/>
  <c r="AV401" s="1"/>
  <c r="AFD670"/>
  <c r="TA664"/>
  <c r="AR480" s="1"/>
  <c r="NM664"/>
  <c r="AR465" s="1"/>
  <c r="YO670"/>
  <c r="VU664"/>
  <c r="AR447" s="1"/>
  <c r="MU670"/>
  <c r="AV431" s="1"/>
  <c r="EV670"/>
  <c r="AV415" s="1"/>
  <c r="AI664"/>
  <c r="AR415" s="1"/>
  <c r="Q658"/>
  <c r="AN452" s="1"/>
  <c r="GO664"/>
  <c r="AR472" s="1"/>
  <c r="UK670"/>
  <c r="BA670"/>
  <c r="AV459" s="1"/>
  <c r="FW664"/>
  <c r="AR440" s="1"/>
  <c r="NM658"/>
  <c r="AN468" s="1"/>
  <c r="DC664"/>
  <c r="AR400" s="1"/>
  <c r="PF670"/>
  <c r="AV393" s="1"/>
  <c r="AI670"/>
  <c r="AV407" s="1"/>
  <c r="FN664"/>
  <c r="AR408" s="1"/>
  <c r="AR664"/>
  <c r="AR394" s="1"/>
  <c r="VC664"/>
  <c r="AR436" s="1"/>
  <c r="PF664"/>
  <c r="AR414" s="1"/>
  <c r="KA664"/>
  <c r="AR473" s="1"/>
  <c r="AGE670"/>
  <c r="WV670"/>
  <c r="IQ670"/>
  <c r="AV455" s="1"/>
  <c r="QG670"/>
  <c r="AV470" s="1"/>
  <c r="JR670"/>
  <c r="AV409" s="1"/>
  <c r="VU670"/>
  <c r="AV476" s="1"/>
  <c r="Z670"/>
  <c r="AV396" s="1"/>
  <c r="CB670"/>
  <c r="AV419" s="1"/>
  <c r="EM670"/>
  <c r="AV478" s="1"/>
  <c r="GO670"/>
  <c r="AV443" s="1"/>
  <c r="KJ670"/>
  <c r="AV461" s="1"/>
  <c r="NM670"/>
  <c r="AV460" s="1"/>
  <c r="Q670"/>
  <c r="AV430" s="1"/>
  <c r="QY670"/>
  <c r="AV417" s="1"/>
  <c r="FW670"/>
  <c r="AV457" s="1"/>
  <c r="H670"/>
  <c r="AV394" s="1"/>
  <c r="H664"/>
  <c r="AR405" s="1"/>
  <c r="CB664"/>
  <c r="AR411" s="1"/>
  <c r="UK664"/>
  <c r="JR664"/>
  <c r="AR470" s="1"/>
  <c r="ND664"/>
  <c r="AR462" s="1"/>
  <c r="XW664"/>
  <c r="AR402" s="1"/>
  <c r="DL664"/>
  <c r="AR433" s="1"/>
  <c r="AGN664"/>
  <c r="QY664"/>
  <c r="AR441" s="1"/>
  <c r="BJ664"/>
  <c r="AR401" s="1"/>
  <c r="Q664"/>
  <c r="AR392" s="1"/>
  <c r="BA664"/>
  <c r="AR419" s="1"/>
  <c r="IQ664"/>
  <c r="AR460" s="1"/>
  <c r="SR664"/>
  <c r="AR409" s="1"/>
  <c r="CK664"/>
  <c r="AR393" s="1"/>
  <c r="Z664"/>
  <c r="AR397" s="1"/>
  <c r="NV664"/>
  <c r="AR458" s="1"/>
  <c r="PX664"/>
  <c r="MC664"/>
  <c r="AR429" s="1"/>
  <c r="BS664"/>
  <c r="AR410" s="1"/>
  <c r="PO664"/>
  <c r="AR404" s="1"/>
  <c r="EM664"/>
  <c r="AR435" s="1"/>
  <c r="EM658"/>
  <c r="AN425" s="1"/>
  <c r="UK640"/>
  <c r="CK670"/>
  <c r="AV441" s="1"/>
  <c r="QY640"/>
  <c r="AB465" s="1"/>
  <c r="AHF658"/>
  <c r="AN474" s="1"/>
  <c r="JR658"/>
  <c r="AN469" s="1"/>
  <c r="CB658"/>
  <c r="AN398" s="1"/>
  <c r="UK658"/>
  <c r="FW658"/>
  <c r="AN415" s="1"/>
  <c r="ON658"/>
  <c r="AN445" s="1"/>
  <c r="Z658"/>
  <c r="AN467" s="1"/>
  <c r="SR658"/>
  <c r="AN435" s="1"/>
  <c r="DC658"/>
  <c r="AN416" s="1"/>
  <c r="ND658"/>
  <c r="AN404" s="1"/>
  <c r="BJ658"/>
  <c r="AN424" s="1"/>
  <c r="AGW658"/>
  <c r="FN652"/>
  <c r="AJ436" s="1"/>
  <c r="XW652"/>
  <c r="AJ407" s="1"/>
  <c r="NM652"/>
  <c r="AJ458" s="1"/>
  <c r="AHF652"/>
  <c r="AJ429" s="1"/>
  <c r="AR634"/>
  <c r="X402" s="1"/>
  <c r="BJ670"/>
  <c r="AV442" s="1"/>
  <c r="AHF640"/>
  <c r="AB472" s="1"/>
  <c r="PO670"/>
  <c r="AV398" s="1"/>
  <c r="MU640"/>
  <c r="AB408" s="1"/>
  <c r="CT640"/>
  <c r="AB436" s="1"/>
  <c r="JR634"/>
  <c r="X438" s="1"/>
  <c r="UK634"/>
  <c r="BJ640"/>
  <c r="AB460" s="1"/>
  <c r="VU658"/>
  <c r="AN484" s="1"/>
  <c r="BA652"/>
  <c r="AJ451" s="1"/>
  <c r="AFM670"/>
  <c r="XW658"/>
  <c r="AN443" s="1"/>
  <c r="ADT664"/>
  <c r="LT634"/>
  <c r="X410" s="1"/>
  <c r="JI610"/>
  <c r="H466" s="1"/>
  <c r="VC628"/>
  <c r="T462" s="1"/>
  <c r="MU652"/>
  <c r="AJ415" s="1"/>
  <c r="JI670"/>
  <c r="AV448" s="1"/>
  <c r="WV646"/>
  <c r="HY628"/>
  <c r="T419" s="1"/>
  <c r="UK628"/>
  <c r="KA670"/>
  <c r="AV423" s="1"/>
  <c r="DL616"/>
  <c r="L472" s="1"/>
  <c r="AI616"/>
  <c r="L459" s="1"/>
  <c r="TS670"/>
  <c r="AV452" s="1"/>
  <c r="QG622"/>
  <c r="P474" s="1"/>
  <c r="MC652"/>
  <c r="AJ464" s="1"/>
  <c r="AGE640"/>
  <c r="VC670"/>
  <c r="AV435" s="1"/>
  <c r="HY646"/>
  <c r="AF484" s="1"/>
  <c r="YO652"/>
  <c r="BJ616"/>
  <c r="L455" s="1"/>
  <c r="KA616"/>
  <c r="L442" s="1"/>
  <c r="LK664"/>
  <c r="AR454" s="1"/>
  <c r="SI640"/>
  <c r="AB403" s="1"/>
  <c r="IZ670"/>
  <c r="AV468" s="1"/>
  <c r="VC652"/>
  <c r="AJ472" s="1"/>
  <c r="YO646"/>
  <c r="CT646"/>
  <c r="AF391" s="1"/>
  <c r="AR652"/>
  <c r="AJ391" s="1"/>
  <c r="PX628"/>
  <c r="H652"/>
  <c r="AJ470" s="1"/>
  <c r="ADT652"/>
  <c r="JI646"/>
  <c r="AF453" s="1"/>
  <c r="RZ664"/>
  <c r="AR407" s="1"/>
  <c r="IZ646"/>
  <c r="AF396" s="1"/>
  <c r="TS652"/>
  <c r="AJ452" s="1"/>
  <c r="AGN652"/>
  <c r="BJ652"/>
  <c r="AJ444" s="1"/>
  <c r="AFV634"/>
  <c r="AGN634"/>
  <c r="VU628"/>
  <c r="T440" s="1"/>
  <c r="LB664"/>
  <c r="AR423" s="1"/>
  <c r="KJ664"/>
  <c r="AR451" s="1"/>
  <c r="GO616"/>
  <c r="L467" s="1"/>
  <c r="ND616"/>
  <c r="L451" s="1"/>
  <c r="AFD640"/>
  <c r="KA610"/>
  <c r="H410" s="1"/>
  <c r="AFV652"/>
  <c r="VC616"/>
  <c r="L421" s="1"/>
  <c r="KA640"/>
  <c r="AB467" s="1"/>
  <c r="TA640"/>
  <c r="AB484" s="1"/>
  <c r="PF640"/>
  <c r="AB396" s="1"/>
  <c r="Z646"/>
  <c r="AF413" s="1"/>
  <c r="AFV670"/>
  <c r="ND670"/>
  <c r="AV400" s="1"/>
  <c r="AFD634"/>
  <c r="AFM652"/>
  <c r="ON634"/>
  <c r="X454" s="1"/>
  <c r="QG628"/>
  <c r="T436" s="1"/>
  <c r="TA622"/>
  <c r="P423" s="1"/>
  <c r="QG640"/>
  <c r="AB473" s="1"/>
  <c r="YO640"/>
  <c r="YO658"/>
  <c r="KJ646"/>
  <c r="AF410" s="1"/>
  <c r="PX634"/>
  <c r="AGN670"/>
  <c r="AFD622"/>
  <c r="PO628"/>
  <c r="T456" s="1"/>
  <c r="AFM622"/>
  <c r="LK652"/>
  <c r="AJ486" s="1"/>
  <c r="ADT640"/>
  <c r="ND646"/>
  <c r="AF452" s="1"/>
  <c r="YO664"/>
  <c r="ND652"/>
  <c r="AJ420" s="1"/>
  <c r="IQ634"/>
  <c r="X453" s="1"/>
  <c r="HY616"/>
  <c r="L417" s="1"/>
  <c r="HY640"/>
  <c r="AB414" s="1"/>
  <c r="EM652"/>
  <c r="AJ476" s="1"/>
  <c r="CB640"/>
  <c r="AB461" s="1"/>
  <c r="JI628"/>
  <c r="T446" s="1"/>
  <c r="QY646"/>
  <c r="AF420" s="1"/>
  <c r="BS634"/>
  <c r="X464" s="1"/>
  <c r="PF628"/>
  <c r="T431" s="1"/>
  <c r="AGN622"/>
  <c r="LB652"/>
  <c r="AJ442" s="1"/>
  <c r="DL670"/>
  <c r="AV392" s="1"/>
  <c r="ON664"/>
  <c r="AR450" s="1"/>
  <c r="TA670"/>
  <c r="AV463" s="1"/>
  <c r="HY634"/>
  <c r="X466" s="1"/>
  <c r="BS652"/>
  <c r="AJ469" s="1"/>
  <c r="LT628"/>
  <c r="T451" s="1"/>
  <c r="MC634"/>
  <c r="X481" s="1"/>
  <c r="GO640"/>
  <c r="AB417" s="1"/>
  <c r="SR622"/>
  <c r="P410" s="1"/>
  <c r="EM622"/>
  <c r="P475" s="1"/>
  <c r="AI640"/>
  <c r="AB488" s="1"/>
  <c r="AFM640"/>
  <c r="EV640"/>
  <c r="AB443" s="1"/>
  <c r="CK640"/>
  <c r="AB393" s="1"/>
  <c r="AFD652"/>
  <c r="ADT670"/>
  <c r="QG664"/>
  <c r="AR486" s="1"/>
  <c r="FN670"/>
  <c r="AV408" s="1"/>
  <c r="CT658"/>
  <c r="AN407" s="1"/>
  <c r="ML646"/>
  <c r="AF442" s="1"/>
  <c r="AFD646"/>
  <c r="AI646"/>
  <c r="AF418" s="1"/>
  <c r="HY664"/>
  <c r="AR431" s="1"/>
  <c r="CT664"/>
  <c r="AR403" s="1"/>
  <c r="CB652"/>
  <c r="AJ399" s="1"/>
  <c r="ON646"/>
  <c r="AF480" s="1"/>
  <c r="AFD610"/>
  <c r="IQ652"/>
  <c r="AJ427" s="1"/>
  <c r="VU652"/>
  <c r="AJ430" s="1"/>
  <c r="EV634"/>
  <c r="X444" s="1"/>
  <c r="IZ628"/>
  <c r="T468" s="1"/>
  <c r="FW628"/>
  <c r="T404" s="1"/>
  <c r="RZ628"/>
  <c r="T398" s="1"/>
  <c r="MU646"/>
  <c r="AF464" s="1"/>
  <c r="LT664"/>
  <c r="AR448" s="1"/>
  <c r="EM640"/>
  <c r="AB483" s="1"/>
  <c r="AFM658"/>
  <c r="TS664"/>
  <c r="AR426" s="1"/>
  <c r="KA658"/>
  <c r="AN476" s="1"/>
  <c r="PO616"/>
  <c r="L469" s="1"/>
  <c r="PF646"/>
  <c r="AF451" s="1"/>
  <c r="GO646"/>
  <c r="AF470" s="1"/>
  <c r="ON670"/>
  <c r="AV420" s="1"/>
  <c r="CK652"/>
  <c r="AJ417" s="1"/>
  <c r="RZ646"/>
  <c r="AF427" s="1"/>
  <c r="LK634"/>
  <c r="X489" s="1"/>
  <c r="AFM634"/>
  <c r="AI634"/>
  <c r="X406" s="1"/>
  <c r="KJ634"/>
  <c r="X424" s="1"/>
  <c r="RZ640"/>
  <c r="AB418" s="1"/>
  <c r="AHF664"/>
  <c r="AR427" s="1"/>
  <c r="SI628"/>
  <c r="T392" s="1"/>
  <c r="LB640"/>
  <c r="AB402" s="1"/>
  <c r="XW610"/>
  <c r="H485" s="1"/>
  <c r="PX670"/>
  <c r="CK646"/>
  <c r="AF412" s="1"/>
  <c r="AR616"/>
  <c r="L405" s="1"/>
  <c r="BJ646"/>
  <c r="AF428" s="1"/>
  <c r="EV646"/>
  <c r="AF406" s="1"/>
  <c r="DC646"/>
  <c r="AF392" s="1"/>
  <c r="VC646"/>
  <c r="AF446" s="1"/>
  <c r="DL646"/>
  <c r="AF401" s="1"/>
  <c r="FW646"/>
  <c r="AF395" s="1"/>
  <c r="VU616"/>
  <c r="L485" s="1"/>
  <c r="RZ634"/>
  <c r="X414" s="1"/>
  <c r="SR634"/>
  <c r="X475" s="1"/>
  <c r="NV670"/>
  <c r="AV467" s="1"/>
  <c r="WV652"/>
  <c r="PF634"/>
  <c r="X392" s="1"/>
  <c r="DL634"/>
  <c r="X411" s="1"/>
  <c r="VC634"/>
  <c r="X486" s="1"/>
  <c r="NV634"/>
  <c r="X487" s="1"/>
  <c r="RZ616"/>
  <c r="L456" s="1"/>
  <c r="EV616"/>
  <c r="L453" s="1"/>
  <c r="EV628"/>
  <c r="T427" s="1"/>
  <c r="ADT616"/>
  <c r="KA622"/>
  <c r="P482" s="1"/>
  <c r="AGN628"/>
  <c r="IZ652"/>
  <c r="AJ406" s="1"/>
  <c r="IZ664"/>
  <c r="AR438" s="1"/>
  <c r="UK604"/>
  <c r="UJ672"/>
  <c r="PX640"/>
  <c r="PO640"/>
  <c r="AB456" s="1"/>
  <c r="AFV640"/>
  <c r="FN634"/>
  <c r="X432" s="1"/>
  <c r="LT652"/>
  <c r="AJ438" s="1"/>
  <c r="XW634"/>
  <c r="X398" s="1"/>
  <c r="GO634"/>
  <c r="X427" s="1"/>
  <c r="BJ634"/>
  <c r="X463" s="1"/>
  <c r="AHF628"/>
  <c r="T467" s="1"/>
  <c r="NM610"/>
  <c r="H487" s="1"/>
  <c r="NV610"/>
  <c r="H467" s="1"/>
  <c r="CT610"/>
  <c r="H483" s="1"/>
  <c r="AFD664"/>
  <c r="SI670"/>
  <c r="AV429" s="1"/>
  <c r="HY610"/>
  <c r="H424" s="1"/>
  <c r="AGE658"/>
  <c r="NV616"/>
  <c r="L488" s="1"/>
  <c r="QG616"/>
  <c r="L477" s="1"/>
  <c r="Q616"/>
  <c r="L415" s="1"/>
  <c r="AHF616"/>
  <c r="L446" s="1"/>
  <c r="NV646"/>
  <c r="AF445" s="1"/>
  <c r="AGE622"/>
  <c r="WV622"/>
  <c r="JR628"/>
  <c r="T414" s="1"/>
  <c r="BA628"/>
  <c r="T407" s="1"/>
  <c r="TA628"/>
  <c r="T485" s="1"/>
  <c r="ND628"/>
  <c r="T439" s="1"/>
  <c r="BS628"/>
  <c r="T409" s="1"/>
  <c r="FN604"/>
  <c r="D421" s="1"/>
  <c r="FM672"/>
  <c r="P21" s="1"/>
  <c r="UK646"/>
  <c r="AGV672"/>
  <c r="AGW604"/>
  <c r="CT670"/>
  <c r="AV416" s="1"/>
  <c r="GN672"/>
  <c r="P83" s="1"/>
  <c r="GO604"/>
  <c r="D398" s="1"/>
  <c r="JI604"/>
  <c r="D403" s="1"/>
  <c r="JH672"/>
  <c r="P77" s="1"/>
  <c r="ADS672"/>
  <c r="ADT604"/>
  <c r="CK604"/>
  <c r="D397" s="1"/>
  <c r="CJ672"/>
  <c r="P42" s="1"/>
  <c r="NV604"/>
  <c r="D457" s="1"/>
  <c r="NU672"/>
  <c r="P43" s="1"/>
  <c r="CA672"/>
  <c r="P35" s="1"/>
  <c r="CB604"/>
  <c r="D471" s="1"/>
  <c r="PW672"/>
  <c r="L369" s="1"/>
  <c r="PX604"/>
  <c r="LB604"/>
  <c r="D401" s="1"/>
  <c r="LA672"/>
  <c r="P48" s="1"/>
  <c r="AFC672"/>
  <c r="AFD604"/>
  <c r="AI622"/>
  <c r="P420" s="1"/>
  <c r="PF622"/>
  <c r="P427" s="1"/>
  <c r="ADT622"/>
  <c r="JR622"/>
  <c r="P415" s="1"/>
  <c r="H622"/>
  <c r="P408" s="1"/>
  <c r="EV622"/>
  <c r="P391" s="1"/>
  <c r="JI622"/>
  <c r="P449" s="1"/>
  <c r="MC658"/>
  <c r="AN456" s="1"/>
  <c r="AHF604"/>
  <c r="D476" s="1"/>
  <c r="AHE672"/>
  <c r="P58" s="1"/>
  <c r="AR670"/>
  <c r="AV404" s="1"/>
  <c r="BA610"/>
  <c r="H455" s="1"/>
  <c r="LT610"/>
  <c r="H448" s="1"/>
  <c r="ADT610"/>
  <c r="Z610"/>
  <c r="H462" s="1"/>
  <c r="ND610"/>
  <c r="H405" s="1"/>
  <c r="TA610"/>
  <c r="H400" s="1"/>
  <c r="CB610"/>
  <c r="H429" s="1"/>
  <c r="FW610"/>
  <c r="H412" s="1"/>
  <c r="ML652"/>
  <c r="AJ395" s="1"/>
  <c r="CT652"/>
  <c r="AJ453" s="1"/>
  <c r="LT670"/>
  <c r="AV426" s="1"/>
  <c r="LT658"/>
  <c r="AN401" s="1"/>
  <c r="RZ658"/>
  <c r="AN395" s="1"/>
  <c r="IQ658"/>
  <c r="AN477" s="1"/>
  <c r="PO658"/>
  <c r="AN447" s="1"/>
  <c r="AFV658"/>
  <c r="MC646"/>
  <c r="AF488" s="1"/>
  <c r="XV672"/>
  <c r="P54" s="1"/>
  <c r="XW604"/>
  <c r="D430" s="1"/>
  <c r="AGW628"/>
  <c r="YO634"/>
  <c r="Z652"/>
  <c r="AJ478" s="1"/>
  <c r="Q652"/>
  <c r="AJ401" s="1"/>
  <c r="LT640"/>
  <c r="AB391" s="1"/>
  <c r="TS634"/>
  <c r="X420" s="1"/>
  <c r="XW616"/>
  <c r="L440" s="1"/>
  <c r="MU634"/>
  <c r="X461" s="1"/>
  <c r="FN628"/>
  <c r="T444" s="1"/>
  <c r="AFU672"/>
  <c r="AFV604"/>
  <c r="WV604"/>
  <c r="WU672"/>
  <c r="L368" s="1"/>
  <c r="YO628"/>
  <c r="H646"/>
  <c r="AF424" s="1"/>
  <c r="PX646"/>
  <c r="VU646"/>
  <c r="AF437" s="1"/>
  <c r="LB646"/>
  <c r="AF431" s="1"/>
  <c r="AFD628"/>
  <c r="PO652"/>
  <c r="AJ468" s="1"/>
  <c r="DL652"/>
  <c r="AJ422" s="1"/>
  <c r="YO622"/>
  <c r="CB634"/>
  <c r="X394" s="1"/>
  <c r="TA634"/>
  <c r="X433" s="1"/>
  <c r="VU634"/>
  <c r="X391" s="1"/>
  <c r="H634"/>
  <c r="X393" s="1"/>
  <c r="ML634"/>
  <c r="X418" s="1"/>
  <c r="NM628"/>
  <c r="T461" s="1"/>
  <c r="SR628"/>
  <c r="T403" s="1"/>
  <c r="TA616"/>
  <c r="L489" s="1"/>
  <c r="UK652"/>
  <c r="PF652"/>
  <c r="AJ477" s="1"/>
  <c r="AGN640"/>
  <c r="BA640"/>
  <c r="AB468" s="1"/>
  <c r="TS646"/>
  <c r="AF455" s="1"/>
  <c r="KA634"/>
  <c r="X445" s="1"/>
  <c r="CT634"/>
  <c r="X457" s="1"/>
  <c r="NM634"/>
  <c r="X436" s="1"/>
  <c r="EM646"/>
  <c r="AF432" s="1"/>
  <c r="BA616"/>
  <c r="L410" s="1"/>
  <c r="AFM616"/>
  <c r="LK616"/>
  <c r="L416" s="1"/>
  <c r="JI664"/>
  <c r="AR457" s="1"/>
  <c r="AGE664"/>
  <c r="FN658"/>
  <c r="AN426" s="1"/>
  <c r="SI610"/>
  <c r="H398" s="1"/>
  <c r="VC610"/>
  <c r="H451" s="1"/>
  <c r="DL610"/>
  <c r="H442" s="1"/>
  <c r="KA646"/>
  <c r="AF478" s="1"/>
  <c r="GO610"/>
  <c r="H411" s="1"/>
  <c r="DC628"/>
  <c r="T396" s="1"/>
  <c r="Z634"/>
  <c r="X439" s="1"/>
  <c r="JI616"/>
  <c r="L403" s="1"/>
  <c r="SR616"/>
  <c r="L398" s="1"/>
  <c r="BS616"/>
  <c r="L399" s="1"/>
  <c r="Z616"/>
  <c r="L394" s="1"/>
  <c r="AGW646"/>
  <c r="RZ622"/>
  <c r="P419" s="1"/>
  <c r="AGW622"/>
  <c r="BS622"/>
  <c r="P414" s="1"/>
  <c r="LT622"/>
  <c r="P396" s="1"/>
  <c r="CT628"/>
  <c r="T408" s="1"/>
  <c r="CK628"/>
  <c r="T463" s="1"/>
  <c r="AFM628"/>
  <c r="NV622"/>
  <c r="P412" s="1"/>
  <c r="WV658"/>
  <c r="QY622"/>
  <c r="P465" s="1"/>
  <c r="MK672"/>
  <c r="P26" s="1"/>
  <c r="ML604"/>
  <c r="D392" s="1"/>
  <c r="CS672"/>
  <c r="P95" s="1"/>
  <c r="CT604"/>
  <c r="D418" s="1"/>
  <c r="VU604"/>
  <c r="D489" s="1"/>
  <c r="VT672"/>
  <c r="P16" s="1"/>
  <c r="Z640"/>
  <c r="AB433" s="1"/>
  <c r="KA604"/>
  <c r="D410" s="1"/>
  <c r="JZ672"/>
  <c r="P15" s="1"/>
  <c r="AGN604"/>
  <c r="AGM672"/>
  <c r="AH672"/>
  <c r="P80" s="1"/>
  <c r="AI604"/>
  <c r="D428" s="1"/>
  <c r="AQ672"/>
  <c r="P53" s="1"/>
  <c r="AR604"/>
  <c r="D438" s="1"/>
  <c r="OM672"/>
  <c r="P20" s="1"/>
  <c r="ON604"/>
  <c r="D407" s="1"/>
  <c r="IY672"/>
  <c r="P91" s="1"/>
  <c r="IZ604"/>
  <c r="D464" s="1"/>
  <c r="SH672"/>
  <c r="P28" s="1"/>
  <c r="SI604"/>
  <c r="D463" s="1"/>
  <c r="HX672"/>
  <c r="P45" s="1"/>
  <c r="HY604"/>
  <c r="D449" s="1"/>
  <c r="MT672"/>
  <c r="P27" s="1"/>
  <c r="MU604"/>
  <c r="D484" s="1"/>
  <c r="CB622"/>
  <c r="P467" s="1"/>
  <c r="PX622"/>
  <c r="BA622"/>
  <c r="P457" s="1"/>
  <c r="Z622"/>
  <c r="P402" s="1"/>
  <c r="IQ622"/>
  <c r="P426" s="1"/>
  <c r="ML622"/>
  <c r="P438" s="1"/>
  <c r="JR610"/>
  <c r="H486" s="1"/>
  <c r="Q640"/>
  <c r="AB471" s="1"/>
  <c r="AFV628"/>
  <c r="LB628"/>
  <c r="T489" s="1"/>
  <c r="ON628"/>
  <c r="T443" s="1"/>
  <c r="KJ640"/>
  <c r="AB430" s="1"/>
  <c r="ML610"/>
  <c r="H407" s="1"/>
  <c r="JR640"/>
  <c r="AB429" s="1"/>
  <c r="MU664"/>
  <c r="AR442" s="1"/>
  <c r="LK640"/>
  <c r="AB421" s="1"/>
  <c r="QY634"/>
  <c r="X441" s="1"/>
  <c r="SI646"/>
  <c r="AF449" s="1"/>
  <c r="SI622"/>
  <c r="P434" s="1"/>
  <c r="AGW670"/>
  <c r="BS610"/>
  <c r="H458" s="1"/>
  <c r="PO610"/>
  <c r="H441" s="1"/>
  <c r="AGN610"/>
  <c r="AR610"/>
  <c r="H416" s="1"/>
  <c r="ON610"/>
  <c r="H401" s="1"/>
  <c r="AFM610"/>
  <c r="PX610"/>
  <c r="IZ610"/>
  <c r="H482" s="1"/>
  <c r="ML616"/>
  <c r="L445" s="1"/>
  <c r="ON652"/>
  <c r="AJ441" s="1"/>
  <c r="KA652"/>
  <c r="AJ433" s="1"/>
  <c r="CK658"/>
  <c r="AN463" s="1"/>
  <c r="QY658"/>
  <c r="AN403" s="1"/>
  <c r="ML658"/>
  <c r="AN479" s="1"/>
  <c r="EV658"/>
  <c r="AN472" s="1"/>
  <c r="JI658"/>
  <c r="AN396" s="1"/>
  <c r="SI658"/>
  <c r="AN402" s="1"/>
  <c r="YO616"/>
  <c r="IQ646"/>
  <c r="AF440" s="1"/>
  <c r="XW622"/>
  <c r="P463" s="1"/>
  <c r="LK646"/>
  <c r="AF456" s="1"/>
  <c r="CT616"/>
  <c r="L468" s="1"/>
  <c r="PX616"/>
  <c r="MC616"/>
  <c r="L427" s="1"/>
  <c r="EV652"/>
  <c r="AJ397" s="1"/>
  <c r="AGW634"/>
  <c r="BA658"/>
  <c r="AN449" s="1"/>
  <c r="NV658"/>
  <c r="AN393" s="1"/>
  <c r="TA652"/>
  <c r="AJ434" s="1"/>
  <c r="ND640"/>
  <c r="AB405" s="1"/>
  <c r="KJ616"/>
  <c r="L402" s="1"/>
  <c r="ADT628"/>
  <c r="MC604"/>
  <c r="D477" s="1"/>
  <c r="MB672"/>
  <c r="P71" s="1"/>
  <c r="DC640"/>
  <c r="AB406" s="1"/>
  <c r="KJ658"/>
  <c r="AN392" s="1"/>
  <c r="IZ658"/>
  <c r="AN429" s="1"/>
  <c r="DC652"/>
  <c r="AJ423" s="1"/>
  <c r="PO646"/>
  <c r="AF404" s="1"/>
  <c r="ADT646"/>
  <c r="LT646"/>
  <c r="AF417" s="1"/>
  <c r="MU616"/>
  <c r="L452" s="1"/>
  <c r="QG652"/>
  <c r="AJ432" s="1"/>
  <c r="PX652"/>
  <c r="PO634"/>
  <c r="X430" s="1"/>
  <c r="DC634"/>
  <c r="X403" s="1"/>
  <c r="WV634"/>
  <c r="IZ616"/>
  <c r="L450" s="1"/>
  <c r="AR628"/>
  <c r="T406" s="1"/>
  <c r="MC622"/>
  <c r="P400" s="1"/>
  <c r="JR652"/>
  <c r="AJ414" s="1"/>
  <c r="QY652"/>
  <c r="AJ421" s="1"/>
  <c r="GO652"/>
  <c r="AJ463" s="1"/>
  <c r="TA646"/>
  <c r="AF490" s="1"/>
  <c r="VC640"/>
  <c r="AB419" s="1"/>
  <c r="BS640"/>
  <c r="AB392" s="1"/>
  <c r="Q634"/>
  <c r="X401" s="1"/>
  <c r="QG634"/>
  <c r="X421" s="1"/>
  <c r="ADT634"/>
  <c r="SI634"/>
  <c r="X405" s="1"/>
  <c r="AGE646"/>
  <c r="JR646"/>
  <c r="AF429" s="1"/>
  <c r="AFM646"/>
  <c r="SI616"/>
  <c r="L473" s="1"/>
  <c r="AGN616"/>
  <c r="AGE616"/>
  <c r="AHF610"/>
  <c r="H397" s="1"/>
  <c r="MC610"/>
  <c r="H435" s="1"/>
  <c r="AGW664"/>
  <c r="UK610"/>
  <c r="HY658"/>
  <c r="AN461" s="1"/>
  <c r="SI664"/>
  <c r="AR417" s="1"/>
  <c r="CB616"/>
  <c r="L425" s="1"/>
  <c r="IQ616"/>
  <c r="L401" s="1"/>
  <c r="UK616"/>
  <c r="KJ622"/>
  <c r="P462" s="1"/>
  <c r="ON622"/>
  <c r="P424" s="1"/>
  <c r="EM628"/>
  <c r="T420" s="1"/>
  <c r="Q628"/>
  <c r="T465" s="1"/>
  <c r="DL628"/>
  <c r="T445" s="1"/>
  <c r="IQ628"/>
  <c r="T395" s="1"/>
  <c r="AGE628"/>
  <c r="KA628"/>
  <c r="T412" s="1"/>
  <c r="AHF622"/>
  <c r="P489" s="1"/>
  <c r="EM604"/>
  <c r="D474" s="1"/>
  <c r="EL672"/>
  <c r="P101" s="1"/>
  <c r="YO604"/>
  <c r="YN672"/>
  <c r="IQ640"/>
  <c r="AB440" s="1"/>
  <c r="FN640"/>
  <c r="AB438" s="1"/>
  <c r="AR640"/>
  <c r="AB435" s="1"/>
  <c r="KJ652"/>
  <c r="AJ448" s="1"/>
  <c r="XW640"/>
  <c r="AB469" s="1"/>
  <c r="BS604"/>
  <c r="D425" s="1"/>
  <c r="BR672"/>
  <c r="P100" s="1"/>
  <c r="PN672"/>
  <c r="P38" s="1"/>
  <c r="PO604"/>
  <c r="D395" s="1"/>
  <c r="FV672"/>
  <c r="P70" s="1"/>
  <c r="FW604"/>
  <c r="D436" s="1"/>
  <c r="BJ604"/>
  <c r="D451" s="1"/>
  <c r="BI672"/>
  <c r="P67" s="1"/>
  <c r="QF672"/>
  <c r="P12" s="1"/>
  <c r="QG604"/>
  <c r="D460" s="1"/>
  <c r="DK672"/>
  <c r="P47" s="1"/>
  <c r="DL604"/>
  <c r="D429" s="1"/>
  <c r="JR604"/>
  <c r="D478" s="1"/>
  <c r="JQ672"/>
  <c r="P75" s="1"/>
  <c r="SZ672"/>
  <c r="P23" s="1"/>
  <c r="TA604"/>
  <c r="D486" s="1"/>
  <c r="IQ604"/>
  <c r="D435" s="1"/>
  <c r="IP672"/>
  <c r="P49" s="1"/>
  <c r="RZ604"/>
  <c r="D391" s="1"/>
  <c r="RY672"/>
  <c r="P102" s="1"/>
  <c r="FW622"/>
  <c r="P442" s="1"/>
  <c r="VC622"/>
  <c r="P476" s="1"/>
  <c r="DL622"/>
  <c r="P431" s="1"/>
  <c r="CK622"/>
  <c r="P399" s="1"/>
  <c r="LB622"/>
  <c r="P444" s="1"/>
  <c r="AR622"/>
  <c r="P397" s="1"/>
  <c r="UK622"/>
  <c r="SR610"/>
  <c r="H469" s="1"/>
  <c r="AGW640"/>
  <c r="WV640"/>
  <c r="QY628"/>
  <c r="T421" s="1"/>
  <c r="TS640"/>
  <c r="AB475" s="1"/>
  <c r="FN610"/>
  <c r="H427" s="1"/>
  <c r="AFV664"/>
  <c r="NM622"/>
  <c r="P469" s="1"/>
  <c r="MC640"/>
  <c r="AB455" s="1"/>
  <c r="WV616"/>
  <c r="DC670"/>
  <c r="AV453" s="1"/>
  <c r="LB670"/>
  <c r="AV421" s="1"/>
  <c r="EV610"/>
  <c r="H450" s="1"/>
  <c r="QG610"/>
  <c r="H463" s="1"/>
  <c r="DC610"/>
  <c r="H430" s="1"/>
  <c r="PF610"/>
  <c r="H436" s="1"/>
  <c r="RZ610"/>
  <c r="H396" s="1"/>
  <c r="Q610"/>
  <c r="H477" s="1"/>
  <c r="VU610"/>
  <c r="H488" s="1"/>
  <c r="ON616"/>
  <c r="L478" s="1"/>
  <c r="HY652"/>
  <c r="AJ450" s="1"/>
  <c r="NV652"/>
  <c r="AJ446" s="1"/>
  <c r="FW652"/>
  <c r="AJ424" s="1"/>
  <c r="LK670"/>
  <c r="AV472" s="1"/>
  <c r="HY670"/>
  <c r="AV391" s="1"/>
  <c r="AGN658"/>
  <c r="H658"/>
  <c r="AN438" s="1"/>
  <c r="PF658"/>
  <c r="AN422" s="1"/>
  <c r="GO658"/>
  <c r="AN413" s="1"/>
  <c r="AR658"/>
  <c r="AN437" s="1"/>
  <c r="LB658"/>
  <c r="AN462" s="1"/>
  <c r="VC658"/>
  <c r="AN480" s="1"/>
  <c r="SR640"/>
  <c r="AB401" s="1"/>
  <c r="ML640"/>
  <c r="AB407" s="1"/>
  <c r="AFD616"/>
  <c r="AFV616"/>
  <c r="TS628"/>
  <c r="T426" s="1"/>
  <c r="EM634"/>
  <c r="X471" s="1"/>
  <c r="QG658"/>
  <c r="AN434" s="1"/>
  <c r="AGW652"/>
  <c r="MU628"/>
  <c r="T466" s="1"/>
  <c r="XW628"/>
  <c r="T394" s="1"/>
  <c r="AGW616"/>
  <c r="JI634"/>
  <c r="X443" s="1"/>
  <c r="TR672"/>
  <c r="P39" s="1"/>
  <c r="TS604"/>
  <c r="D473" s="1"/>
  <c r="IZ640"/>
  <c r="AB463" s="1"/>
  <c r="WV628"/>
  <c r="CB646"/>
  <c r="AF416" s="1"/>
  <c r="H616"/>
  <c r="L392" s="1"/>
  <c r="DC616"/>
  <c r="L412" s="1"/>
  <c r="AI652"/>
  <c r="AJ408" s="1"/>
  <c r="IZ634"/>
  <c r="X449" s="1"/>
  <c r="Q646"/>
  <c r="AF414" s="1"/>
  <c r="BS646"/>
  <c r="AF399" s="1"/>
  <c r="AR646"/>
  <c r="AF444" s="1"/>
  <c r="SR646"/>
  <c r="AF448" s="1"/>
  <c r="BA646"/>
  <c r="AF393" s="1"/>
  <c r="QG646"/>
  <c r="AF485" s="1"/>
  <c r="LB616"/>
  <c r="L436" s="1"/>
  <c r="MU610"/>
  <c r="H395" s="1"/>
  <c r="SI652"/>
  <c r="AJ403" s="1"/>
  <c r="RZ652"/>
  <c r="AJ411" s="1"/>
  <c r="BA634"/>
  <c r="X415" s="1"/>
  <c r="LB634"/>
  <c r="X440" s="1"/>
  <c r="CK634"/>
  <c r="X396" s="1"/>
  <c r="ND634"/>
  <c r="X416" s="1"/>
  <c r="TS616"/>
  <c r="L444" s="1"/>
  <c r="AFV646"/>
  <c r="AGN646"/>
  <c r="BJ628"/>
  <c r="T428" s="1"/>
  <c r="AI628"/>
  <c r="T423" s="1"/>
  <c r="H628"/>
  <c r="T459" s="1"/>
  <c r="AHF646"/>
  <c r="AF443" s="1"/>
  <c r="AHF634"/>
  <c r="X477" s="1"/>
  <c r="AGE652"/>
  <c r="LK622"/>
  <c r="P481" s="1"/>
  <c r="EV664"/>
  <c r="AR391" s="1"/>
  <c r="VU640"/>
  <c r="AB458" s="1"/>
  <c r="JI640"/>
  <c r="AB432" s="1"/>
  <c r="AGE634"/>
  <c r="EM610"/>
  <c r="H425" s="1"/>
  <c r="FW634"/>
  <c r="X413" s="1"/>
  <c r="FN646"/>
  <c r="AF434" s="1"/>
  <c r="KJ610"/>
  <c r="H453" s="1"/>
  <c r="CK610"/>
  <c r="H460" s="1"/>
  <c r="LK610"/>
  <c r="H415" s="1"/>
  <c r="AFV610"/>
  <c r="WV664"/>
  <c r="LK658"/>
  <c r="AN478" s="1"/>
  <c r="AGE610"/>
  <c r="QY616"/>
  <c r="L395" s="1"/>
  <c r="FN616"/>
  <c r="L411" s="1"/>
  <c r="JR616"/>
  <c r="L484" s="1"/>
  <c r="EM616"/>
  <c r="L431" s="1"/>
  <c r="FW616"/>
  <c r="L396" s="1"/>
  <c r="PF616"/>
  <c r="L471" s="1"/>
  <c r="AFV622"/>
  <c r="ML670"/>
  <c r="AV466" s="1"/>
  <c r="CT622"/>
  <c r="P411" s="1"/>
  <c r="MU622"/>
  <c r="P432" s="1"/>
  <c r="TS622"/>
  <c r="P477" s="1"/>
  <c r="CB628"/>
  <c r="T458" s="1"/>
  <c r="KJ628"/>
  <c r="T483" s="1"/>
  <c r="ML628"/>
  <c r="T480" s="1"/>
  <c r="TS610"/>
  <c r="H472" s="1"/>
  <c r="HY622"/>
  <c r="P433" s="1"/>
  <c r="NC672"/>
  <c r="P78" s="1"/>
  <c r="ND604"/>
  <c r="D468" s="1"/>
  <c r="LJ672"/>
  <c r="P44" s="1"/>
  <c r="LK604"/>
  <c r="D394" s="1"/>
  <c r="MU658"/>
  <c r="AN427" s="1"/>
  <c r="NV640"/>
  <c r="AB457" s="1"/>
  <c r="H640"/>
  <c r="AB489" s="1"/>
  <c r="NM646"/>
  <c r="AF394" s="1"/>
  <c r="TS658"/>
  <c r="AN431" s="1"/>
  <c r="AZ672"/>
  <c r="P93" s="1"/>
  <c r="BA604"/>
  <c r="D424" s="1"/>
  <c r="EU672"/>
  <c r="P82" s="1"/>
  <c r="EV604"/>
  <c r="D447" s="1"/>
  <c r="SQ672"/>
  <c r="P34" s="1"/>
  <c r="SR604"/>
  <c r="D399" s="1"/>
  <c r="Z604"/>
  <c r="D423" s="1"/>
  <c r="DC604"/>
  <c r="D458" s="1"/>
  <c r="DB672"/>
  <c r="P94" s="1"/>
  <c r="P672"/>
  <c r="P73" s="1"/>
  <c r="Q604"/>
  <c r="D417" s="1"/>
  <c r="PF604"/>
  <c r="D406" s="1"/>
  <c r="PE672"/>
  <c r="P99" s="1"/>
  <c r="AFL672"/>
  <c r="AFM604"/>
  <c r="KI672"/>
  <c r="P55" s="1"/>
  <c r="KJ604"/>
  <c r="D405" s="1"/>
  <c r="VB672"/>
  <c r="P11" s="1"/>
  <c r="VC604"/>
  <c r="D475" s="1"/>
  <c r="ND622"/>
  <c r="P455" s="1"/>
  <c r="VU622"/>
  <c r="P453" s="1"/>
  <c r="GO622"/>
  <c r="P429" s="1"/>
  <c r="DC622"/>
  <c r="P418" s="1"/>
  <c r="PO622"/>
  <c r="P422" s="1"/>
  <c r="BJ622"/>
  <c r="P409" s="1"/>
  <c r="YO610"/>
  <c r="DL640"/>
  <c r="AB431" s="1"/>
  <c r="LK628"/>
  <c r="T401" s="1"/>
  <c r="IZ622"/>
  <c r="P413" s="1"/>
  <c r="ON640"/>
  <c r="AB449" s="1"/>
  <c r="LT616"/>
  <c r="L414" s="1"/>
  <c r="CK616"/>
  <c r="L409" s="1"/>
  <c r="FW640"/>
  <c r="AB425" s="1"/>
  <c r="Q622"/>
  <c r="P435" s="1"/>
  <c r="RZ670"/>
  <c r="AV464" s="1"/>
  <c r="H610"/>
  <c r="H457" s="1"/>
  <c r="LB610"/>
  <c r="H392" s="1"/>
  <c r="WV610"/>
  <c r="IQ610"/>
  <c r="H404" s="1"/>
  <c r="QY610"/>
  <c r="H409" s="1"/>
  <c r="BJ610"/>
  <c r="H399" s="1"/>
  <c r="AI610"/>
  <c r="H468" s="1"/>
  <c r="SR652"/>
  <c r="AJ456" s="1"/>
  <c r="BS670"/>
  <c r="AV402" s="1"/>
  <c r="AI658"/>
  <c r="AN440" s="1"/>
  <c r="PX658"/>
  <c r="DL658"/>
  <c r="AN423" s="1"/>
  <c r="ADT658"/>
  <c r="AGW610"/>
  <c r="AFM664"/>
  <c r="NM604"/>
  <c r="D469" s="1"/>
  <c r="NL672"/>
  <c r="P4" s="1"/>
  <c r="GO628"/>
  <c r="T429" s="1"/>
  <c r="XW646"/>
  <c r="AF483" s="1"/>
  <c r="TA658"/>
  <c r="AN475" s="1"/>
  <c r="AFD658"/>
  <c r="JI652"/>
  <c r="AJ402" s="1"/>
  <c r="MC628"/>
  <c r="T490" s="1"/>
  <c r="NM616"/>
  <c r="L443" s="1"/>
  <c r="ML664"/>
  <c r="AR422" s="1"/>
  <c r="LT604"/>
  <c r="D415" s="1"/>
  <c r="LS672"/>
  <c r="P33" s="1"/>
  <c r="QY604"/>
  <c r="D467" s="1"/>
  <c r="QX672"/>
  <c r="P13" s="1"/>
  <c r="AGD672"/>
  <c r="AGE604"/>
  <c r="NM640"/>
  <c r="AB426" s="1"/>
  <c r="FN622"/>
  <c r="P393" s="1"/>
  <c r="NV628"/>
  <c r="T460" s="1"/>
  <c r="BS658"/>
  <c r="AN421" s="1"/>
  <c r="L357" l="1"/>
  <c r="P353"/>
  <c r="L353"/>
  <c r="N257"/>
  <c r="P364"/>
  <c r="L352"/>
  <c r="L363"/>
  <c r="L354"/>
  <c r="L356"/>
  <c r="N259"/>
  <c r="L364"/>
  <c r="N262"/>
  <c r="L361"/>
  <c r="L359"/>
  <c r="N258"/>
  <c r="N253"/>
  <c r="N255"/>
  <c r="P360"/>
  <c r="N254"/>
  <c r="P358"/>
  <c r="P355"/>
  <c r="N256"/>
  <c r="P354"/>
  <c r="L358"/>
  <c r="P366"/>
  <c r="L360"/>
  <c r="L362"/>
  <c r="T382"/>
  <c r="D356"/>
  <c r="H361"/>
  <c r="P368"/>
  <c r="D364"/>
  <c r="D362"/>
  <c r="H359"/>
  <c r="D367"/>
  <c r="H355"/>
  <c r="H354"/>
  <c r="D358"/>
  <c r="D363"/>
  <c r="D361"/>
  <c r="H366"/>
  <c r="D352"/>
  <c r="H365"/>
  <c r="H363"/>
  <c r="H360"/>
  <c r="H364"/>
  <c r="H357"/>
  <c r="O243"/>
  <c r="T376"/>
  <c r="H358"/>
  <c r="D353"/>
  <c r="H362"/>
  <c r="P367"/>
  <c r="H356"/>
  <c r="D354"/>
  <c r="H353"/>
  <c r="D369"/>
  <c r="D355"/>
  <c r="H352"/>
  <c r="D357"/>
  <c r="P362"/>
  <c r="D368"/>
  <c r="H367"/>
  <c r="D366"/>
  <c r="G54"/>
  <c r="G27"/>
  <c r="G94"/>
  <c r="G81"/>
  <c r="G15"/>
  <c r="G47"/>
  <c r="G7"/>
  <c r="G99"/>
  <c r="G90"/>
  <c r="G8"/>
  <c r="G31"/>
  <c r="G60"/>
  <c r="G18"/>
  <c r="G86"/>
  <c r="G4"/>
  <c r="G41"/>
  <c r="G101"/>
  <c r="G39"/>
  <c r="G21"/>
  <c r="G91"/>
  <c r="G48"/>
  <c r="G73"/>
  <c r="G89"/>
  <c r="G28"/>
  <c r="G33"/>
  <c r="G43"/>
  <c r="G59"/>
  <c r="G19"/>
  <c r="G11"/>
  <c r="G79"/>
  <c r="G20"/>
  <c r="G17"/>
  <c r="G87"/>
  <c r="G68"/>
  <c r="G53"/>
  <c r="G23"/>
  <c r="G44"/>
  <c r="G61"/>
  <c r="G22"/>
  <c r="G76"/>
  <c r="G84"/>
  <c r="G66"/>
  <c r="G97"/>
  <c r="G672"/>
  <c r="P56" s="1"/>
  <c r="H604"/>
  <c r="D444" s="1"/>
  <c r="N260" l="1"/>
  <c r="D360"/>
  <c r="D70" i="6" l="1"/>
  <c r="P157" i="1" s="1"/>
  <c r="D66" i="6"/>
  <c r="P214" i="1" s="1"/>
  <c r="D74" i="6"/>
  <c r="P206" i="1" s="1"/>
  <c r="D73" i="6"/>
  <c r="P169" i="1" s="1"/>
  <c r="D72" i="6"/>
  <c r="P154" i="1" s="1"/>
  <c r="D71" i="6"/>
  <c r="P149" i="1" s="1"/>
  <c r="D69" i="6"/>
  <c r="P119" i="1" s="1"/>
  <c r="D68" i="6"/>
  <c r="P171" i="1" s="1"/>
  <c r="D67" i="6"/>
  <c r="P156" i="1" s="1"/>
  <c r="D65" i="6"/>
  <c r="P147" i="1" s="1"/>
  <c r="D64" i="6"/>
  <c r="P190" i="1" s="1"/>
  <c r="D63" i="6"/>
  <c r="P128" i="1" s="1"/>
  <c r="D62" i="6"/>
  <c r="P125" i="1" s="1"/>
  <c r="D61" i="6"/>
  <c r="P134" i="1" s="1"/>
  <c r="D60" i="6"/>
  <c r="P170" i="1" s="1"/>
  <c r="D59" i="6"/>
  <c r="P160" i="1" s="1"/>
  <c r="D58" i="6"/>
  <c r="P208" i="1" s="1"/>
  <c r="D57" i="6"/>
  <c r="P165" i="1" s="1"/>
  <c r="D56" i="6"/>
  <c r="P118" i="1" s="1"/>
  <c r="D55" i="6"/>
  <c r="P217" i="1" s="1"/>
  <c r="D54" i="6"/>
  <c r="P123" i="1" s="1"/>
  <c r="D53" i="6"/>
  <c r="P153" i="1" s="1"/>
  <c r="D52" i="6"/>
  <c r="P197" i="1" s="1"/>
  <c r="D51" i="6"/>
  <c r="P192" i="1" s="1"/>
  <c r="D50" i="6"/>
  <c r="P193" i="1" s="1"/>
  <c r="D49" i="6"/>
  <c r="P132" i="1" s="1"/>
  <c r="D48" i="6"/>
  <c r="D47"/>
  <c r="P150" i="1" s="1"/>
  <c r="D46" i="6"/>
  <c r="P136" i="1" s="1"/>
  <c r="D45" i="6"/>
  <c r="P183" i="1" s="1"/>
  <c r="D44" i="6"/>
  <c r="P130" i="1" s="1"/>
  <c r="D43" i="6"/>
  <c r="P188" i="1" s="1"/>
  <c r="D42" i="6"/>
  <c r="P176" i="1" s="1"/>
  <c r="D41" i="6"/>
  <c r="P131" i="1" s="1"/>
  <c r="D40" i="6"/>
  <c r="P133" i="1" s="1"/>
  <c r="D39" i="6"/>
  <c r="P172" i="1" s="1"/>
  <c r="D38" i="6"/>
  <c r="P177" i="1" s="1"/>
  <c r="D37" i="6"/>
  <c r="P196" i="1" s="1"/>
  <c r="D36" i="6"/>
  <c r="P168" i="1" s="1"/>
  <c r="D35" i="6"/>
  <c r="P167" i="1" s="1"/>
  <c r="D34" i="6"/>
  <c r="D33"/>
  <c r="D32"/>
  <c r="P151" i="1" s="1"/>
  <c r="D31" i="6"/>
  <c r="P173" i="1" s="1"/>
  <c r="D30" i="6"/>
  <c r="P152" i="1" s="1"/>
  <c r="D29" i="6"/>
  <c r="P186" i="1" s="1"/>
  <c r="D28" i="6"/>
  <c r="D27"/>
  <c r="P198" i="1" s="1"/>
  <c r="D26" i="6"/>
  <c r="D25"/>
  <c r="D24"/>
  <c r="P129" i="1" s="1"/>
  <c r="D23" i="6"/>
  <c r="D22"/>
  <c r="D21"/>
  <c r="D20"/>
  <c r="P145" i="1" s="1"/>
  <c r="D19" i="6"/>
  <c r="P138" i="1" s="1"/>
  <c r="D18" i="6"/>
  <c r="P216" i="1" s="1"/>
  <c r="D17" i="6"/>
  <c r="D16"/>
  <c r="P205" i="1" s="1"/>
  <c r="D15" i="6"/>
  <c r="P174" i="1" s="1"/>
  <c r="D14" i="6"/>
  <c r="D13"/>
  <c r="P142" i="1" s="1"/>
  <c r="D12" i="6"/>
  <c r="P161" i="1" s="1"/>
  <c r="D11" i="6"/>
  <c r="D10"/>
  <c r="D9"/>
  <c r="D8"/>
  <c r="D7"/>
  <c r="D6"/>
  <c r="D5"/>
  <c r="D4"/>
  <c r="N287" i="1" l="1"/>
  <c r="N284"/>
  <c r="P181"/>
  <c r="N283"/>
  <c r="P164"/>
  <c r="N286"/>
  <c r="P122"/>
  <c r="N288"/>
  <c r="P141"/>
  <c r="N281"/>
  <c r="P137"/>
  <c r="N285"/>
  <c r="P207"/>
  <c r="N282"/>
  <c r="P187"/>
  <c r="N289"/>
  <c r="P159"/>
  <c r="P148"/>
  <c r="P158"/>
  <c r="P195"/>
  <c r="P182"/>
  <c r="P146"/>
  <c r="P212"/>
  <c r="P211"/>
  <c r="P178"/>
  <c r="P155"/>
  <c r="P210"/>
  <c r="P166"/>
  <c r="D6" i="4"/>
  <c r="X581" i="1" s="1"/>
  <c r="D3" i="6" l="1"/>
  <c r="N290" i="1" s="1"/>
  <c r="P189" l="1"/>
  <c r="G9" l="1"/>
  <c r="G5"/>
  <c r="G45"/>
  <c r="G35"/>
  <c r="G14"/>
  <c r="G32"/>
  <c r="G52"/>
  <c r="G55"/>
  <c r="G3"/>
  <c r="G10"/>
  <c r="G26"/>
  <c r="G37"/>
  <c r="G34"/>
  <c r="G219" l="1"/>
  <c r="G282"/>
  <c r="Y623" l="1"/>
  <c r="Z628" s="1"/>
  <c r="T453" s="1"/>
  <c r="E848" l="1"/>
  <c r="Y672"/>
  <c r="P90" s="1"/>
  <c r="E686"/>
  <c r="E1382"/>
  <c r="N261" l="1"/>
  <c r="D359"/>
  <c r="G24"/>
  <c r="E1435"/>
  <c r="E1280"/>
  <c r="E1005"/>
  <c r="E1409"/>
  <c r="E971"/>
  <c r="E804"/>
  <c r="E1394"/>
  <c r="E1656"/>
  <c r="E1663"/>
  <c r="E1395"/>
  <c r="E1286"/>
  <c r="E1556"/>
  <c r="E1007"/>
  <c r="E840"/>
  <c r="E1276"/>
  <c r="E1193"/>
  <c r="E838"/>
  <c r="E1470"/>
  <c r="E1485"/>
  <c r="E1473"/>
  <c r="E1376"/>
  <c r="E1343"/>
  <c r="E1305"/>
  <c r="E1197"/>
  <c r="E842"/>
  <c r="E1163"/>
  <c r="E777"/>
  <c r="E1638"/>
  <c r="E1464"/>
  <c r="E1658"/>
  <c r="E1649"/>
  <c r="E1457"/>
  <c r="E1364"/>
  <c r="E1199"/>
  <c r="E813"/>
  <c r="E1509"/>
  <c r="E1098"/>
  <c r="E811"/>
  <c r="E1251"/>
  <c r="E1262"/>
  <c r="E1532"/>
  <c r="E1523"/>
  <c r="E1561"/>
  <c r="E1565"/>
  <c r="E1102"/>
  <c r="E815"/>
  <c r="E1012"/>
  <c r="E953"/>
  <c r="E1341"/>
  <c r="E1611"/>
  <c r="E1351"/>
  <c r="E1346"/>
  <c r="E1616"/>
  <c r="E1511"/>
  <c r="E1048"/>
  <c r="E989"/>
  <c r="E1366"/>
  <c r="E955"/>
  <c r="E788"/>
  <c r="E1415"/>
  <c r="E1672"/>
  <c r="E1679"/>
  <c r="E1417"/>
  <c r="E1302"/>
  <c r="E1572"/>
  <c r="E959"/>
  <c r="E792"/>
  <c r="E1204"/>
  <c r="E1145"/>
  <c r="E790"/>
  <c r="E1554"/>
  <c r="E1577"/>
  <c r="E1558"/>
  <c r="E1424"/>
  <c r="E1401"/>
  <c r="E1264"/>
  <c r="E1181"/>
  <c r="E826"/>
  <c r="E1147"/>
  <c r="E761"/>
  <c r="E1670"/>
  <c r="E1480"/>
  <c r="E1690"/>
  <c r="E1681"/>
  <c r="E1478"/>
  <c r="E1578"/>
  <c r="E1151"/>
  <c r="E765"/>
  <c r="E1439"/>
  <c r="E1050"/>
  <c r="E763"/>
  <c r="E1299"/>
  <c r="E1310"/>
  <c r="E1580"/>
  <c r="E1571"/>
  <c r="E1657"/>
  <c r="E1487"/>
  <c r="E1086"/>
  <c r="E799"/>
  <c r="E996"/>
  <c r="E937"/>
  <c r="E1357"/>
  <c r="E1627"/>
  <c r="E1369"/>
  <c r="E1362"/>
  <c r="E1632"/>
  <c r="E1527"/>
  <c r="E1000"/>
  <c r="E941"/>
  <c r="E1289"/>
  <c r="E907"/>
  <c r="E740"/>
  <c r="E1479"/>
  <c r="E1489"/>
  <c r="E1388"/>
  <c r="E1481"/>
  <c r="E1350"/>
  <c r="E1620"/>
  <c r="E943"/>
  <c r="E776"/>
  <c r="E1188"/>
  <c r="E1129"/>
  <c r="E774"/>
  <c r="E1586"/>
  <c r="E1609"/>
  <c r="E1590"/>
  <c r="E1440"/>
  <c r="E1422"/>
  <c r="E1455"/>
  <c r="E1133"/>
  <c r="E778"/>
  <c r="E1099"/>
  <c r="E705"/>
  <c r="E1258"/>
  <c r="E1528"/>
  <c r="E1535"/>
  <c r="E1259"/>
  <c r="E1566"/>
  <c r="E1428"/>
  <c r="E1135"/>
  <c r="E749"/>
  <c r="E1418"/>
  <c r="E1034"/>
  <c r="E747"/>
  <c r="E1315"/>
  <c r="E1326"/>
  <c r="E1596"/>
  <c r="E1587"/>
  <c r="E1689"/>
  <c r="E1693"/>
  <c r="E1038"/>
  <c r="E751"/>
  <c r="E948"/>
  <c r="E930"/>
  <c r="E1419"/>
  <c r="E1675"/>
  <c r="E1433"/>
  <c r="E1426"/>
  <c r="E1680"/>
  <c r="E1575"/>
  <c r="E984"/>
  <c r="E925"/>
  <c r="E1273"/>
  <c r="E1229"/>
  <c r="E724"/>
  <c r="E1505"/>
  <c r="E1518"/>
  <c r="E1404"/>
  <c r="E1506"/>
  <c r="E1367"/>
  <c r="E1687"/>
  <c r="E1237"/>
  <c r="E728"/>
  <c r="E1140"/>
  <c r="E1081"/>
  <c r="E726"/>
  <c r="E1682"/>
  <c r="E1223"/>
  <c r="E1686"/>
  <c r="E1488"/>
  <c r="E1486"/>
  <c r="E1176"/>
  <c r="E1117"/>
  <c r="E762"/>
  <c r="E1083"/>
  <c r="E688"/>
  <c r="E1274"/>
  <c r="E1544"/>
  <c r="E1551"/>
  <c r="E1275"/>
  <c r="E1598"/>
  <c r="E1444"/>
  <c r="E1087"/>
  <c r="E700"/>
  <c r="E1356"/>
  <c r="E986"/>
  <c r="E699"/>
  <c r="E1363"/>
  <c r="E1378"/>
  <c r="E1644"/>
  <c r="E1635"/>
  <c r="E1263"/>
  <c r="E1402"/>
  <c r="E1022"/>
  <c r="E735"/>
  <c r="E932"/>
  <c r="E889"/>
  <c r="E1441"/>
  <c r="E1691"/>
  <c r="E1454"/>
  <c r="E1447"/>
  <c r="E1696"/>
  <c r="E1591"/>
  <c r="E936"/>
  <c r="E893"/>
  <c r="E1669"/>
  <c r="E1178"/>
  <c r="E891"/>
  <c r="E1601"/>
  <c r="E1614"/>
  <c r="E1452"/>
  <c r="E1602"/>
  <c r="E1431"/>
  <c r="E1684"/>
  <c r="E1214"/>
  <c r="E712"/>
  <c r="E1124"/>
  <c r="E1065"/>
  <c r="E710"/>
  <c r="E1499"/>
  <c r="E1239"/>
  <c r="E1234"/>
  <c r="E1504"/>
  <c r="E1514"/>
  <c r="E1446"/>
  <c r="E1069"/>
  <c r="E714"/>
  <c r="E1035"/>
  <c r="E868"/>
  <c r="E1322"/>
  <c r="E1592"/>
  <c r="E1599"/>
  <c r="E1323"/>
  <c r="E1694"/>
  <c r="E1492"/>
  <c r="E1071"/>
  <c r="E926"/>
  <c r="E1340"/>
  <c r="E970"/>
  <c r="E918"/>
  <c r="E1385"/>
  <c r="E1399"/>
  <c r="E1660"/>
  <c r="E1651"/>
  <c r="E1279"/>
  <c r="E1604"/>
  <c r="E974"/>
  <c r="E934"/>
  <c r="E1232"/>
  <c r="E841"/>
  <c r="E1510"/>
  <c r="E1400"/>
  <c r="E1530"/>
  <c r="E1521"/>
  <c r="E1371"/>
  <c r="E1639"/>
  <c r="E920"/>
  <c r="E877"/>
  <c r="E1637"/>
  <c r="E1162"/>
  <c r="E875"/>
  <c r="E1633"/>
  <c r="E1646"/>
  <c r="E1468"/>
  <c r="E1634"/>
  <c r="E1453"/>
  <c r="E1700"/>
  <c r="E1166"/>
  <c r="E879"/>
  <c r="E1076"/>
  <c r="E1017"/>
  <c r="E685"/>
  <c r="E1547"/>
  <c r="E1287"/>
  <c r="E1282"/>
  <c r="E1552"/>
  <c r="E1610"/>
  <c r="E1112"/>
  <c r="E1053"/>
  <c r="E698"/>
  <c r="E1019"/>
  <c r="E852"/>
  <c r="E1338"/>
  <c r="E1608"/>
  <c r="E1615"/>
  <c r="E1339"/>
  <c r="E1238"/>
  <c r="E1508"/>
  <c r="E1023"/>
  <c r="E856"/>
  <c r="E1292"/>
  <c r="E1209"/>
  <c r="E854"/>
  <c r="E1449"/>
  <c r="E1463"/>
  <c r="E1451"/>
  <c r="E1699"/>
  <c r="E1327"/>
  <c r="E1328"/>
  <c r="E958"/>
  <c r="E890"/>
  <c r="E1211"/>
  <c r="E825"/>
  <c r="E1542"/>
  <c r="E1416"/>
  <c r="E1562"/>
  <c r="E1553"/>
  <c r="E1393"/>
  <c r="E1655"/>
  <c r="E1215"/>
  <c r="E829"/>
  <c r="E1541"/>
  <c r="E1114"/>
  <c r="E827"/>
  <c r="E1235"/>
  <c r="E1246"/>
  <c r="E1516"/>
  <c r="E1507"/>
  <c r="E1529"/>
  <c r="E1613"/>
  <c r="E1150"/>
  <c r="E863"/>
  <c r="E1060"/>
  <c r="E1001"/>
  <c r="E1293"/>
  <c r="E1563"/>
  <c r="E1303"/>
  <c r="E1298"/>
  <c r="E1568"/>
  <c r="E1642"/>
  <c r="E1380"/>
  <c r="E1636"/>
  <c r="E1285"/>
  <c r="E1403"/>
  <c r="E1217"/>
  <c r="E1387"/>
  <c r="E1029"/>
  <c r="E1200"/>
  <c r="E737"/>
  <c r="E1557"/>
  <c r="E1173"/>
  <c r="E1304"/>
  <c r="E817"/>
  <c r="E972"/>
  <c r="E997"/>
  <c r="E1168"/>
  <c r="E689"/>
  <c r="E1139"/>
  <c r="E695"/>
  <c r="E1272"/>
  <c r="E785"/>
  <c r="E1196"/>
  <c r="E816"/>
  <c r="E1095"/>
  <c r="E723"/>
  <c r="E1020"/>
  <c r="E741"/>
  <c r="E1175"/>
  <c r="E803"/>
  <c r="E1202"/>
  <c r="E784"/>
  <c r="E976"/>
  <c r="E732"/>
  <c r="E947"/>
  <c r="E722"/>
  <c r="E1143"/>
  <c r="E771"/>
  <c r="E1170"/>
  <c r="E1265"/>
  <c r="E1013"/>
  <c r="E1381"/>
  <c r="E915"/>
  <c r="E727"/>
  <c r="E1062"/>
  <c r="E1297"/>
  <c r="E1041"/>
  <c r="E770"/>
  <c r="E1206"/>
  <c r="E718"/>
  <c r="E1121"/>
  <c r="E1316"/>
  <c r="E1030"/>
  <c r="E1261"/>
  <c r="E978"/>
  <c r="E1407"/>
  <c r="E837"/>
  <c r="E1269"/>
  <c r="E1089"/>
  <c r="E1284"/>
  <c r="E880"/>
  <c r="E1159"/>
  <c r="E787"/>
  <c r="E1365"/>
  <c r="E1045"/>
  <c r="E1152"/>
  <c r="E942"/>
  <c r="E1187"/>
  <c r="E1320"/>
  <c r="E833"/>
  <c r="E924"/>
  <c r="E823"/>
  <c r="E1120"/>
  <c r="E876"/>
  <c r="E1068"/>
  <c r="E922"/>
  <c r="E967"/>
  <c r="E814"/>
  <c r="E1256"/>
  <c r="E791"/>
  <c r="E1126"/>
  <c r="E1425"/>
  <c r="E1105"/>
  <c r="E871"/>
  <c r="E1191"/>
  <c r="E819"/>
  <c r="E1154"/>
  <c r="E1321"/>
  <c r="E1015"/>
  <c r="E862"/>
  <c r="E963"/>
  <c r="E709"/>
  <c r="E1141"/>
  <c r="E1581"/>
  <c r="E1122"/>
  <c r="E818"/>
  <c r="E1221"/>
  <c r="E1533"/>
  <c r="E913"/>
  <c r="E1430"/>
  <c r="E1109"/>
  <c r="E1216"/>
  <c r="E753"/>
  <c r="E908"/>
  <c r="E1189"/>
  <c r="E1329"/>
  <c r="E1137"/>
  <c r="E1268"/>
  <c r="E697"/>
  <c r="E1501"/>
  <c r="E961"/>
  <c r="E1429"/>
  <c r="E789"/>
  <c r="E944"/>
  <c r="E696"/>
  <c r="E1212"/>
  <c r="E917"/>
  <c r="E1024"/>
  <c r="E780"/>
  <c r="E1059"/>
  <c r="E757"/>
  <c r="E912"/>
  <c r="E883"/>
  <c r="E1218"/>
  <c r="E692"/>
  <c r="E992"/>
  <c r="E748"/>
  <c r="E940"/>
  <c r="E775"/>
  <c r="E1174"/>
  <c r="E1277"/>
  <c r="E1107"/>
  <c r="E704"/>
  <c r="E919"/>
  <c r="E766"/>
  <c r="E1248"/>
  <c r="E743"/>
  <c r="E1063"/>
  <c r="E691"/>
  <c r="E1026"/>
  <c r="E1589"/>
  <c r="E1222"/>
  <c r="E734"/>
  <c r="E1201"/>
  <c r="E1332"/>
  <c r="E773"/>
  <c r="E1661"/>
  <c r="E994"/>
  <c r="E690"/>
  <c r="E1093"/>
  <c r="E1288"/>
  <c r="E801"/>
  <c r="E950"/>
  <c r="E1370"/>
  <c r="E881"/>
  <c r="E1036"/>
  <c r="E1061"/>
  <c r="E1597"/>
  <c r="E1009"/>
  <c r="E1116"/>
  <c r="E800"/>
  <c r="E1336"/>
  <c r="E849"/>
  <c r="E1004"/>
  <c r="E839"/>
  <c r="E903"/>
  <c r="E750"/>
  <c r="E1084"/>
  <c r="E805"/>
  <c r="E896"/>
  <c r="E867"/>
  <c r="E931"/>
  <c r="E1040"/>
  <c r="E796"/>
  <c r="E1011"/>
  <c r="E786"/>
  <c r="E1207"/>
  <c r="E835"/>
  <c r="E1155"/>
  <c r="E866"/>
  <c r="E1046"/>
  <c r="E1312"/>
  <c r="E979"/>
  <c r="E754"/>
  <c r="E1157"/>
  <c r="E1352"/>
  <c r="E865"/>
  <c r="E834"/>
  <c r="E935"/>
  <c r="E782"/>
  <c r="E1185"/>
  <c r="E1386"/>
  <c r="E1094"/>
  <c r="E1345"/>
  <c r="E1042"/>
  <c r="E1493"/>
  <c r="E914"/>
  <c r="E1361"/>
  <c r="E1153"/>
  <c r="E1281"/>
  <c r="E965"/>
  <c r="E1136"/>
  <c r="E892"/>
  <c r="E1450"/>
  <c r="E869"/>
  <c r="E960"/>
  <c r="E716"/>
  <c r="E995"/>
  <c r="E933"/>
  <c r="E1391"/>
  <c r="E899"/>
  <c r="E988"/>
  <c r="E887"/>
  <c r="E1184"/>
  <c r="E721"/>
  <c r="E1132"/>
  <c r="E752"/>
  <c r="E1031"/>
  <c r="E878"/>
  <c r="E956"/>
  <c r="E898"/>
  <c r="E1111"/>
  <c r="E739"/>
  <c r="E1138"/>
  <c r="E720"/>
  <c r="E999"/>
  <c r="E846"/>
  <c r="E962"/>
  <c r="E1471"/>
  <c r="E1079"/>
  <c r="E707"/>
  <c r="E1027"/>
  <c r="E738"/>
  <c r="E1205"/>
  <c r="E1186"/>
  <c r="E882"/>
  <c r="E998"/>
  <c r="E1645"/>
  <c r="E977"/>
  <c r="E706"/>
  <c r="E1142"/>
  <c r="E687"/>
  <c r="E1057"/>
  <c r="E1233"/>
  <c r="E966"/>
  <c r="E1477"/>
  <c r="E945"/>
  <c r="E1052"/>
  <c r="E736"/>
  <c r="E1629"/>
  <c r="E1025"/>
  <c r="E1525"/>
  <c r="E853"/>
  <c r="E1008"/>
  <c r="E764"/>
  <c r="E1300"/>
  <c r="E981"/>
  <c r="E1088"/>
  <c r="E844"/>
  <c r="E1123"/>
  <c r="E821"/>
  <c r="E1244"/>
  <c r="E769"/>
  <c r="E1203"/>
  <c r="E759"/>
  <c r="E1056"/>
  <c r="E812"/>
  <c r="E1091"/>
  <c r="E802"/>
  <c r="E982"/>
  <c r="E1517"/>
  <c r="E1171"/>
  <c r="E768"/>
  <c r="E983"/>
  <c r="E830"/>
  <c r="E1010"/>
  <c r="E807"/>
  <c r="E1127"/>
  <c r="E755"/>
  <c r="E1090"/>
  <c r="E1249"/>
  <c r="E951"/>
  <c r="E798"/>
  <c r="E1252"/>
  <c r="E1349"/>
  <c r="E1077"/>
  <c r="E1245"/>
  <c r="E1058"/>
  <c r="E1653"/>
  <c r="E901"/>
  <c r="E1072"/>
  <c r="E828"/>
  <c r="E1301"/>
  <c r="E1014"/>
  <c r="E1677"/>
  <c r="E929"/>
  <c r="E1100"/>
  <c r="E1125"/>
  <c r="E1253"/>
  <c r="E1073"/>
  <c r="E1180"/>
  <c r="E864"/>
  <c r="E1413"/>
  <c r="E897"/>
  <c r="E1348"/>
  <c r="E725"/>
  <c r="E1224"/>
  <c r="E851"/>
  <c r="E1148"/>
  <c r="E832"/>
  <c r="E1047"/>
  <c r="E894"/>
  <c r="E1074"/>
  <c r="E683"/>
  <c r="E1104"/>
  <c r="E860"/>
  <c r="E1075"/>
  <c r="E850"/>
  <c r="E906"/>
  <c r="E1219"/>
  <c r="E711"/>
  <c r="E1110"/>
  <c r="E1225"/>
  <c r="E1043"/>
  <c r="E855"/>
  <c r="E1190"/>
  <c r="E702"/>
  <c r="E1169"/>
  <c r="E902"/>
  <c r="E1078"/>
  <c r="E1317"/>
  <c r="E993"/>
  <c r="E1164"/>
  <c r="E1158"/>
  <c r="E701"/>
  <c r="E1106"/>
  <c r="E1621"/>
  <c r="E949"/>
  <c r="E681"/>
  <c r="E1685"/>
  <c r="E1466"/>
  <c r="E991"/>
  <c r="E824"/>
  <c r="E1260"/>
  <c r="E1177"/>
  <c r="E822"/>
  <c r="E1491"/>
  <c r="E1513"/>
  <c r="E1494"/>
  <c r="E1392"/>
  <c r="E1359"/>
  <c r="E1208"/>
  <c r="E1149"/>
  <c r="E794"/>
  <c r="E1115"/>
  <c r="E729"/>
  <c r="E1242"/>
  <c r="E1512"/>
  <c r="E1519"/>
  <c r="E1243"/>
  <c r="E1534"/>
  <c r="E1412"/>
  <c r="E1183"/>
  <c r="E797"/>
  <c r="E1482"/>
  <c r="E1082"/>
  <c r="E795"/>
  <c r="E1267"/>
  <c r="E1278"/>
  <c r="E1548"/>
  <c r="E1539"/>
  <c r="E1593"/>
  <c r="E1445"/>
  <c r="E1054"/>
  <c r="E767"/>
  <c r="E964"/>
  <c r="E905"/>
  <c r="E1398"/>
  <c r="E1659"/>
  <c r="E1411"/>
  <c r="E1405"/>
  <c r="E1664"/>
  <c r="E1559"/>
  <c r="E1119"/>
  <c r="E733"/>
  <c r="E1397"/>
  <c r="E1018"/>
  <c r="E731"/>
  <c r="E1331"/>
  <c r="E1342"/>
  <c r="E1612"/>
  <c r="E1603"/>
  <c r="E1231"/>
  <c r="E1360"/>
  <c r="E990"/>
  <c r="E703"/>
  <c r="E900"/>
  <c r="E857"/>
  <c r="E1483"/>
  <c r="E1384"/>
  <c r="E1498"/>
  <c r="E1490"/>
  <c r="E1353"/>
  <c r="E1623"/>
  <c r="E968"/>
  <c r="E909"/>
  <c r="E1257"/>
  <c r="E1210"/>
  <c r="E708"/>
  <c r="E1537"/>
  <c r="E1550"/>
  <c r="E1420"/>
  <c r="E1538"/>
  <c r="E1389"/>
  <c r="E1652"/>
  <c r="E1182"/>
  <c r="E895"/>
  <c r="E1092"/>
  <c r="E1033"/>
  <c r="E717"/>
  <c r="E1531"/>
  <c r="E1271"/>
  <c r="E1266"/>
  <c r="E1536"/>
  <c r="E885"/>
  <c r="E1032"/>
  <c r="E1070"/>
  <c r="E783"/>
  <c r="E980"/>
  <c r="E921"/>
  <c r="E1377"/>
  <c r="E1643"/>
  <c r="E1390"/>
  <c r="E1383"/>
  <c r="E1648"/>
  <c r="E1543"/>
  <c r="E952"/>
  <c r="E946"/>
  <c r="E1241"/>
  <c r="E1194"/>
  <c r="E938"/>
  <c r="E1569"/>
  <c r="E1582"/>
  <c r="E1436"/>
  <c r="E1570"/>
  <c r="E1410"/>
  <c r="E1668"/>
  <c r="E927"/>
  <c r="E760"/>
  <c r="E1172"/>
  <c r="E1113"/>
  <c r="E758"/>
  <c r="E1618"/>
  <c r="E1641"/>
  <c r="E1622"/>
  <c r="E1456"/>
  <c r="E1443"/>
  <c r="E1144"/>
  <c r="E1085"/>
  <c r="E730"/>
  <c r="E1051"/>
  <c r="E884"/>
  <c r="E1306"/>
  <c r="E1576"/>
  <c r="E1583"/>
  <c r="E1307"/>
  <c r="E1662"/>
  <c r="E1476"/>
  <c r="E1198"/>
  <c r="E684"/>
  <c r="E1108"/>
  <c r="E1049"/>
  <c r="E694"/>
  <c r="E1515"/>
  <c r="E1255"/>
  <c r="E1250"/>
  <c r="E1520"/>
  <c r="E1546"/>
  <c r="E1080"/>
  <c r="E1021"/>
  <c r="E693"/>
  <c r="E987"/>
  <c r="E820"/>
  <c r="E1373"/>
  <c r="E1640"/>
  <c r="E1647"/>
  <c r="E1374"/>
  <c r="E1270"/>
  <c r="E1540"/>
  <c r="E1055"/>
  <c r="E888"/>
  <c r="E1324"/>
  <c r="E954"/>
  <c r="E886"/>
  <c r="E1406"/>
  <c r="E1421"/>
  <c r="E1676"/>
  <c r="E1667"/>
  <c r="E1295"/>
  <c r="E1296"/>
  <c r="E1213"/>
  <c r="E858"/>
  <c r="E1179"/>
  <c r="E793"/>
  <c r="E1606"/>
  <c r="E1448"/>
  <c r="E1626"/>
  <c r="E1617"/>
  <c r="E928"/>
  <c r="E1160"/>
  <c r="E1101"/>
  <c r="E746"/>
  <c r="E1067"/>
  <c r="E910"/>
  <c r="E1290"/>
  <c r="E1560"/>
  <c r="E1567"/>
  <c r="E1291"/>
  <c r="E1630"/>
  <c r="E1460"/>
  <c r="E1039"/>
  <c r="E872"/>
  <c r="E1308"/>
  <c r="E1228"/>
  <c r="E870"/>
  <c r="E1427"/>
  <c r="E1442"/>
  <c r="E1692"/>
  <c r="E1683"/>
  <c r="E1311"/>
  <c r="E1192"/>
  <c r="E1006"/>
  <c r="E719"/>
  <c r="E916"/>
  <c r="E873"/>
  <c r="E1462"/>
  <c r="E1368"/>
  <c r="E1475"/>
  <c r="E1469"/>
  <c r="E1337"/>
  <c r="E1607"/>
  <c r="E1240"/>
  <c r="E845"/>
  <c r="E1573"/>
  <c r="E1130"/>
  <c r="E843"/>
  <c r="E1697"/>
  <c r="E1230"/>
  <c r="E1500"/>
  <c r="E1698"/>
  <c r="E1497"/>
  <c r="E1423"/>
  <c r="E1236"/>
  <c r="E874"/>
  <c r="E1195"/>
  <c r="E809"/>
  <c r="E1574"/>
  <c r="E1432"/>
  <c r="E1594"/>
  <c r="E1585"/>
  <c r="E1414"/>
  <c r="E1671"/>
  <c r="E1167"/>
  <c r="E781"/>
  <c r="E1461"/>
  <c r="E1066"/>
  <c r="E779"/>
  <c r="E1283"/>
  <c r="E1294"/>
  <c r="E1564"/>
  <c r="E1555"/>
  <c r="E1625"/>
  <c r="E1344"/>
  <c r="E1134"/>
  <c r="E847"/>
  <c r="E1044"/>
  <c r="E985"/>
  <c r="E1309"/>
  <c r="E1579"/>
  <c r="E1319"/>
  <c r="E1314"/>
  <c r="E1584"/>
  <c r="E1674"/>
  <c r="E1016"/>
  <c r="E957"/>
  <c r="E1313"/>
  <c r="E923"/>
  <c r="E756"/>
  <c r="E1458"/>
  <c r="E1467"/>
  <c r="E1372"/>
  <c r="E1459"/>
  <c r="E1334"/>
  <c r="E1434"/>
  <c r="E904"/>
  <c r="E861"/>
  <c r="E1605"/>
  <c r="E1146"/>
  <c r="E859"/>
  <c r="E1665"/>
  <c r="E1678"/>
  <c r="E1484"/>
  <c r="E1666"/>
  <c r="E1474"/>
  <c r="E1549"/>
  <c r="E1118"/>
  <c r="E831"/>
  <c r="E1028"/>
  <c r="E969"/>
  <c r="E1325"/>
  <c r="E1595"/>
  <c r="E1335"/>
  <c r="E1330"/>
  <c r="E1600"/>
  <c r="E1495"/>
  <c r="E1096"/>
  <c r="E1037"/>
  <c r="E682"/>
  <c r="E1003"/>
  <c r="E836"/>
  <c r="E1354"/>
  <c r="E1624"/>
  <c r="E1631"/>
  <c r="E1355"/>
  <c r="E1254"/>
  <c r="E1524"/>
  <c r="E975"/>
  <c r="E808"/>
  <c r="E1220"/>
  <c r="E1161"/>
  <c r="E806"/>
  <c r="E1522"/>
  <c r="E1545"/>
  <c r="E1526"/>
  <c r="E1408"/>
  <c r="E1379"/>
  <c r="E1128"/>
  <c r="E973"/>
  <c r="E1333"/>
  <c r="E939"/>
  <c r="E772"/>
  <c r="E1437"/>
  <c r="E1688"/>
  <c r="E1695"/>
  <c r="E1438"/>
  <c r="E1318"/>
  <c r="E1588"/>
  <c r="E911"/>
  <c r="E744"/>
  <c r="E1156"/>
  <c r="E1097"/>
  <c r="E742"/>
  <c r="E1650"/>
  <c r="E1673"/>
  <c r="E1654"/>
  <c r="E1472"/>
  <c r="E1465"/>
  <c r="E1064"/>
  <c r="E1165"/>
  <c r="E810"/>
  <c r="E1131"/>
  <c r="E745"/>
  <c r="E1226"/>
  <c r="E1496"/>
  <c r="E1503"/>
  <c r="E1227"/>
  <c r="E1502"/>
  <c r="E1396"/>
  <c r="E1103"/>
  <c r="E713"/>
  <c r="E1375"/>
  <c r="E1002"/>
  <c r="E715"/>
  <c r="E1347"/>
  <c r="E1358"/>
  <c r="E1628"/>
  <c r="E1619"/>
  <c r="E1247"/>
  <c r="E1703" l="1"/>
  <c r="B6" i="5" l="1"/>
  <c r="E335" i="1" s="1"/>
  <c r="G335" s="1"/>
</calcChain>
</file>

<file path=xl/sharedStrings.xml><?xml version="1.0" encoding="utf-8"?>
<sst xmlns="http://schemas.openxmlformats.org/spreadsheetml/2006/main" count="85035" uniqueCount="5455">
  <si>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</si>
  <si>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</si>
  <si>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</si>
  <si>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</si>
  <si>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</si>
  <si>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</si>
  <si>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</si>
  <si>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</si>
  <si>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</si>
  <si>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</si>
  <si>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</si>
  <si>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</si>
  <si>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</si>
  <si>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</si>
  <si>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</si>
  <si>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</si>
  <si>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</si>
  <si>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</si>
  <si>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</si>
  <si>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</si>
  <si>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</si>
  <si>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</si>
  <si>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</si>
  <si>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</si>
  <si>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</si>
  <si>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</si>
  <si>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</si>
  <si>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</si>
  <si>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</si>
  <si>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</si>
  <si>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</si>
  <si>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</si>
  <si>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</si>
  <si>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</si>
  <si>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</si>
  <si>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</si>
  <si>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</si>
  <si>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</si>
  <si>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</si>
  <si>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</si>
  <si>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</si>
  <si>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</si>
  <si>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</si>
  <si>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</si>
  <si>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</si>
  <si>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</si>
  <si>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</si>
  <si>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</si>
  <si>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</si>
  <si>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</si>
  <si>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</si>
  <si>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</si>
  <si>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</si>
  <si>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</si>
  <si>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</si>
  <si>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</si>
  <si>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</si>
  <si>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</si>
  <si>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</si>
  <si>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</si>
  <si>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</si>
  <si>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</si>
  <si>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</si>
  <si>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</si>
  <si>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</si>
  <si>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</si>
  <si>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</si>
  <si>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</si>
  <si>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</si>
  <si>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</si>
  <si>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</si>
  <si>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</si>
  <si>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</si>
  <si>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</si>
  <si>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</si>
  <si>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</si>
  <si>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</si>
  <si>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</si>
  <si>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</si>
  <si>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</si>
  <si>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</si>
  <si>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</si>
  <si>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</si>
  <si>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</si>
  <si>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</si>
  <si>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</si>
  <si>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</si>
  <si>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</si>
  <si>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</si>
  <si>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</si>
  <si>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</si>
  <si>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</si>
  <si>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</si>
  <si>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</si>
  <si>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</si>
  <si>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</si>
  <si>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</si>
  <si>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</si>
  <si>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</si>
  <si>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</si>
  <si>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</si>
  <si>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</si>
  <si>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</si>
  <si>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</si>
  <si>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</si>
  <si>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</si>
  <si>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</si>
  <si>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</si>
  <si>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</si>
  <si>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</si>
  <si>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</si>
  <si>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</si>
  <si>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</si>
  <si>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</si>
  <si>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</si>
  <si>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</si>
  <si>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</si>
  <si>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</si>
  <si>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</si>
  <si>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</si>
  <si>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</si>
  <si>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</si>
  <si>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</si>
  <si>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</si>
  <si>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</si>
  <si>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</si>
  <si>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</si>
  <si>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</si>
  <si>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</si>
  <si>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</si>
  <si>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</si>
  <si>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</si>
  <si>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</si>
  <si>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</si>
  <si>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</si>
  <si>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</si>
  <si>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</si>
  <si>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</si>
  <si>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</si>
  <si>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</si>
  <si>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</si>
  <si>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</si>
  <si>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</si>
  <si>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</si>
  <si>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</si>
  <si>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</si>
  <si>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</si>
  <si>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</si>
  <si>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</si>
  <si>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</si>
  <si>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</si>
  <si>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</si>
  <si>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</si>
  <si>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</si>
  <si>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</si>
  <si>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</si>
  <si>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</si>
  <si>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</si>
  <si>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</si>
  <si>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</si>
  <si>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</si>
  <si>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</si>
  <si>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</si>
  <si>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</si>
  <si>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</si>
  <si>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</si>
  <si>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</si>
  <si>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</si>
  <si>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</si>
  <si>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</si>
  <si>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</si>
  <si>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</si>
  <si>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</si>
  <si>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</si>
  <si>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</si>
  <si>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</si>
  <si>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</si>
  <si>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</si>
  <si>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</si>
  <si>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</si>
  <si>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</si>
  <si>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</si>
  <si>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</si>
  <si>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</si>
  <si>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</si>
  <si>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</si>
  <si>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</si>
  <si>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</si>
  <si>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</si>
  <si>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</si>
  <si>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</si>
  <si>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</si>
  <si>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</si>
  <si>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</si>
  <si>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</si>
  <si>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</si>
  <si>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</si>
  <si>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</si>
  <si>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</si>
  <si>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</si>
  <si>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</si>
  <si>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</si>
  <si>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</si>
  <si>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</si>
  <si>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</si>
  <si>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</si>
  <si>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</si>
  <si>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</si>
  <si>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</si>
  <si>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</si>
  <si>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</si>
  <si>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</si>
  <si>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</si>
  <si>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</si>
  <si>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</si>
  <si>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</si>
  <si>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</si>
  <si>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</si>
  <si>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</si>
  <si>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</si>
  <si>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</si>
  <si>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</si>
  <si>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</si>
  <si>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</si>
  <si>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</si>
  <si>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</si>
  <si>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</si>
  <si>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</si>
  <si>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</si>
  <si>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</si>
  <si>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</si>
  <si>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</si>
  <si>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</si>
  <si>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</si>
  <si>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</si>
  <si>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</si>
  <si>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</si>
  <si>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</si>
  <si>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</si>
  <si>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</si>
  <si>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</si>
  <si>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</si>
  <si>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</si>
  <si>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</si>
  <si>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</si>
  <si>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</si>
  <si>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</si>
  <si>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</si>
  <si>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</si>
  <si>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</si>
  <si>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</si>
  <si>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</si>
  <si>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</si>
  <si>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</si>
  <si>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</si>
  <si>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</si>
  <si>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</si>
  <si>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</si>
  <si>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</si>
  <si>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</si>
  <si>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</si>
  <si>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</si>
  <si>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</si>
  <si>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</si>
  <si>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</si>
  <si>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</si>
  <si>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</si>
  <si>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</si>
  <si>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</si>
  <si>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</si>
  <si>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</si>
  <si>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</si>
  <si>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</si>
  <si>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</si>
  <si>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</si>
  <si>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</si>
  <si>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</si>
  <si>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</si>
  <si>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</si>
  <si>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</si>
  <si>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</si>
  <si>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</si>
  <si>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</si>
  <si>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</si>
  <si>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</si>
  <si>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</si>
  <si>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</si>
  <si>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</si>
  <si>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</si>
  <si>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</si>
  <si>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</si>
  <si>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</si>
  <si>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</si>
  <si>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</si>
  <si>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</si>
  <si>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</si>
  <si>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</si>
  <si>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</si>
  <si>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</si>
  <si>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</si>
  <si>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</si>
  <si>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</si>
  <si>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</si>
  <si>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</si>
  <si>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</si>
  <si>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</si>
  <si>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</si>
  <si>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</si>
  <si>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</si>
  <si>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</si>
  <si>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</si>
  <si>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</si>
  <si>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</si>
  <si>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</si>
  <si>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</si>
  <si>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</si>
  <si>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</si>
  <si>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</si>
  <si>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</si>
  <si>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</si>
  <si>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</si>
  <si>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</si>
  <si>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</si>
  <si>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</si>
  <si>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</si>
  <si>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</si>
  <si>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</si>
  <si>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</si>
  <si>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</si>
  <si>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</si>
  <si>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</si>
  <si>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</si>
  <si>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</si>
  <si>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</si>
  <si>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</si>
  <si>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</si>
  <si>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</si>
  <si>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</si>
  <si>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</si>
  <si>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</si>
  <si>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</si>
  <si>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</si>
  <si>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</si>
  <si>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</si>
  <si>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</si>
  <si>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</si>
  <si>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</si>
  <si>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</si>
  <si>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</si>
  <si>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</si>
  <si>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</si>
  <si>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</si>
  <si>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</si>
  <si>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</si>
  <si>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</si>
  <si>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</si>
  <si>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</si>
  <si>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</si>
  <si>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</si>
  <si>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</si>
  <si>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</si>
  <si>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</si>
  <si>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</si>
  <si>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</si>
  <si>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</si>
  <si>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</si>
  <si>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</si>
  <si>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</si>
  <si>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</si>
  <si>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</si>
  <si>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</si>
  <si>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</si>
  <si>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</si>
  <si>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</si>
  <si>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</si>
  <si>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</si>
  <si>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</si>
  <si>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</si>
  <si>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</si>
  <si>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</si>
  <si>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</si>
  <si>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</si>
  <si>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</si>
  <si>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</si>
  <si>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</si>
  <si>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</si>
  <si>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</si>
  <si>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</si>
  <si>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</si>
  <si>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</si>
  <si>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</si>
  <si>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</si>
  <si>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</si>
  <si>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</si>
  <si>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</si>
  <si>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</si>
  <si>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</si>
  <si>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</si>
  <si>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</si>
  <si>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</si>
  <si>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</si>
  <si>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</si>
  <si>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</si>
  <si>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</si>
  <si>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</si>
  <si>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</si>
  <si>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</si>
  <si>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</si>
  <si>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</si>
  <si>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</si>
  <si>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</si>
  <si>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</si>
  <si>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</si>
  <si>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</si>
  <si>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</si>
  <si>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</si>
  <si>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</si>
  <si>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</si>
  <si>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</si>
  <si>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</si>
  <si>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</si>
  <si>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</si>
  <si>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</si>
  <si>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</si>
  <si>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</si>
  <si>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</si>
  <si>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</si>
  <si>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</si>
  <si>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</si>
  <si>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</si>
  <si>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</si>
  <si>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</si>
  <si>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</si>
  <si>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</si>
  <si>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</si>
  <si>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</si>
  <si>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</si>
  <si>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</si>
  <si>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</si>
  <si>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</si>
  <si>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</si>
  <si>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</si>
  <si>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</si>
  <si>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</si>
  <si>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</si>
  <si>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</si>
  <si>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</si>
  <si>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</si>
  <si>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</si>
  <si>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</si>
  <si>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</si>
  <si>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</si>
  <si>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</si>
  <si>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</si>
  <si>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</si>
  <si>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</si>
  <si>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</si>
  <si>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</si>
  <si>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</si>
  <si>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</si>
  <si>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</si>
  <si>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</si>
  <si>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</si>
  <si>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</si>
  <si>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</si>
  <si>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</si>
  <si>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</si>
  <si>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</si>
  <si>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</si>
  <si>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</si>
  <si>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</si>
  <si>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</si>
  <si>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</si>
  <si>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</si>
  <si>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</si>
  <si>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</si>
  <si>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</si>
  <si>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</si>
  <si>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</si>
  <si>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</si>
  <si>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</si>
  <si>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</si>
  <si>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</si>
  <si>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</si>
  <si>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</si>
  <si>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</si>
  <si>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</si>
  <si>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</si>
  <si>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</si>
  <si>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</si>
  <si>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</si>
  <si>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</si>
  <si>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</si>
  <si>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</si>
  <si>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</si>
  <si>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</si>
  <si>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</si>
  <si>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</si>
  <si>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</si>
  <si>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</si>
  <si>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</si>
  <si>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</si>
  <si>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</si>
  <si>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</si>
  <si>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</si>
  <si>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</si>
  <si>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</si>
  <si>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</si>
  <si>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</si>
  <si>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</si>
  <si>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</si>
  <si>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</si>
  <si>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</si>
  <si>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</si>
  <si>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</si>
  <si>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</si>
  <si>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</si>
  <si>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</si>
  <si>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</si>
  <si>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</si>
  <si>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</si>
  <si>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</si>
  <si>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</si>
  <si>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</si>
  <si>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</si>
  <si>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</si>
  <si>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</si>
  <si>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</si>
  <si>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</si>
  <si>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</si>
  <si>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</si>
  <si>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</si>
  <si>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</si>
  <si>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</si>
  <si>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</si>
  <si>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</si>
  <si>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</si>
  <si>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</si>
  <si>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</si>
  <si>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</si>
  <si>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</si>
  <si>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</si>
  <si>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</si>
  <si>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</si>
  <si>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</si>
  <si>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</si>
  <si>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</si>
  <si>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</si>
  <si>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</si>
  <si>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</si>
  <si>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</si>
  <si>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</si>
  <si>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</si>
  <si>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</si>
  <si>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</si>
  <si>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</si>
  <si>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</si>
  <si>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</si>
  <si>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</si>
  <si>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</si>
  <si>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</si>
  <si>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</si>
  <si>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</si>
  <si>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</si>
  <si>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</si>
  <si>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</si>
  <si>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</si>
  <si>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</si>
  <si>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</si>
  <si>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</si>
  <si>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</si>
  <si>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</si>
  <si>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</si>
  <si>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</si>
  <si>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</si>
  <si>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</si>
  <si>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</si>
  <si>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</si>
  <si>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</si>
  <si>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</si>
  <si>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</si>
  <si>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</si>
  <si>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</si>
  <si>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</si>
  <si>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</si>
  <si>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</si>
  <si>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</si>
  <si>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</si>
  <si>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</si>
  <si>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</si>
  <si>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</si>
  <si>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</si>
  <si>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</si>
  <si>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</si>
  <si>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</si>
  <si>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</si>
  <si>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</si>
  <si>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</si>
  <si>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</si>
  <si>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</si>
  <si>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</si>
  <si>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</si>
  <si>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</si>
  <si>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</si>
  <si>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</si>
  <si>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</si>
  <si>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</si>
  <si>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</si>
  <si>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</si>
  <si>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</si>
  <si>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</si>
  <si>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</si>
  <si>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</si>
  <si>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</si>
  <si>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</si>
  <si>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</si>
  <si>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</si>
  <si>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</si>
  <si>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</si>
  <si>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</si>
  <si>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</si>
  <si>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</si>
  <si>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</si>
  <si>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</si>
  <si>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</si>
  <si>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</si>
  <si>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</si>
  <si>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</si>
  <si>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</si>
  <si>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</si>
  <si>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</si>
  <si>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</si>
  <si>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</si>
  <si>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</si>
  <si>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</si>
  <si>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</si>
  <si>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</si>
  <si>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</si>
  <si>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</si>
  <si>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</si>
  <si>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</si>
  <si>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</si>
  <si>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</si>
  <si>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</si>
  <si>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</si>
  <si>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</si>
  <si>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</si>
  <si>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</si>
  <si>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</si>
  <si>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</si>
  <si>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</si>
  <si>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</si>
  <si>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</si>
  <si>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</si>
  <si>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</si>
  <si>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</si>
  <si>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</si>
  <si>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</si>
  <si>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</si>
  <si>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</si>
  <si>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</si>
  <si>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</si>
  <si>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</si>
  <si>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</si>
  <si>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</si>
  <si>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</si>
  <si>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</si>
  <si>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</si>
  <si>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</si>
  <si>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</si>
  <si>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</si>
  <si>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</si>
  <si>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</si>
  <si>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</si>
  <si>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</si>
  <si>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</si>
  <si>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</si>
  <si>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</si>
  <si>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</si>
  <si>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</si>
  <si>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</si>
  <si>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</si>
  <si>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</si>
  <si>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</si>
  <si>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</si>
  <si>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</si>
  <si>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</si>
  <si>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</si>
  <si>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</si>
  <si>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</si>
  <si>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</si>
  <si>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</si>
  <si>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</si>
  <si>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</si>
  <si>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</si>
  <si>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</si>
  <si>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</si>
  <si>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</si>
  <si>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</si>
  <si>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</si>
  <si>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</si>
  <si>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</si>
  <si>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</si>
  <si>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</si>
  <si>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</si>
  <si>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</si>
  <si>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</si>
  <si>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</si>
  <si>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</si>
  <si>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</si>
  <si>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</si>
  <si>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</si>
  <si>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</si>
  <si>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</si>
  <si>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</si>
  <si>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</si>
  <si>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</si>
  <si>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</si>
  <si>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</si>
  <si>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</si>
  <si>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</si>
  <si>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</si>
  <si>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</si>
  <si>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</si>
  <si>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</si>
  <si>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</si>
  <si>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</si>
  <si>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</si>
  <si>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</si>
  <si>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</si>
  <si>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</si>
  <si>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</si>
  <si>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</si>
  <si>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</si>
  <si>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</si>
  <si>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</si>
  <si>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</si>
  <si>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</si>
  <si>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</si>
  <si>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</si>
  <si>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</si>
  <si>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</si>
  <si>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</si>
  <si>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</si>
  <si>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</si>
  <si>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</si>
  <si>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</si>
  <si>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</si>
  <si>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</si>
  <si>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</si>
  <si>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</si>
  <si>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</si>
  <si>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</si>
  <si>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</si>
  <si>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</si>
  <si>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</si>
  <si>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</si>
  <si>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</si>
  <si>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</si>
  <si>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</si>
  <si>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</si>
  <si>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</si>
  <si>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</si>
  <si>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</si>
  <si>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</si>
  <si>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</si>
  <si>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</si>
  <si>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</si>
  <si>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</si>
  <si>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</si>
  <si>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</si>
  <si>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</si>
  <si>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</si>
  <si>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</si>
  <si>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</si>
  <si>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</si>
  <si>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</si>
  <si>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</si>
  <si>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</si>
  <si>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</si>
  <si>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</si>
  <si>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</si>
  <si>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</si>
  <si>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</si>
  <si>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</si>
  <si>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</si>
  <si>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</si>
  <si>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</si>
  <si>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</si>
  <si>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</si>
  <si>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</si>
  <si>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</si>
  <si>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</si>
  <si>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</si>
  <si>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</si>
  <si>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</si>
  <si>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</si>
  <si>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</si>
  <si>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</si>
  <si>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</si>
  <si>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</si>
  <si>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</si>
  <si>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</si>
  <si>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</si>
  <si>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</si>
  <si>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</si>
  <si>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</si>
  <si>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</si>
  <si>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</si>
  <si>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</si>
  <si>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</si>
  <si>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</si>
  <si>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</si>
  <si>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</si>
  <si>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</si>
  <si>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</si>
  <si>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</si>
  <si>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</si>
  <si>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</si>
  <si>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</si>
  <si>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</si>
  <si>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</si>
  <si>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</si>
  <si>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</si>
  <si>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</si>
  <si>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</si>
  <si>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</si>
  <si>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</si>
  <si>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</si>
  <si>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</si>
  <si>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</si>
  <si>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</si>
  <si>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</si>
  <si>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</si>
  <si>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</si>
  <si>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</si>
  <si>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</si>
  <si>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</si>
  <si>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</si>
  <si>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</si>
  <si>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</si>
  <si>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</si>
  <si>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</si>
  <si>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</si>
  <si>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</si>
  <si>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</si>
  <si>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</si>
  <si>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</si>
  <si>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</si>
  <si>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</si>
  <si>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</si>
  <si>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</si>
  <si>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</si>
  <si>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</si>
  <si>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</si>
  <si>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</si>
  <si>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</si>
  <si>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</si>
  <si>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</si>
  <si>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</si>
  <si>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</si>
  <si>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</si>
  <si>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</si>
  <si>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</si>
  <si>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</si>
  <si>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</si>
  <si>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</si>
  <si>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</si>
  <si>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</si>
  <si>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</si>
  <si>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</si>
  <si>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</si>
  <si>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</si>
  <si>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</si>
  <si>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</si>
  <si>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</si>
  <si>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</si>
  <si>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</si>
  <si>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</si>
  <si>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</si>
  <si>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</si>
  <si>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</si>
  <si>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</si>
  <si>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</si>
  <si>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</si>
  <si>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</si>
  <si>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</si>
  <si>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</si>
  <si>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</si>
  <si>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</si>
  <si>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</si>
  <si>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</si>
  <si>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</si>
  <si>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</si>
  <si>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</si>
  <si>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</si>
  <si>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</si>
  <si>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</si>
  <si>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</si>
  <si>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</si>
  <si>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</si>
  <si>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</si>
  <si>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</si>
  <si>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</si>
  <si>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</si>
  <si>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</si>
  <si>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</si>
  <si>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</si>
  <si>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</si>
  <si>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</si>
  <si>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</si>
  <si>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</si>
  <si>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</si>
  <si>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</si>
  <si>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</si>
  <si>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</si>
  <si>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</si>
  <si>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</si>
  <si>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</si>
  <si>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</si>
  <si>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</si>
  <si>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</si>
  <si>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</si>
  <si>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</si>
  <si>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</si>
  <si>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</si>
  <si>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</si>
  <si>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</si>
  <si>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</si>
  <si>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</si>
  <si>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</si>
  <si>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</si>
  <si>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</si>
  <si>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</si>
  <si>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</si>
  <si>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</si>
  <si>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</si>
  <si>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</si>
  <si>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</si>
  <si>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</si>
  <si>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</si>
  <si>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</si>
  <si>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</si>
  <si>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</si>
  <si>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</si>
  <si>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</si>
  <si>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</si>
  <si>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</si>
  <si>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</si>
  <si>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</si>
  <si>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</si>
  <si>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</si>
  <si>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</si>
  <si>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</si>
  <si>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</si>
  <si>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</si>
  <si>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</si>
  <si>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</si>
  <si>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</si>
  <si>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</si>
  <si>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</si>
  <si>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</si>
  <si>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</si>
  <si>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</si>
  <si>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</si>
  <si>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</si>
  <si>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</si>
  <si>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</si>
  <si>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</si>
  <si>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</si>
  <si>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</si>
  <si>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</si>
  <si>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</si>
  <si>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</si>
  <si>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</si>
  <si>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</si>
  <si>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</si>
  <si>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</si>
  <si>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</si>
  <si>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</si>
  <si>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</si>
  <si>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</si>
  <si>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</si>
  <si>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</si>
  <si>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</si>
  <si>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</si>
  <si>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</si>
  <si>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</si>
  <si>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</si>
  <si>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</si>
  <si>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</si>
  <si>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</si>
  <si>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</si>
  <si>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</si>
  <si>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</si>
  <si>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</si>
  <si>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</si>
  <si>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</si>
  <si>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</si>
  <si>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</si>
  <si>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</si>
  <si>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</si>
  <si>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</si>
  <si>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</si>
  <si>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</si>
  <si>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</si>
  <si>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</si>
  <si>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</si>
  <si>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</si>
  <si>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</si>
  <si>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</si>
  <si>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</si>
  <si>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</si>
  <si>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</si>
  <si>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</si>
  <si>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</si>
  <si>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</si>
  <si>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</si>
  <si>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</si>
  <si>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</si>
  <si>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</si>
  <si>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</si>
  <si>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</si>
  <si>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</si>
  <si>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</si>
  <si>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</si>
  <si>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</si>
  <si>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</si>
  <si>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</si>
  <si>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</si>
  <si>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</si>
  <si>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</si>
  <si>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</si>
  <si>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</si>
  <si>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</si>
  <si>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</si>
  <si>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</si>
  <si>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</si>
  <si>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</si>
  <si>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</si>
  <si>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</si>
  <si>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</si>
  <si>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</si>
  <si>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</si>
  <si>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</si>
  <si>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</si>
  <si>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</si>
  <si>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</si>
  <si>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</si>
  <si>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</si>
  <si>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</si>
  <si>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</si>
  <si>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</si>
  <si>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</si>
  <si>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</si>
  <si>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</si>
  <si>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</si>
  <si>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</si>
  <si>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</si>
  <si>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</si>
  <si>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</si>
  <si>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</si>
  <si>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</si>
  <si>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</si>
  <si>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</si>
  <si>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</si>
  <si>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</si>
  <si>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</si>
  <si>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</si>
  <si>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</si>
  <si>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</si>
  <si>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</si>
  <si>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</si>
  <si>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</si>
  <si>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</si>
  <si>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</si>
  <si>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</si>
  <si>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</si>
  <si>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</si>
  <si>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</si>
  <si>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</si>
  <si>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</si>
  <si>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</si>
  <si>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</si>
  <si>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</si>
  <si>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</si>
  <si>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</si>
  <si>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</si>
  <si>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</si>
  <si>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</si>
  <si>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</si>
  <si>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</si>
  <si>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</si>
  <si>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</si>
  <si>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</si>
  <si>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</si>
  <si>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</si>
  <si>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</si>
  <si>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</si>
  <si>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</si>
  <si>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</si>
  <si>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</si>
  <si>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</si>
  <si>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</si>
  <si>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</si>
  <si>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</si>
  <si>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</si>
  <si>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</si>
  <si>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</si>
  <si>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</si>
  <si>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</si>
  <si>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</si>
  <si>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</si>
  <si>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</si>
  <si>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</si>
  <si>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</si>
  <si>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</si>
  <si>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</si>
  <si>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</si>
  <si>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</si>
  <si>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</si>
  <si>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</si>
  <si>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</si>
  <si>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</si>
  <si>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</si>
  <si>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</si>
  <si>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</si>
  <si>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</si>
  <si>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</si>
  <si>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</si>
  <si>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</si>
  <si>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</si>
  <si>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</si>
  <si>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</si>
  <si>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</si>
  <si>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</si>
  <si>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</si>
  <si>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</si>
  <si>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</si>
  <si>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</si>
  <si>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</si>
  <si>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</si>
  <si>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</si>
  <si>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</si>
  <si>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</si>
  <si>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</si>
  <si>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</si>
  <si>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</si>
  <si>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</si>
  <si>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</si>
  <si>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</si>
  <si>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</si>
  <si>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</si>
  <si>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</si>
  <si>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</si>
  <si>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</si>
  <si>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</si>
  <si>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</si>
  <si>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</si>
  <si>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</si>
  <si>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</si>
  <si>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</si>
  <si>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</si>
  <si>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</si>
  <si>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</si>
  <si>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</si>
  <si>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</si>
  <si>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</si>
  <si>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</si>
  <si>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</si>
  <si>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</si>
  <si>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</si>
  <si>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</si>
  <si>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</si>
  <si>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</si>
  <si>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</si>
  <si>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</si>
  <si>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</si>
  <si>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</si>
  <si>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</si>
  <si>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</si>
  <si>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</si>
  <si>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</si>
  <si>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</si>
  <si>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</si>
  <si>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</si>
  <si>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</si>
  <si>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</si>
  <si>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</si>
  <si>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</si>
  <si>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</si>
  <si>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</si>
  <si>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</si>
  <si>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</si>
  <si>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</si>
  <si>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</si>
  <si>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</si>
  <si>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</si>
  <si>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</si>
  <si>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</si>
  <si>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</si>
  <si>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</si>
  <si>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</si>
  <si>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</si>
  <si>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</si>
  <si>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</si>
  <si>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</si>
  <si>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</si>
  <si>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</si>
  <si>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</si>
  <si>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</si>
  <si>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</si>
  <si>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</si>
  <si>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</si>
  <si>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</si>
  <si>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</si>
  <si>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</si>
  <si>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</si>
  <si>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</si>
  <si>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</si>
  <si>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</si>
  <si>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</si>
  <si>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</si>
  <si>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</si>
  <si>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</si>
  <si>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</si>
  <si>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</si>
  <si>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</si>
  <si>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</si>
  <si>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</si>
  <si>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</si>
  <si>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</si>
  <si>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</si>
  <si>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</si>
  <si>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</si>
  <si>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</si>
  <si>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</si>
  <si>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</si>
  <si>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</si>
  <si>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</si>
  <si>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</si>
  <si>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</si>
  <si>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</si>
  <si>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</si>
  <si>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</si>
  <si>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</si>
  <si>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</si>
  <si>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</si>
  <si>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</si>
  <si>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</si>
  <si>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</si>
  <si>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</si>
  <si>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</si>
  <si>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</si>
  <si>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</si>
  <si>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</si>
  <si>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</si>
  <si>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</si>
  <si>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</si>
  <si>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</si>
  <si>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</si>
  <si>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</si>
  <si>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</si>
  <si>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</si>
  <si>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</si>
  <si>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</si>
  <si>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</si>
  <si>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</si>
  <si>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</si>
  <si>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</si>
  <si>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</si>
  <si>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</si>
  <si>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</si>
  <si>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</si>
  <si>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</si>
  <si>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</si>
  <si>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</si>
  <si>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</si>
  <si>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</si>
  <si>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</si>
  <si>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</si>
  <si>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</si>
  <si>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</si>
  <si>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</si>
  <si>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</si>
  <si>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</si>
  <si>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</si>
  <si>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</si>
  <si>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</si>
  <si>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</si>
  <si>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</si>
  <si>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</si>
  <si>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</si>
  <si>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</si>
  <si>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</si>
  <si>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</si>
  <si>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</si>
  <si>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</si>
  <si>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</si>
  <si>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</si>
  <si>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</si>
  <si>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</si>
  <si>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</si>
  <si>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</si>
  <si>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</si>
  <si>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</si>
  <si>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</si>
  <si>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</si>
  <si>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</si>
  <si>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</si>
  <si>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</si>
  <si>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</si>
  <si>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</si>
  <si>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</si>
  <si>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</si>
  <si>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</si>
  <si>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</si>
  <si>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</si>
  <si>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</si>
  <si>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</si>
  <si>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</si>
  <si>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</si>
  <si>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</si>
  <si>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</si>
  <si>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</si>
  <si>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</si>
  <si>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</si>
  <si>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</si>
  <si>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</si>
  <si>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</si>
  <si>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</si>
  <si>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</si>
  <si>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</si>
  <si>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</si>
  <si>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</si>
  <si>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</si>
  <si>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</si>
  <si>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</si>
  <si>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</si>
  <si>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</si>
  <si>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</si>
  <si>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</si>
  <si>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</si>
  <si>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</si>
  <si>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</si>
  <si>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</si>
  <si>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</si>
  <si>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</si>
  <si>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</si>
  <si>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</si>
  <si>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</si>
  <si>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</si>
  <si>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</si>
  <si>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</si>
  <si>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</si>
  <si>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</si>
  <si>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</si>
  <si>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</si>
  <si>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</si>
  <si>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</si>
  <si>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</si>
  <si>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</si>
  <si>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</si>
  <si>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</si>
  <si>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</si>
  <si>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</si>
  <si>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</si>
  <si>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</si>
  <si>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</si>
  <si>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</si>
  <si>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</si>
  <si>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</si>
  <si>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</si>
  <si>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</si>
  <si>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</si>
  <si>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</si>
  <si>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</si>
  <si>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</si>
  <si>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</si>
  <si>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</si>
  <si>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</si>
  <si>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</si>
  <si>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</si>
  <si>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</si>
  <si>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</si>
  <si>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</si>
  <si>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</si>
  <si>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</si>
  <si>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</si>
  <si>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</si>
  <si>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</si>
  <si>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</si>
  <si>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</si>
  <si>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</si>
  <si>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</si>
  <si>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</si>
  <si>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</si>
  <si>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</si>
  <si>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</si>
  <si>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</si>
  <si>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</si>
  <si>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</si>
  <si>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</si>
  <si>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</si>
  <si>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</si>
  <si>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</si>
  <si>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</si>
  <si>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</si>
  <si>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</si>
  <si>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</si>
  <si>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</si>
  <si>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</si>
  <si>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</si>
  <si>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</si>
  <si>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</si>
  <si>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</si>
  <si>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</si>
  <si>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</si>
  <si>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</si>
  <si>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</si>
  <si>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</si>
  <si>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</si>
  <si>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</si>
  <si>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</si>
  <si>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</si>
  <si>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</si>
  <si>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</si>
  <si>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</si>
  <si>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</si>
  <si>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</si>
  <si>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</si>
  <si>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</si>
  <si>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</si>
  <si>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</si>
  <si>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</si>
  <si>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</si>
  <si>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</si>
  <si>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</si>
  <si>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</si>
  <si>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</si>
  <si>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</si>
  <si>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</si>
  <si>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</si>
  <si>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</si>
  <si>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</si>
  <si>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</si>
  <si>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</si>
  <si>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</si>
  <si>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</si>
  <si>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</si>
  <si>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</si>
  <si>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</si>
  <si>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</si>
  <si>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</si>
  <si>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</si>
  <si>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</si>
  <si>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</si>
  <si>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</si>
  <si>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</si>
  <si>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</si>
  <si>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</si>
  <si>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</si>
  <si>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</si>
  <si>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</si>
  <si>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</si>
  <si>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</si>
  <si>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</si>
  <si>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</si>
  <si>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</si>
  <si>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</si>
  <si>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</si>
  <si>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</si>
  <si>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</si>
  <si>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</si>
  <si>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</si>
  <si>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</si>
  <si>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</si>
  <si>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</si>
  <si>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</si>
  <si>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</si>
  <si>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</si>
  <si>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</si>
  <si>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</si>
  <si>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</si>
  <si>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</si>
  <si>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</si>
  <si>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</si>
  <si>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</si>
  <si>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</si>
  <si>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</si>
  <si>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</si>
  <si>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</si>
  <si>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</si>
  <si>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</si>
  <si>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</si>
  <si>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</si>
  <si>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</si>
  <si>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</si>
  <si>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</si>
  <si>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</si>
  <si>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</si>
  <si>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</si>
  <si>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</si>
  <si>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</si>
  <si>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</si>
  <si>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</si>
  <si>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</si>
  <si>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</si>
  <si>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</si>
  <si>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</si>
  <si>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</si>
  <si>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</si>
  <si>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</si>
  <si>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</si>
  <si>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</si>
  <si>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</si>
  <si>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</si>
  <si>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</si>
  <si>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</si>
  <si>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</si>
  <si>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</si>
  <si>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</si>
  <si>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</si>
  <si>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</si>
  <si>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</si>
  <si>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</si>
  <si>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</si>
  <si>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</si>
  <si>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</si>
  <si>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</si>
  <si>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</si>
  <si>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</si>
  <si>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</si>
  <si>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</si>
  <si>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</si>
  <si>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</si>
  <si>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</si>
  <si>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</si>
  <si>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</si>
  <si>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</si>
  <si>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</si>
  <si>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</si>
  <si>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</si>
  <si>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</si>
  <si>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</si>
  <si>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</si>
  <si>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</si>
  <si>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</si>
  <si>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</si>
  <si>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</si>
  <si>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</si>
  <si>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</si>
  <si>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</si>
  <si>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</si>
  <si>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</si>
  <si>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</si>
  <si>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</si>
  <si>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</si>
  <si>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</si>
  <si>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</si>
  <si>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</si>
  <si>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</si>
  <si>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</si>
  <si>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</si>
  <si>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</si>
  <si>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</si>
  <si>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</si>
  <si>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</si>
  <si>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</si>
  <si>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</si>
  <si>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</si>
  <si>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</si>
  <si>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</si>
  <si>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</si>
  <si>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</si>
  <si>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</si>
  <si>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</si>
  <si>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</si>
  <si>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</si>
  <si>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</si>
  <si>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</si>
  <si>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</si>
  <si>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</si>
  <si>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</si>
  <si>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</si>
  <si>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</si>
  <si>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</si>
  <si>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</si>
  <si>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</si>
  <si>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</si>
  <si>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</si>
  <si>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</si>
  <si>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</si>
  <si>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</si>
  <si>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</si>
  <si>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</si>
  <si>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</si>
  <si>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</si>
  <si>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</si>
  <si>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</si>
  <si>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</si>
  <si>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</si>
  <si>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</si>
  <si>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</si>
  <si>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</si>
  <si>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</si>
  <si>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</si>
  <si>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</si>
  <si>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</si>
  <si>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</si>
  <si>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</si>
  <si>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</si>
  <si>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</si>
  <si>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</si>
  <si>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</si>
  <si>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</si>
  <si>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</si>
  <si>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</si>
  <si>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</si>
  <si>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</si>
  <si>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</si>
  <si>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</si>
  <si>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</si>
  <si>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</si>
  <si>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</si>
  <si>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</si>
  <si>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</si>
  <si>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</si>
  <si>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</si>
  <si>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</si>
  <si>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</si>
  <si>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</si>
  <si>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</si>
  <si>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</si>
  <si>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</si>
  <si>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</si>
  <si>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</si>
  <si>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</si>
  <si>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</si>
  <si>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</si>
  <si>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</si>
  <si>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</si>
  <si>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</si>
  <si>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</si>
  <si>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</si>
  <si>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</si>
  <si>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</si>
  <si>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</si>
  <si>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</si>
  <si>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</si>
  <si>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</si>
  <si>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</si>
  <si>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</si>
  <si>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</si>
  <si>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</si>
  <si>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</si>
  <si>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</si>
  <si>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</si>
  <si>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</si>
  <si>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</si>
  <si>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</si>
  <si>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</si>
  <si>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</si>
  <si>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</si>
  <si>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</si>
  <si>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</si>
  <si>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</si>
  <si>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</si>
  <si>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</si>
  <si>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</si>
  <si>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</si>
  <si>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</si>
  <si>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</si>
  <si>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</si>
  <si>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</si>
  <si>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</si>
  <si>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</si>
  <si>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</si>
  <si>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</si>
  <si>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</si>
  <si>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</si>
  <si>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</si>
  <si>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</si>
  <si>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</si>
  <si>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</si>
  <si>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</si>
  <si>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</si>
  <si>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</si>
  <si>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</si>
  <si>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</si>
  <si>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</si>
  <si>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</si>
  <si>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</si>
  <si>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</si>
  <si>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</si>
  <si>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</si>
  <si>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</si>
  <si>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</si>
  <si>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</si>
  <si>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</si>
  <si>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</si>
  <si>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</si>
  <si>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</si>
  <si>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</si>
  <si>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</si>
  <si>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</si>
  <si>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</si>
  <si>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</si>
  <si>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</si>
  <si>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</si>
  <si>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</si>
  <si>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</si>
  <si>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</si>
  <si>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</si>
  <si>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</si>
  <si>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</si>
  <si>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</si>
  <si>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</si>
  <si>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</si>
  <si>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</si>
  <si>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</si>
  <si>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</si>
  <si>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</si>
  <si>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</si>
  <si>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</si>
  <si>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</si>
  <si>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</si>
  <si>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</si>
  <si>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</si>
  <si>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</si>
  <si>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</si>
  <si>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</si>
  <si>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</si>
  <si>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</si>
  <si>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</si>
  <si>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</si>
  <si>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</si>
  <si>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</si>
  <si>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</si>
  <si>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</si>
  <si>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</si>
  <si>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</si>
  <si>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</si>
  <si>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</si>
  <si>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</si>
  <si>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</si>
  <si>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</si>
  <si>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</si>
  <si>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</si>
  <si>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</si>
  <si>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</si>
  <si>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</si>
  <si>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</si>
  <si>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</si>
  <si>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</si>
  <si>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</si>
  <si>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</si>
  <si>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</si>
  <si>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</si>
  <si>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</si>
  <si>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</si>
  <si>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</si>
  <si>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</si>
  <si>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</si>
  <si>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</si>
  <si>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</si>
  <si>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</si>
  <si>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</si>
  <si>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</si>
  <si>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</si>
  <si>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</si>
  <si>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</si>
  <si>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</si>
  <si>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</si>
  <si>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</si>
  <si>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</si>
  <si>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</si>
  <si>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</si>
  <si>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</si>
  <si>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</si>
  <si>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</si>
  <si>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</si>
  <si>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</si>
  <si>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</si>
  <si>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</si>
  <si>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</si>
  <si>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</si>
  <si>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</si>
  <si>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</si>
  <si>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</si>
  <si>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</si>
  <si>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</si>
  <si>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</si>
  <si>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</si>
  <si>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</si>
  <si>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</si>
  <si>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</si>
  <si>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</si>
  <si>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</si>
  <si>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</si>
  <si>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</si>
  <si>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</si>
  <si>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</si>
  <si>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</si>
  <si>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</si>
  <si>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</si>
  <si>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</si>
  <si>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</si>
  <si>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</si>
  <si>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</si>
  <si>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</si>
  <si>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</si>
  <si>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</si>
  <si>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</si>
  <si>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</si>
  <si>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</si>
  <si>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</si>
  <si>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</si>
  <si>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</si>
  <si>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</si>
  <si>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</si>
  <si>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</si>
  <si>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</si>
  <si>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</si>
  <si>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</si>
  <si>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</si>
  <si>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</si>
  <si>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</si>
  <si>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</si>
  <si>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</si>
  <si>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</si>
  <si>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</si>
  <si>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</si>
  <si>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</si>
  <si>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</si>
  <si>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</si>
  <si>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</si>
  <si>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</si>
  <si>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</si>
  <si>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</si>
  <si>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</si>
  <si>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</si>
  <si>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</si>
  <si>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</si>
  <si>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</si>
  <si>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</si>
  <si>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</si>
  <si>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</si>
  <si>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</si>
  <si>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</si>
  <si>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</si>
  <si>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</si>
  <si>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</si>
  <si>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</si>
  <si>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</si>
  <si>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</si>
  <si>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</si>
  <si>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</si>
  <si>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</si>
  <si>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</si>
  <si>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</si>
  <si>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</si>
  <si>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</si>
  <si>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</si>
  <si>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</si>
  <si>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</si>
  <si>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</si>
  <si>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</si>
  <si>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</si>
  <si>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</si>
  <si>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</si>
  <si>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</si>
  <si>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</si>
  <si>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</si>
  <si>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</si>
  <si>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</si>
  <si>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</si>
  <si>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</si>
  <si>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</si>
  <si>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</si>
  <si>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</si>
  <si>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</si>
  <si>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</si>
  <si>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</si>
  <si>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</si>
  <si>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</si>
  <si>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</si>
  <si>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</si>
  <si>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</si>
  <si>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</si>
  <si>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</si>
  <si>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</si>
  <si>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</si>
  <si>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</si>
  <si>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</si>
  <si>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</si>
  <si>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</si>
  <si>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</si>
  <si>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</si>
  <si>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</si>
  <si>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</si>
  <si>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</si>
  <si>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</si>
  <si>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</si>
  <si>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</si>
  <si>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</si>
  <si>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</si>
  <si>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</si>
  <si>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</si>
  <si>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</si>
  <si>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</si>
  <si>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</si>
  <si>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</si>
  <si>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</si>
  <si>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</si>
  <si>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</si>
  <si>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</si>
  <si>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</si>
  <si>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</si>
  <si>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</si>
  <si>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</si>
  <si>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</si>
  <si>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</si>
  <si>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</si>
  <si>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</si>
  <si>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</si>
  <si>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</si>
  <si>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</si>
  <si>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</si>
  <si>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</si>
  <si>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</si>
  <si>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</si>
  <si>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</si>
  <si>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</si>
  <si>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</si>
  <si>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</si>
  <si>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</si>
  <si>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</si>
  <si>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</si>
  <si>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</si>
  <si>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</si>
  <si>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</si>
  <si>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</si>
  <si>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</si>
  <si>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</si>
  <si>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</si>
  <si>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</si>
  <si>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</si>
  <si>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</si>
  <si>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</si>
  <si>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</si>
  <si>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</si>
  <si>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</si>
  <si>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</si>
  <si>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</si>
  <si>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</si>
  <si>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</si>
  <si>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</si>
  <si>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</si>
  <si>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</si>
  <si>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</si>
  <si>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</si>
  <si>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</si>
  <si>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</si>
  <si>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</si>
  <si>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</si>
  <si>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</si>
  <si>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</si>
  <si>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</si>
  <si>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</si>
  <si>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</si>
  <si>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</si>
  <si>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</si>
  <si>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</si>
  <si>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</si>
  <si>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</si>
  <si>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</si>
  <si>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</si>
  <si>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</si>
  <si>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</si>
  <si>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</si>
  <si>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</si>
  <si>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</si>
  <si>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</si>
  <si>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</si>
  <si>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</si>
  <si>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</si>
  <si>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</si>
  <si>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</si>
  <si>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</si>
  <si>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</si>
  <si>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</si>
  <si>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</si>
  <si>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</si>
  <si>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</si>
  <si>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</si>
  <si>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</si>
  <si>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</si>
  <si>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</si>
  <si>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</si>
  <si>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</si>
  <si>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</si>
  <si>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</si>
  <si>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</si>
  <si>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</si>
  <si>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</si>
  <si>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</si>
  <si>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</si>
  <si>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</si>
  <si>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</si>
  <si>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</si>
  <si>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</si>
  <si>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</si>
  <si>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</si>
  <si>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</si>
  <si>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</si>
  <si>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</si>
  <si>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</si>
  <si>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</si>
  <si>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</si>
  <si>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</si>
  <si>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</si>
  <si>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</si>
  <si>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</si>
  <si>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</si>
  <si>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</si>
  <si>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</si>
  <si>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</si>
  <si>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</si>
  <si>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</si>
  <si>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</si>
  <si>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</si>
  <si>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</si>
  <si>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</si>
  <si>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</si>
  <si>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</si>
  <si>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</si>
  <si>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</si>
  <si>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</si>
  <si>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</si>
  <si>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</si>
  <si>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</si>
  <si>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</si>
  <si>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</si>
  <si>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</si>
  <si>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</si>
  <si>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</si>
  <si>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</si>
  <si>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</si>
  <si>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</si>
  <si>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</si>
  <si>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</si>
  <si>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</si>
  <si>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</si>
  <si>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</si>
  <si>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</si>
  <si>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</si>
  <si>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</si>
  <si>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</si>
  <si>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</si>
  <si>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</si>
  <si>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</si>
  <si>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</si>
  <si>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</si>
  <si>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</si>
  <si>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</si>
  <si>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</si>
  <si>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</si>
  <si>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</si>
  <si>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</si>
  <si>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</si>
  <si>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</si>
  <si>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</si>
  <si>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</si>
  <si>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</si>
  <si>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</si>
  <si>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</si>
  <si>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</si>
  <si>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</si>
  <si>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</si>
  <si>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</si>
  <si>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</si>
  <si>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</si>
  <si>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</si>
  <si>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</si>
  <si>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</si>
  <si>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</si>
  <si>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</si>
  <si>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</si>
  <si>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</si>
  <si>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</si>
  <si>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</si>
  <si>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</si>
  <si>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</si>
  <si>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</si>
  <si>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</si>
  <si>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</si>
  <si>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</si>
  <si>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</si>
  <si>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</si>
  <si>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</si>
  <si>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</si>
  <si>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</si>
  <si>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</si>
  <si>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</si>
  <si>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</si>
  <si>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</si>
  <si>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</si>
  <si>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</si>
  <si>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</si>
  <si>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</si>
  <si>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</si>
  <si>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</si>
  <si>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</si>
  <si>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</si>
  <si>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</si>
  <si>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</si>
  <si>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</si>
  <si>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</si>
  <si>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</si>
  <si>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</si>
  <si>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</si>
  <si>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</si>
  <si>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</si>
  <si>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</si>
  <si>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</si>
  <si>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</si>
  <si>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</si>
  <si>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</si>
  <si>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</si>
  <si>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</si>
  <si>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</si>
  <si>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</si>
  <si>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</si>
  <si>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</si>
  <si>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</si>
  <si>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</si>
  <si>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</si>
  <si>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</si>
  <si>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</si>
  <si>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</si>
  <si>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</si>
  <si>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</si>
  <si>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</si>
  <si>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</si>
  <si>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</si>
  <si>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</si>
  <si>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</si>
  <si>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</si>
  <si>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</si>
  <si>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</si>
  <si>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</si>
  <si>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</si>
  <si>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</si>
  <si>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</si>
  <si>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</si>
  <si>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</si>
  <si>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</si>
  <si>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</si>
  <si>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</si>
  <si>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</si>
  <si>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</si>
  <si>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</si>
  <si>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</si>
  <si>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</si>
  <si>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</si>
  <si>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</si>
  <si>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</si>
  <si>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</si>
  <si>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</si>
  <si>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</si>
  <si>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</si>
  <si>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</si>
  <si>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</si>
  <si>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</si>
  <si>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</si>
  <si>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</si>
  <si>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</si>
  <si>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</si>
  <si>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</si>
  <si>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</si>
  <si>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</si>
  <si>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</si>
  <si>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</si>
  <si>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</si>
  <si>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</si>
  <si>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</si>
  <si>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</si>
  <si>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</si>
  <si>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</si>
  <si>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</si>
  <si>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</si>
  <si>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</si>
  <si>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</si>
  <si>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</si>
  <si>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</si>
  <si>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</si>
  <si>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</si>
  <si>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</si>
  <si>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</si>
  <si>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</si>
  <si>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</si>
  <si>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</si>
  <si>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</si>
  <si>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</si>
  <si>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</si>
  <si>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</si>
  <si>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</si>
  <si>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</si>
  <si>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</si>
  <si>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</si>
  <si>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</si>
  <si>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</si>
  <si>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</si>
  <si>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</si>
  <si>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</si>
  <si>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</si>
  <si>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</si>
  <si>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</si>
  <si>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</si>
  <si>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</si>
  <si>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</si>
  <si>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</si>
  <si>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</si>
  <si>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</si>
  <si>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</si>
  <si>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</si>
  <si>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</si>
  <si>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</si>
  <si>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</si>
  <si>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</si>
  <si>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</si>
  <si>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</si>
  <si>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</si>
  <si>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</si>
  <si>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</si>
  <si>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</si>
  <si>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</si>
  <si>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</si>
  <si>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</si>
  <si>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</si>
  <si>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</si>
  <si>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</si>
  <si>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</si>
  <si>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</si>
  <si>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</si>
  <si>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</si>
  <si>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</si>
  <si>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</si>
  <si>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</si>
  <si>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</si>
  <si>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</si>
  <si>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</si>
  <si>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</si>
  <si>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</si>
  <si>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</si>
  <si>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</si>
  <si>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</si>
  <si>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</si>
  <si>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</si>
  <si>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</si>
  <si>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</si>
  <si>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</si>
  <si>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</si>
  <si>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</si>
  <si>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</si>
  <si>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</si>
  <si>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</si>
  <si>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</si>
  <si>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</si>
  <si>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</si>
  <si>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</si>
  <si>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</si>
  <si>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</si>
  <si>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</si>
  <si>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</si>
  <si>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</si>
  <si>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</si>
  <si>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</si>
  <si>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</si>
  <si>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</si>
  <si>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</si>
  <si>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</si>
  <si>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</si>
  <si>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</si>
  <si>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</si>
  <si>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</si>
  <si>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</si>
  <si>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</si>
  <si>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</si>
  <si>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</si>
  <si>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</si>
  <si>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</si>
  <si>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</si>
  <si>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</si>
  <si>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</si>
  <si>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</si>
  <si>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</si>
  <si>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</si>
  <si>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</si>
  <si>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</si>
  <si>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</si>
  <si>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</si>
  <si>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</si>
  <si>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</si>
  <si>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</si>
  <si>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</si>
  <si>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</si>
  <si>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</si>
  <si>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</si>
  <si>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</si>
  <si>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</si>
  <si>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</si>
  <si>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</si>
  <si>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</si>
  <si>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</si>
  <si>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</si>
  <si>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</si>
  <si>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</si>
  <si>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</si>
  <si>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</si>
  <si>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</si>
  <si>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</si>
  <si>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</si>
  <si>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</si>
  <si>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</si>
  <si>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</si>
  <si>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</si>
  <si>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</si>
  <si>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</si>
  <si>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</si>
  <si>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</si>
  <si>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</si>
  <si>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</si>
  <si>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</si>
  <si>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</si>
  <si>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</si>
  <si>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</si>
  <si>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</si>
  <si>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</si>
  <si>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</si>
  <si>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</si>
  <si>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</si>
  <si>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</si>
  <si>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</si>
  <si>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</si>
  <si>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</si>
  <si>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</si>
  <si>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</si>
  <si>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</si>
  <si>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</si>
  <si>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</si>
  <si>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</si>
  <si>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</si>
  <si>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</si>
  <si>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</si>
  <si>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</si>
  <si>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</si>
  <si>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</si>
  <si>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</si>
  <si>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</si>
  <si>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</si>
  <si>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</si>
  <si>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</si>
  <si>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</si>
  <si>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</si>
  <si>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</si>
  <si>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</si>
  <si>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</si>
  <si>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</si>
  <si>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</si>
  <si>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</si>
  <si>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</si>
  <si>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</si>
  <si>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</si>
  <si>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</si>
  <si>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</si>
  <si>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</si>
  <si>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</si>
  <si>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</si>
  <si>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</si>
  <si>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</si>
  <si>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</si>
  <si>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</si>
  <si>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</si>
  <si>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</si>
  <si>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</si>
  <si>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</si>
  <si>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</si>
  <si>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</si>
  <si>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</si>
  <si>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</si>
  <si>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</si>
  <si>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</si>
  <si>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</si>
  <si>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</si>
  <si>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</si>
  <si>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</si>
  <si>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</si>
  <si>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</si>
  <si>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</si>
  <si>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</si>
  <si>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</si>
  <si>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</si>
  <si>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</si>
  <si>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</si>
  <si>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</si>
  <si>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</si>
  <si>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</si>
  <si>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</si>
  <si>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</si>
  <si>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</si>
  <si>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</si>
  <si>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</si>
  <si>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</si>
  <si>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</si>
  <si>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</si>
  <si>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</si>
  <si>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</si>
  <si>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</si>
  <si>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</si>
  <si>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</si>
  <si>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</si>
  <si>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</si>
  <si>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</si>
  <si>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</si>
  <si>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</si>
  <si>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</si>
  <si>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</si>
  <si>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</si>
  <si>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</si>
  <si>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</si>
  <si>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</si>
  <si>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</si>
  <si>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</si>
  <si>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</si>
  <si>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</si>
  <si>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</si>
  <si>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</si>
  <si>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</si>
  <si>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</si>
  <si>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</si>
  <si>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</si>
  <si>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</si>
  <si>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</si>
  <si>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</si>
  <si>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</si>
  <si>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</si>
  <si>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</si>
  <si>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</si>
  <si>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</si>
  <si>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</si>
  <si>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</si>
  <si>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</si>
  <si>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</si>
  <si>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</si>
  <si>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</si>
  <si>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</si>
  <si>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</si>
  <si>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</si>
  <si>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</si>
  <si>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</si>
  <si>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</si>
  <si>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</si>
  <si>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</si>
  <si>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</si>
  <si>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</si>
  <si>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</si>
  <si>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</si>
  <si>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</si>
  <si>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</si>
  <si>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</si>
  <si>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</si>
  <si>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</si>
  <si>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</si>
  <si>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</si>
  <si>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</si>
  <si>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</si>
  <si>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</si>
  <si>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</si>
  <si>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</si>
  <si>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</si>
  <si>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</si>
  <si>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</si>
  <si>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</si>
  <si>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</si>
  <si>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</si>
  <si>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</si>
  <si>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</si>
  <si>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</si>
  <si>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</si>
  <si>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</si>
  <si>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</si>
  <si>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</si>
  <si>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</si>
  <si>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</si>
  <si>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</si>
  <si>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</si>
  <si>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</si>
  <si>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</si>
  <si>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</si>
  <si>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</si>
  <si>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</si>
  <si>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</si>
  <si>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</si>
  <si>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</si>
  <si>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</si>
  <si>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</si>
  <si>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</si>
  <si>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</si>
  <si>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</si>
  <si>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</si>
  <si>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</si>
  <si>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</si>
  <si>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</si>
  <si>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</si>
  <si>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</si>
  <si>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</si>
  <si>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</si>
  <si>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</si>
  <si>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</si>
  <si>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</si>
  <si>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</si>
  <si>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</si>
  <si>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</si>
  <si>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</si>
  <si>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</si>
  <si>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</si>
  <si>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</si>
  <si>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</si>
  <si>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</si>
  <si>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</si>
  <si>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</si>
  <si>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</si>
  <si>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</si>
  <si>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</si>
  <si>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</si>
  <si>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</si>
  <si>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</si>
  <si>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</si>
  <si>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</si>
  <si>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</si>
  <si>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</si>
  <si>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</si>
  <si>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</si>
  <si>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</si>
  <si>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</si>
  <si>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</si>
  <si>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</si>
  <si>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</si>
  <si>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</si>
  <si>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</si>
  <si>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</si>
  <si>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</si>
  <si>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</si>
  <si>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</si>
  <si>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</si>
  <si>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</si>
  <si>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</si>
  <si>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</si>
  <si>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</si>
  <si>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</si>
  <si>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</si>
  <si>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</si>
  <si>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</si>
  <si>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</si>
  <si>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</si>
  <si>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</si>
  <si>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</si>
  <si>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</si>
  <si>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</si>
  <si>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</si>
  <si>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</si>
  <si>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</si>
  <si>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</si>
  <si>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</si>
  <si>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</si>
  <si>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</si>
  <si>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</si>
  <si>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</si>
  <si>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</si>
  <si>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</si>
  <si>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</si>
  <si>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</si>
  <si>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</si>
  <si>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</si>
  <si>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</si>
  <si>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</si>
  <si>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</si>
  <si>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</si>
  <si>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</si>
  <si>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</si>
  <si>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</si>
  <si>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</si>
  <si>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</si>
  <si>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</si>
  <si>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</si>
  <si>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</si>
  <si>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</si>
  <si>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</si>
  <si>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</si>
  <si>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</si>
  <si>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</si>
  <si>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</si>
  <si>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</si>
  <si>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</si>
  <si>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</si>
  <si>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</si>
  <si>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</si>
  <si>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</si>
  <si>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</si>
  <si>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</si>
  <si>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</si>
  <si>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</si>
  <si>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</si>
  <si>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</si>
  <si>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</si>
  <si>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</si>
  <si>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</si>
  <si>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</si>
  <si>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</si>
  <si>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</si>
  <si>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</si>
  <si>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</si>
  <si>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</si>
  <si>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</si>
  <si>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</si>
  <si>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</si>
  <si>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</si>
  <si>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</si>
  <si>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</si>
  <si>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</si>
  <si>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</si>
  <si>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</si>
  <si>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</si>
  <si>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</si>
  <si>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</si>
  <si>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</si>
  <si>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</si>
  <si>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</si>
  <si>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</si>
  <si>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</si>
  <si>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</si>
  <si>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</si>
  <si>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</si>
  <si>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</si>
  <si>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</si>
  <si>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</si>
  <si>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</si>
  <si>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</si>
  <si>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</si>
  <si>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</si>
  <si>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</si>
  <si>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</si>
  <si>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</si>
  <si>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</si>
  <si>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</si>
  <si>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</si>
  <si>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</si>
  <si>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</si>
  <si>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</si>
  <si>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</si>
  <si>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</si>
  <si>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</si>
  <si>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</si>
  <si>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</si>
  <si>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</si>
  <si>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</si>
  <si>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</si>
  <si>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</si>
  <si>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</si>
  <si>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</si>
  <si>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</si>
  <si>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</si>
  <si>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</si>
  <si>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</si>
  <si>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</si>
  <si>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</si>
  <si>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</si>
  <si>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</si>
  <si>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</si>
  <si>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</si>
  <si>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</si>
  <si>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</si>
  <si>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</si>
  <si>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</si>
  <si>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</si>
  <si>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</si>
  <si>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</si>
  <si>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</si>
  <si>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</si>
  <si>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</si>
  <si>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</si>
  <si>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</si>
  <si>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</si>
  <si>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</si>
  <si>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</si>
  <si>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</si>
  <si>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</si>
  <si>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</si>
  <si>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</si>
  <si>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</si>
  <si>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</si>
  <si>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</si>
  <si>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</si>
  <si>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</si>
  <si>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</si>
  <si>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</si>
  <si>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</si>
  <si>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</si>
  <si>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</si>
  <si>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</si>
  <si>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</si>
  <si>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</si>
  <si>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</si>
  <si>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</si>
  <si>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</si>
  <si>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</si>
  <si>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</si>
  <si>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</si>
  <si>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</si>
  <si>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</si>
  <si>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</si>
  <si>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</si>
  <si>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</si>
  <si>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</si>
  <si>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</si>
  <si>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</si>
  <si>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</si>
  <si>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</si>
  <si>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</si>
  <si>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</si>
  <si>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</si>
  <si>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</si>
  <si>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</si>
  <si>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</si>
  <si>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</si>
  <si>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</si>
  <si>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</si>
  <si>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</si>
  <si>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</si>
  <si>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</si>
  <si>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</si>
  <si>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</si>
  <si>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</si>
  <si>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</si>
  <si>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</si>
  <si>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</si>
  <si>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</si>
  <si>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</si>
  <si>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</si>
  <si>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</si>
  <si>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</si>
  <si>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</si>
  <si>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</si>
  <si>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</si>
  <si>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</si>
  <si>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</si>
  <si>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</si>
  <si>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</si>
  <si>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</si>
  <si>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</si>
  <si>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</si>
  <si>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</si>
  <si>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</si>
  <si>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</si>
  <si>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</si>
  <si>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</si>
  <si>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</si>
  <si>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</si>
  <si>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</si>
  <si>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</si>
  <si>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</si>
  <si>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</si>
  <si>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</si>
  <si>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</si>
  <si>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</si>
  <si>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</si>
  <si>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</si>
  <si>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</si>
  <si>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</si>
  <si>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</si>
  <si>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</si>
  <si>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</si>
  <si>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</si>
  <si>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</si>
  <si>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</si>
  <si>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</si>
  <si>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</si>
  <si>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</si>
  <si>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</si>
  <si>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</si>
  <si>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</si>
  <si>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</si>
  <si>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</si>
  <si>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</si>
  <si>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</si>
  <si>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</si>
  <si>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</si>
  <si>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</si>
  <si>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</si>
  <si>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</si>
  <si>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</si>
  <si>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</si>
  <si>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</si>
  <si>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</si>
  <si>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</si>
  <si>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</si>
  <si>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</si>
  <si>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</si>
  <si>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</si>
  <si>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</si>
  <si>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</si>
  <si>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</si>
  <si>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</si>
  <si>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</si>
  <si>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</si>
  <si>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</si>
  <si>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</si>
  <si>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</si>
  <si>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</si>
  <si>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</si>
  <si>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</si>
  <si>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</si>
  <si>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</si>
  <si>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</si>
  <si>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</si>
  <si>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</si>
  <si>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</si>
  <si>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</si>
  <si>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</si>
  <si>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</si>
  <si>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</si>
  <si>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</si>
  <si>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</si>
  <si>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</si>
  <si>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</si>
  <si>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</si>
  <si>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</si>
  <si>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</si>
  <si>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</si>
  <si>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</si>
  <si>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</si>
  <si>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</si>
  <si>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</si>
  <si>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</si>
  <si>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</si>
  <si>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</si>
  <si>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</si>
  <si>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</si>
  <si>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</si>
  <si>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</si>
  <si>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</si>
  <si>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</si>
  <si>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</si>
  <si>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</si>
  <si>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</si>
  <si>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</si>
  <si>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</si>
  <si>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</si>
  <si>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</si>
  <si>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</si>
  <si>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</si>
  <si>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</si>
  <si>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</si>
  <si>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</si>
  <si>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</si>
  <si>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</si>
  <si>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</si>
  <si>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</si>
  <si>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</si>
  <si>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</si>
  <si>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</si>
  <si>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</si>
  <si>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</si>
  <si>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</si>
  <si>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</si>
  <si>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</si>
  <si>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</si>
  <si>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</si>
  <si>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</si>
  <si>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</si>
  <si>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</si>
  <si>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</si>
  <si>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</si>
  <si>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</si>
  <si>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</si>
  <si>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</si>
  <si>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</si>
  <si>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</si>
  <si>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</si>
  <si>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</si>
  <si>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</si>
  <si>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</si>
  <si>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</si>
  <si>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</si>
  <si>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</si>
  <si>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</si>
  <si>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</si>
  <si>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</si>
  <si>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</si>
  <si>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</si>
  <si>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</si>
  <si>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</si>
  <si>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</si>
  <si>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</si>
  <si>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</si>
  <si>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</si>
  <si>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</si>
  <si>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</si>
  <si>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</si>
  <si>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</si>
  <si>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</si>
  <si>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</si>
  <si>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</si>
  <si>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</si>
  <si>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</si>
  <si>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</si>
  <si>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</si>
  <si>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</si>
  <si>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</si>
  <si>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</si>
  <si>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</si>
  <si>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</si>
  <si>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</si>
  <si>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</si>
  <si>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</si>
  <si>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</si>
  <si>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</si>
  <si>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</si>
  <si>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</si>
  <si>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</si>
  <si>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</si>
  <si>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</si>
  <si>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</si>
  <si>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</si>
  <si>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</si>
  <si>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</si>
  <si>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</si>
  <si>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</si>
  <si>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</si>
  <si>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</si>
  <si>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</si>
  <si>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</si>
  <si>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</si>
  <si>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</si>
  <si>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</si>
  <si>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</si>
  <si>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</si>
  <si>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</si>
  <si>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</si>
  <si>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</si>
  <si>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</si>
  <si>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</si>
  <si>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</si>
  <si>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</si>
  <si>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</si>
  <si>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</si>
  <si>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</si>
  <si>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</si>
  <si>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</si>
  <si>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</si>
  <si>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</si>
  <si>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</si>
  <si>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</si>
  <si>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</si>
  <si>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</si>
  <si>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</si>
  <si>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</si>
  <si>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</si>
  <si>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</si>
  <si>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</si>
  <si>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</si>
  <si>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</si>
  <si>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</si>
  <si>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</si>
  <si>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</si>
  <si>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</si>
  <si>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</si>
  <si>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</si>
  <si>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</si>
  <si>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</si>
  <si>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</si>
  <si>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</si>
  <si>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</si>
  <si>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</si>
  <si>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</si>
  <si>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</si>
  <si>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</si>
  <si>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</si>
  <si>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</si>
  <si>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</si>
  <si>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</si>
  <si>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</si>
  <si>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</si>
  <si>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</si>
  <si>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</si>
  <si>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</si>
  <si>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</si>
  <si>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</si>
  <si>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</si>
  <si>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</si>
  <si>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</si>
  <si>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</si>
  <si>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</si>
  <si>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</si>
  <si>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</si>
  <si>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</si>
  <si>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</si>
  <si>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</si>
  <si>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</si>
  <si>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</si>
  <si>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</si>
  <si>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</si>
  <si>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</si>
  <si>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</si>
  <si>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</si>
  <si>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</si>
  <si>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</si>
  <si>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</si>
  <si>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</si>
  <si>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</si>
  <si>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</si>
  <si>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</si>
  <si>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</si>
  <si>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</si>
  <si>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</si>
  <si>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</si>
  <si>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</si>
  <si>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</si>
  <si>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</si>
  <si>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</si>
  <si>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</si>
  <si>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</si>
  <si>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</si>
  <si>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</si>
  <si>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</si>
  <si>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</si>
  <si>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</si>
  <si>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</si>
  <si>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</si>
  <si>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</si>
  <si>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</si>
  <si>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</si>
  <si>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</si>
  <si>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</si>
  <si>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</si>
  <si>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</si>
  <si>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</si>
  <si>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</si>
  <si>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</si>
  <si>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</si>
  <si>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</si>
  <si>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</si>
  <si>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</si>
  <si>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</si>
  <si>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</si>
  <si>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</si>
  <si>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</si>
  <si>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</si>
  <si>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</si>
  <si>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</si>
  <si>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</si>
  <si>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</si>
  <si>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</si>
  <si>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</si>
  <si>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</si>
  <si>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</si>
  <si>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</si>
  <si>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</si>
  <si>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</si>
  <si>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</si>
  <si>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</si>
  <si>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</si>
  <si>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</si>
  <si>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</si>
  <si>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</si>
  <si>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</si>
  <si>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</si>
  <si>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</si>
  <si>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</si>
  <si>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</si>
  <si>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</si>
  <si>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</si>
  <si>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</si>
  <si>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</si>
  <si>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</si>
  <si>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</si>
  <si>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</si>
  <si>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</si>
  <si>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</si>
  <si>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</si>
  <si>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</si>
  <si>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</si>
  <si>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</si>
  <si>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</si>
  <si>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</si>
  <si>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</si>
  <si>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</si>
  <si>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</si>
  <si>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</si>
  <si>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</si>
  <si>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</si>
  <si>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</si>
  <si>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</si>
  <si>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</si>
  <si>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</si>
  <si>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</si>
  <si>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</si>
  <si>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</si>
  <si>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</si>
  <si>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</si>
  <si>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</si>
  <si>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</si>
  <si>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</si>
  <si>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</si>
  <si>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</si>
  <si>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</si>
  <si>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</si>
  <si>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</si>
  <si>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</si>
  <si>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</si>
  <si>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</si>
  <si>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</si>
  <si>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</si>
  <si>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</si>
  <si>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</si>
  <si>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</si>
  <si>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</si>
  <si>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</si>
  <si>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</si>
  <si>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</si>
  <si>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</si>
  <si>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</si>
  <si>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</si>
  <si>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</si>
  <si>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</si>
  <si>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</si>
  <si>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</si>
  <si>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</si>
  <si>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</si>
  <si>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</si>
  <si>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</si>
  <si>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</si>
  <si>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</si>
  <si>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</si>
  <si>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</si>
  <si>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</si>
  <si>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</si>
  <si>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</si>
  <si>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</si>
  <si>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</si>
  <si>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</si>
  <si>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</si>
  <si>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</si>
  <si>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</si>
  <si>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</si>
  <si>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</si>
  <si>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</si>
  <si>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</si>
  <si>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</si>
  <si>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</si>
  <si>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</si>
  <si>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</si>
  <si>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</si>
  <si>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</si>
  <si>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</si>
  <si>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</si>
  <si>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</si>
  <si>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</si>
  <si>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</si>
  <si>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</si>
  <si>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</si>
  <si>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</si>
  <si>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</si>
  <si>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</si>
  <si>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</si>
  <si>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</si>
  <si>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</si>
  <si>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</si>
  <si>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</si>
  <si>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</si>
  <si>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</si>
  <si>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</si>
  <si>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</si>
  <si>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</si>
  <si>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</si>
  <si>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</si>
  <si>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</si>
  <si>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</si>
  <si>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</si>
  <si>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</si>
  <si>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</si>
  <si>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</si>
  <si>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</si>
  <si>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</si>
  <si>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</si>
  <si>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</si>
  <si>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</si>
  <si>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</si>
  <si>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</si>
  <si>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</si>
  <si>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</si>
  <si>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</si>
  <si>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</si>
  <si>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</si>
  <si>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</si>
  <si>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</si>
  <si>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</si>
  <si>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</si>
  <si>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</si>
  <si>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</si>
  <si>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</si>
  <si>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</si>
  <si>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</si>
  <si>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</si>
  <si>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</si>
  <si>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</si>
  <si>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</si>
  <si>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</si>
  <si>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</si>
  <si>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</si>
  <si>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</si>
  <si>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</si>
  <si>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</si>
  <si>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</si>
  <si>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</si>
  <si>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</si>
  <si>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</si>
  <si>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</si>
  <si>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</si>
  <si>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</si>
  <si>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</si>
  <si>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</si>
  <si>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</si>
  <si>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</si>
  <si>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</si>
  <si>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</si>
  <si>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</si>
  <si>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</si>
  <si>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</si>
  <si>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</si>
  <si>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</si>
  <si>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</si>
  <si>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</si>
  <si>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</si>
  <si>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</si>
  <si>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</si>
  <si>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</si>
  <si>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</si>
  <si>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</si>
  <si>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</si>
  <si>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</si>
  <si>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</si>
  <si>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</si>
  <si>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</si>
  <si>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</si>
  <si>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</si>
  <si>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</si>
  <si>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</si>
  <si>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</si>
  <si>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</si>
  <si>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</si>
  <si>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</si>
  <si>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</si>
  <si>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</si>
  <si>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</si>
  <si>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</si>
  <si>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</si>
  <si>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</si>
  <si>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</si>
  <si>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</si>
  <si>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</si>
  <si>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</si>
  <si>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</si>
  <si>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</si>
  <si>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</si>
  <si>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</si>
  <si>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</si>
  <si>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</si>
  <si>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</si>
  <si>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</si>
  <si>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</si>
  <si>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</si>
  <si>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</si>
  <si>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</si>
  <si>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</si>
  <si>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</si>
  <si>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</si>
  <si>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</si>
  <si>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</si>
  <si>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</si>
  <si>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</si>
  <si>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</si>
  <si>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</si>
  <si>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</si>
  <si>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</si>
  <si>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</si>
  <si>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</si>
  <si>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</si>
  <si>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</si>
  <si>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</si>
  <si>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</si>
  <si>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</si>
  <si>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</si>
  <si>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</si>
  <si>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</si>
  <si>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</si>
  <si>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</si>
  <si>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</si>
  <si>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</si>
  <si>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</si>
  <si>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</si>
  <si>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</si>
  <si>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</si>
  <si>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</si>
  <si>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</si>
  <si>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</si>
  <si>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</si>
  <si>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</si>
  <si>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</si>
  <si>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</si>
  <si>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</si>
  <si>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</si>
  <si>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</si>
  <si>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</si>
  <si>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</si>
  <si>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</si>
  <si>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</si>
  <si>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</si>
  <si>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</si>
  <si>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</si>
  <si>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</si>
  <si>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</si>
  <si>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</si>
  <si>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</si>
  <si>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</si>
  <si>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</si>
  <si>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</si>
  <si>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</si>
  <si>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</si>
  <si>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</si>
  <si>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</si>
  <si>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</si>
  <si>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</si>
  <si>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</si>
  <si>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</si>
  <si>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</si>
  <si>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</si>
  <si>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</si>
  <si>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</si>
  <si>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</si>
  <si>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</si>
  <si>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</si>
  <si>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</si>
  <si>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</si>
  <si>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</si>
  <si>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</si>
  <si>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</si>
  <si>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</si>
  <si>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</si>
  <si>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</si>
  <si>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</si>
  <si>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</si>
  <si>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</si>
  <si>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</si>
  <si>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</si>
  <si>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</si>
  <si>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</si>
  <si>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</si>
  <si>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</si>
  <si>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</si>
  <si>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</si>
  <si>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</si>
  <si>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</si>
  <si>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</si>
  <si>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</si>
  <si>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</si>
  <si>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</si>
  <si>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</si>
  <si>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</si>
  <si>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</si>
  <si>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</si>
  <si>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</si>
  <si>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</si>
  <si>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</si>
  <si>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</si>
  <si>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</si>
  <si>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</si>
  <si>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</si>
  <si>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</si>
  <si>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</si>
  <si>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</si>
  <si>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</si>
  <si>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</si>
  <si>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</si>
  <si>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</si>
  <si>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</si>
  <si>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</si>
  <si>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</si>
  <si>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</si>
  <si>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</si>
  <si>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</si>
  <si>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</si>
  <si>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</si>
  <si>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</si>
  <si>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</si>
  <si>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</si>
  <si>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</si>
  <si>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</si>
  <si>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</si>
  <si>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</si>
  <si>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</si>
  <si>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</si>
  <si>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</si>
  <si>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</si>
  <si>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</si>
  <si>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</si>
  <si>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</si>
  <si>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</si>
  <si>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</si>
  <si>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</si>
  <si>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</si>
  <si>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</si>
  <si>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</si>
  <si>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</si>
  <si>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</si>
  <si>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</si>
  <si>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</si>
  <si>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</si>
  <si>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</si>
  <si>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</si>
  <si>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</si>
  <si>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</si>
  <si>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</si>
  <si>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</si>
  <si>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</si>
  <si>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</si>
  <si>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</si>
  <si>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</si>
  <si>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</si>
  <si>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</si>
  <si>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</si>
  <si>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</si>
  <si>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</si>
  <si>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</si>
  <si>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</si>
  <si>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</si>
  <si>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</si>
  <si>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</si>
  <si>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</si>
  <si>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</si>
  <si>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</si>
  <si>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</si>
  <si>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</si>
  <si>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</si>
  <si>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</si>
  <si>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</si>
  <si>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</si>
  <si>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</si>
  <si>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</si>
  <si>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</si>
  <si>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</si>
  <si>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</si>
  <si>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</si>
  <si>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</si>
  <si>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</si>
  <si>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</si>
  <si>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</si>
  <si>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</si>
  <si>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</si>
  <si>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</si>
  <si>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</si>
  <si>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</si>
  <si>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</si>
  <si>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</si>
  <si>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</si>
  <si>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</si>
  <si>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</si>
  <si>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</si>
  <si>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</si>
  <si>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</si>
  <si>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</si>
  <si>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</si>
  <si>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</si>
  <si>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</si>
  <si>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</si>
  <si>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</si>
  <si>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</si>
  <si>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</si>
  <si>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</si>
  <si>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</si>
  <si>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</si>
  <si>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</si>
  <si>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</si>
  <si>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</si>
  <si>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</si>
  <si>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</si>
  <si>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</si>
  <si>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</si>
  <si>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</si>
  <si>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</si>
  <si>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</si>
  <si>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</si>
  <si>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</si>
  <si>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</si>
  <si>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</si>
  <si>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</si>
  <si>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</si>
  <si>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</si>
  <si>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</si>
  <si>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</si>
  <si>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</si>
  <si>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</si>
  <si>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</si>
  <si>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</si>
  <si>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</si>
  <si>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</si>
  <si>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</si>
  <si>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</si>
  <si>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</si>
  <si>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</si>
  <si>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</si>
  <si>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</si>
  <si>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</si>
  <si>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</si>
  <si>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</si>
  <si>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</si>
  <si>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</si>
  <si>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</si>
  <si>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</si>
  <si>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</si>
  <si>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</si>
  <si>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</si>
  <si>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</si>
  <si>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</si>
  <si>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</si>
  <si>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</si>
  <si>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</si>
  <si>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</si>
  <si>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</si>
  <si>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</si>
  <si>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</si>
  <si>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</si>
  <si>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</si>
  <si>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</si>
  <si>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</si>
  <si>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</si>
  <si>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</si>
  <si>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</si>
  <si>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</si>
  <si>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</si>
  <si>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</si>
  <si>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</si>
  <si>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</si>
  <si>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</si>
  <si>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</si>
  <si>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</si>
  <si>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</si>
  <si>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</si>
  <si>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</si>
  <si>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</si>
  <si>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</si>
  <si>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</si>
  <si>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</si>
  <si>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</si>
  <si>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</si>
  <si>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</si>
  <si>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</si>
  <si>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</si>
  <si>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</si>
  <si>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</si>
  <si>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</si>
  <si>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</si>
  <si>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</si>
  <si>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</si>
  <si>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</si>
  <si>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</si>
  <si>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</si>
  <si>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</si>
  <si>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</si>
  <si>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</si>
  <si>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</si>
  <si>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</si>
  <si>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</si>
  <si>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</si>
  <si>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</si>
  <si>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</si>
  <si>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</si>
  <si>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</si>
  <si>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</si>
  <si>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</si>
  <si>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</si>
  <si>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</si>
  <si>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</si>
  <si>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</si>
  <si>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</si>
  <si>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</si>
  <si>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</si>
  <si>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</si>
  <si>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</si>
  <si>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</si>
  <si>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</si>
  <si>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</si>
  <si>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</si>
  <si>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</si>
  <si>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</si>
  <si>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</si>
  <si>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</si>
  <si>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</si>
  <si>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</si>
  <si>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</si>
  <si>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</si>
  <si>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</si>
  <si>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</si>
  <si>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</si>
  <si>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</si>
  <si>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</si>
  <si>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</si>
  <si>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</si>
  <si>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</si>
  <si>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</si>
  <si>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</si>
  <si>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</si>
  <si>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</si>
  <si>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</si>
  <si>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</si>
  <si>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</si>
  <si>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</si>
  <si>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</si>
  <si>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</si>
  <si>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</si>
  <si>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</si>
  <si>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</si>
  <si>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</si>
  <si>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</si>
  <si>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</si>
  <si>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</si>
  <si>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</si>
  <si>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</si>
  <si>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</si>
  <si>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</si>
  <si>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</si>
  <si>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</si>
  <si>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</si>
  <si>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</si>
  <si>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</si>
  <si>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</si>
  <si>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</si>
  <si>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</si>
  <si>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</si>
  <si>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</si>
  <si>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</si>
  <si>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</si>
  <si>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</si>
  <si>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</si>
  <si>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</si>
  <si>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</si>
  <si>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</si>
  <si>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</si>
  <si>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</si>
  <si>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</si>
  <si>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</si>
  <si>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</si>
  <si>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</si>
  <si>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</si>
  <si>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</si>
  <si>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</si>
  <si>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</si>
  <si>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</si>
  <si>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</si>
  <si>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</si>
  <si>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</si>
  <si>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</si>
  <si>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</si>
  <si>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</si>
  <si>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</si>
  <si>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</si>
  <si>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</si>
  <si>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</si>
  <si>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</si>
  <si>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</si>
  <si>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</si>
  <si>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</si>
  <si>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</si>
  <si>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</si>
  <si>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</si>
  <si>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</si>
  <si>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</si>
  <si>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</si>
  <si>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</si>
  <si>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</si>
  <si>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</si>
  <si>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</si>
  <si>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</si>
  <si>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</si>
  <si>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</si>
  <si>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</si>
  <si>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</si>
  <si>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</si>
  <si>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</si>
  <si>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</si>
  <si>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</si>
  <si>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</si>
  <si>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</si>
  <si>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</si>
  <si>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</si>
  <si>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</si>
  <si>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</si>
  <si>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</si>
  <si>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</si>
  <si>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</si>
  <si>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</si>
  <si>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</si>
  <si>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</si>
  <si>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</si>
  <si>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</si>
  <si>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</si>
  <si>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</si>
  <si>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</si>
  <si>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</si>
  <si>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</si>
  <si>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</si>
  <si>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</si>
  <si>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</si>
  <si>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</si>
  <si>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</si>
  <si>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</si>
  <si>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</si>
  <si>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</si>
  <si>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</si>
  <si>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</si>
  <si>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</si>
  <si>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</si>
  <si>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</si>
  <si>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</si>
  <si>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</si>
  <si>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</si>
  <si>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</si>
  <si>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</si>
  <si>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</si>
  <si>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</si>
  <si>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</si>
  <si>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</si>
  <si>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</si>
  <si>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</si>
  <si>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</si>
  <si>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</si>
  <si>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</si>
  <si>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</si>
  <si>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</si>
  <si>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</si>
  <si>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</si>
  <si>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</si>
  <si>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</si>
  <si>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</si>
  <si>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</si>
  <si>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</si>
  <si>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</si>
  <si>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</si>
  <si>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</si>
  <si>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</si>
  <si>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</si>
  <si>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</si>
  <si>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</si>
  <si>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</si>
  <si>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</si>
  <si>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</si>
  <si>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</si>
  <si>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</si>
  <si>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</si>
  <si>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</si>
  <si>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</si>
  <si>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</si>
  <si>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</si>
  <si>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</si>
  <si>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</si>
  <si>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</si>
  <si>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</si>
  <si>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</si>
  <si>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</si>
  <si>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</si>
  <si>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</si>
  <si>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</si>
  <si>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</si>
  <si>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</si>
  <si>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</si>
  <si>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</si>
  <si>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</si>
  <si>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</si>
  <si>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</si>
  <si>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</si>
  <si>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</si>
  <si>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</si>
  <si>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</si>
  <si>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</si>
  <si>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</si>
  <si>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</si>
  <si>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</si>
  <si>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</si>
  <si>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</si>
  <si>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</si>
  <si>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</si>
  <si>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</si>
  <si>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</si>
  <si>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</si>
  <si>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</si>
  <si>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</si>
  <si>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</si>
  <si>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</si>
  <si>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</si>
  <si>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</si>
  <si>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</si>
  <si>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</si>
  <si>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</si>
  <si>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</si>
  <si>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</si>
  <si>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</si>
  <si>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</si>
  <si>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</si>
  <si>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</si>
  <si>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</si>
  <si>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</si>
  <si>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</si>
  <si>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</si>
  <si>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</si>
  <si>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</si>
  <si>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</si>
  <si>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</si>
  <si>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</si>
  <si>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</si>
  <si>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</si>
  <si>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</si>
  <si>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</si>
  <si>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</si>
  <si>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</si>
  <si>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</si>
  <si>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</si>
  <si>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</si>
  <si>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</si>
  <si>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</si>
  <si>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</si>
  <si>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</si>
  <si>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</si>
  <si>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</si>
  <si>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</si>
  <si>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</si>
  <si>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</si>
  <si>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</si>
  <si>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</si>
  <si>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</si>
  <si>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</si>
  <si>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</si>
  <si>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</si>
  <si>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</si>
  <si>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</si>
  <si>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</si>
  <si>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</si>
  <si>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</si>
  <si>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</si>
  <si>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</si>
  <si>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</si>
  <si>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</si>
  <si>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</si>
  <si>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</si>
  <si>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</si>
  <si>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</si>
  <si>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</si>
  <si>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</si>
  <si>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</si>
  <si>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</si>
  <si>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</si>
  <si>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</si>
  <si>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</si>
  <si>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</si>
  <si>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</si>
  <si>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</si>
  <si>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</si>
  <si>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</si>
  <si>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</si>
  <si>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</si>
  <si>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</si>
  <si>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</si>
  <si>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</si>
  <si>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</si>
  <si>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</si>
  <si>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</si>
  <si>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</si>
  <si>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</si>
  <si>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</si>
  <si>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</si>
  <si>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</si>
  <si>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</si>
  <si>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</si>
  <si>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</si>
  <si>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</si>
  <si>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</si>
  <si>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</si>
  <si>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</si>
  <si>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</si>
  <si>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</si>
  <si>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</si>
  <si>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</si>
  <si>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</si>
  <si>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</si>
  <si>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</si>
  <si>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</si>
  <si>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</si>
  <si>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</si>
  <si>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</si>
  <si>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</si>
  <si>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</si>
  <si>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</si>
  <si>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</si>
  <si>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</si>
  <si>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</si>
  <si>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</si>
  <si>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</si>
  <si>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</si>
  <si>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</si>
  <si>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</si>
  <si>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</si>
  <si>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</si>
  <si>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</si>
  <si>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</si>
  <si>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</si>
  <si>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</si>
  <si>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</si>
  <si>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</si>
  <si>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</si>
  <si>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</si>
  <si>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</si>
  <si>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</si>
  <si>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</si>
  <si>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</si>
  <si>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</si>
  <si>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</si>
  <si>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</si>
  <si>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</si>
  <si>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</si>
  <si>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</si>
  <si>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</si>
  <si>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</si>
  <si>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</si>
  <si>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</si>
  <si>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</si>
  <si>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</si>
  <si>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</si>
  <si>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</si>
  <si>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</si>
  <si>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</si>
  <si>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</si>
  <si>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</si>
  <si>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</si>
  <si>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</si>
  <si>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</si>
  <si>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</si>
  <si>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</si>
  <si>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</si>
  <si>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</si>
  <si>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</si>
  <si>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</si>
  <si>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</si>
  <si>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</si>
  <si>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</si>
  <si>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</si>
  <si>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</si>
  <si>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</si>
  <si>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</si>
  <si>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</si>
  <si>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</si>
  <si>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</si>
  <si>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</si>
  <si>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</si>
  <si>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</si>
  <si>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</si>
  <si>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</si>
  <si>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</si>
  <si>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</si>
  <si>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</si>
  <si>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</si>
  <si>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</si>
  <si>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</si>
  <si>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</si>
  <si>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</si>
  <si>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</si>
  <si>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</si>
  <si>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</si>
  <si>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</si>
  <si>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</si>
  <si>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</si>
  <si>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</si>
  <si>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</si>
  <si>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</si>
  <si>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</si>
  <si>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</si>
  <si>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</si>
  <si>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</si>
  <si>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</si>
  <si>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</si>
  <si>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</si>
  <si>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</si>
  <si>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</si>
  <si>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</si>
  <si>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</si>
  <si>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</si>
  <si>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</si>
  <si>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</si>
  <si>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</si>
  <si>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</si>
  <si>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</si>
  <si>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</si>
  <si>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</si>
  <si>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</si>
  <si>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</si>
  <si>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</si>
  <si>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</si>
  <si>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</si>
  <si>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</si>
  <si>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</si>
  <si>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</si>
  <si>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</si>
  <si>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</si>
  <si>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</si>
  <si>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</si>
  <si>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</si>
  <si>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</si>
  <si>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</si>
  <si>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</si>
  <si>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</si>
  <si>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</si>
  <si>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</si>
  <si>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</si>
  <si>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</si>
  <si>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</si>
  <si>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</si>
  <si>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</si>
  <si>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</si>
  <si>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</si>
  <si>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</si>
  <si>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</si>
  <si>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</si>
  <si>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</si>
  <si>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</si>
  <si>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</si>
  <si>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</si>
  <si>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</si>
  <si>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</si>
  <si>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</si>
  <si>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</si>
  <si>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</si>
  <si>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</si>
  <si>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</si>
  <si>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</si>
  <si>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</si>
  <si>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</si>
  <si>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</si>
  <si>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</si>
  <si>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</si>
  <si>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</si>
  <si>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</si>
  <si>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</si>
  <si>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</si>
  <si>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</si>
  <si>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</si>
  <si>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</si>
  <si>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</si>
  <si>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</si>
  <si>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</si>
  <si>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</si>
  <si>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</si>
  <si>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</si>
  <si>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</si>
  <si>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</si>
  <si>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</si>
  <si>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</si>
  <si>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</si>
  <si>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</si>
  <si>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</si>
  <si>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</si>
  <si>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</si>
  <si>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</si>
  <si>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</si>
  <si>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</si>
  <si>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</si>
  <si>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</si>
  <si>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</si>
  <si>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</si>
  <si>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</si>
  <si>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</si>
  <si>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</si>
  <si>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</si>
  <si>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</si>
  <si>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</si>
  <si>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</si>
  <si>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</si>
  <si>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</si>
  <si>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</si>
  <si>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</si>
  <si>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</si>
  <si>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</si>
  <si>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</si>
  <si>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</si>
  <si>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</si>
  <si>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</si>
  <si>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</si>
  <si>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</si>
  <si>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</si>
  <si>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</si>
  <si>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</si>
  <si>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</si>
  <si>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</si>
  <si>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</si>
  <si>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</si>
  <si>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</si>
  <si>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</si>
  <si>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</si>
  <si>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</si>
  <si>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</si>
  <si>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</si>
  <si>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</si>
  <si>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</si>
  <si>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</si>
  <si>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</si>
  <si>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</si>
  <si>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</si>
  <si>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</si>
  <si>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</si>
  <si>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</si>
  <si>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</si>
  <si>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</si>
  <si>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</si>
  <si>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</si>
  <si>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</si>
  <si>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</si>
  <si>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</si>
  <si>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</si>
  <si>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</si>
  <si>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</si>
  <si>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</si>
  <si>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</si>
  <si>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</si>
  <si>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</si>
  <si>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</si>
  <si>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</si>
  <si>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</si>
  <si>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</si>
  <si>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</si>
  <si>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</si>
  <si>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</si>
  <si>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</si>
  <si>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</si>
  <si>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</si>
  <si>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</si>
  <si>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</si>
  <si>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</si>
  <si>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</si>
  <si>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</si>
  <si>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</si>
  <si>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</si>
  <si>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</si>
  <si>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</si>
  <si>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</si>
  <si>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</si>
  <si>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</si>
  <si>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</si>
  <si>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</si>
  <si>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</si>
  <si>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</si>
  <si>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</si>
  <si>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</si>
  <si>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</si>
  <si>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</si>
  <si>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</si>
  <si>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</si>
  <si>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</si>
  <si>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</si>
  <si>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</si>
  <si>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</si>
  <si>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</si>
  <si>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</si>
  <si>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</si>
  <si>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</si>
  <si>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</si>
  <si>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</si>
  <si>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</si>
  <si>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</si>
  <si>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</si>
  <si>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</si>
  <si>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</si>
  <si>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</si>
  <si>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</si>
  <si>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</si>
  <si>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</si>
  <si>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</si>
  <si>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</si>
  <si>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</si>
  <si>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</si>
  <si>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</si>
  <si>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</si>
  <si>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</si>
  <si>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</si>
  <si>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</si>
  <si>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</si>
  <si>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</si>
  <si>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</si>
  <si>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</si>
  <si>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</si>
  <si>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</si>
  <si>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</si>
  <si>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</si>
  <si>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</si>
  <si>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</si>
  <si>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</si>
  <si>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</si>
  <si>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</si>
  <si>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</si>
  <si>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</si>
  <si>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</si>
  <si>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</si>
  <si>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</si>
  <si>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</si>
  <si>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</si>
  <si>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</si>
  <si>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</si>
  <si>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</si>
  <si>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</si>
  <si>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</si>
  <si>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</si>
  <si>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</si>
  <si>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</si>
  <si>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</si>
  <si>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</si>
  <si>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</si>
  <si>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</si>
  <si>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</si>
  <si>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</si>
  <si>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</si>
  <si>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</si>
  <si>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</si>
  <si>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</si>
  <si>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</si>
  <si>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</si>
  <si>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</si>
  <si>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</si>
  <si>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</si>
  <si>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</si>
  <si>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</si>
  <si>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</si>
  <si>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</si>
  <si>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</si>
  <si>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</si>
  <si>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</si>
  <si>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</si>
  <si>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</si>
  <si>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</si>
  <si>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</si>
  <si>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</si>
  <si>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</si>
  <si>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</si>
  <si>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</si>
  <si>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</si>
  <si>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</si>
  <si>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</si>
  <si>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</si>
  <si>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</si>
  <si>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</si>
  <si>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</si>
  <si>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</si>
  <si>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</si>
  <si>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</si>
  <si>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</si>
  <si>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</si>
  <si>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</si>
  <si>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</si>
  <si>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</si>
  <si>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</si>
  <si>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</si>
  <si>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</si>
  <si>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</si>
  <si>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</si>
  <si>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</si>
  <si>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</si>
  <si>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</si>
  <si>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</si>
  <si>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</si>
  <si>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</si>
  <si>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</si>
  <si>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</si>
  <si>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</si>
  <si>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</si>
  <si>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</si>
  <si>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</si>
  <si>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</si>
  <si>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</si>
  <si>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</si>
  <si>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</si>
  <si>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</si>
  <si>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</si>
  <si>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</si>
  <si>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</si>
  <si>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</si>
  <si>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</si>
  <si>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</si>
  <si>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</si>
  <si>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</si>
  <si>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</si>
  <si>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</si>
  <si>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</si>
  <si>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</si>
  <si>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</si>
  <si>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</si>
  <si>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</si>
  <si>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</si>
  <si>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</si>
  <si>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</si>
  <si>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</si>
  <si>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</si>
  <si>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</si>
  <si>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</si>
  <si>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</si>
  <si>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</si>
  <si>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</si>
  <si>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</si>
  <si>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</si>
  <si>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</si>
  <si>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</si>
  <si>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</si>
  <si>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</si>
  <si>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</si>
  <si>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</si>
  <si>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</si>
  <si>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</si>
  <si>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</si>
  <si>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</si>
  <si>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</si>
  <si>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</si>
  <si>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</si>
  <si>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</si>
  <si>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</si>
  <si>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</si>
  <si>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</si>
  <si>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</si>
  <si>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</si>
  <si>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</si>
  <si>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</si>
  <si>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</si>
  <si>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</si>
  <si>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</si>
  <si>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</si>
  <si>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</si>
  <si>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</si>
  <si>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</si>
  <si>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</si>
  <si>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</si>
  <si>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</si>
  <si>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</si>
  <si>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</si>
  <si>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</si>
  <si>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</si>
  <si>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</si>
  <si>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</si>
  <si>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</si>
  <si>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</si>
  <si>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</si>
  <si>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</si>
  <si>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</si>
  <si>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</si>
  <si>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</si>
  <si>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</si>
  <si>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</si>
  <si>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</si>
  <si>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</si>
  <si>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</si>
  <si>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</si>
  <si>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</si>
  <si>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</si>
  <si>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</si>
  <si>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</si>
  <si>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</si>
  <si>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</si>
  <si>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</si>
  <si>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</si>
  <si>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</si>
  <si>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</si>
  <si>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</si>
  <si>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</si>
  <si>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</si>
  <si>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</si>
  <si>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</si>
  <si>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</si>
  <si>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</si>
  <si>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</si>
  <si>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</si>
  <si>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</si>
  <si>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</si>
  <si>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</si>
  <si>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</si>
  <si>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</si>
  <si>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</si>
  <si>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</si>
  <si>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</si>
  <si>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</si>
  <si>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</si>
  <si>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</si>
  <si>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</si>
  <si>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</si>
  <si>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</si>
  <si>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</si>
  <si>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</si>
  <si>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</si>
  <si>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</si>
  <si>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</si>
  <si>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</si>
  <si>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</si>
  <si>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</si>
  <si>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</si>
  <si>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</si>
  <si>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</si>
  <si>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</si>
  <si>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</si>
  <si>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</si>
  <si>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</si>
  <si>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</si>
  <si>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</si>
  <si>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</si>
  <si>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</si>
  <si>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</si>
  <si>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</si>
  <si>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</si>
  <si>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</si>
  <si>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</si>
  <si>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</si>
  <si>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</si>
  <si>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</si>
  <si>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</si>
  <si>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</si>
  <si>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</si>
  <si>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</si>
  <si>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</si>
  <si>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</si>
  <si>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</si>
  <si>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</si>
  <si>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</si>
  <si>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</si>
  <si>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</si>
  <si>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</si>
  <si>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</si>
  <si>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</si>
  <si>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</si>
  <si>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</si>
  <si>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</si>
  <si>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</si>
  <si>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</si>
  <si>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</si>
  <si>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</si>
  <si>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</si>
  <si>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</si>
  <si>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</si>
  <si>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</si>
  <si>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</si>
  <si>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</si>
  <si>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</si>
  <si>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</si>
  <si>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</si>
  <si>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</si>
  <si>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</si>
  <si>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</si>
  <si>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</si>
  <si>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</si>
  <si>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</si>
  <si>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</si>
  <si>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</si>
  <si>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</si>
  <si>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</si>
  <si>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</si>
  <si>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</si>
  <si>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</si>
  <si>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</si>
  <si>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</si>
  <si>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</si>
  <si>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</si>
  <si>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</si>
  <si>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</si>
  <si>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</si>
  <si>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</si>
  <si>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</si>
  <si>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</si>
  <si>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</si>
  <si>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</si>
  <si>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</si>
  <si>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</si>
  <si>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</si>
  <si>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</si>
  <si>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</si>
  <si>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</si>
  <si>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</si>
  <si>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</si>
  <si>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</si>
  <si>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</si>
  <si>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</si>
  <si>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</si>
  <si>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</si>
  <si>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</si>
  <si>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</si>
  <si>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</si>
  <si>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</si>
  <si>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</si>
  <si>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</si>
  <si>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</si>
  <si>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</si>
  <si>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</si>
  <si>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</si>
  <si>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</si>
  <si>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</si>
  <si>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</si>
  <si>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</si>
  <si>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</si>
  <si>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</si>
  <si>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</si>
  <si>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</si>
  <si>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</si>
  <si>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</si>
  <si>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</si>
  <si>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</si>
  <si>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</si>
  <si>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</si>
  <si>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</si>
  <si>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</si>
  <si>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</si>
  <si>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</si>
  <si>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</si>
  <si>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</si>
  <si>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</si>
  <si>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</si>
  <si>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</si>
  <si>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</si>
  <si>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</si>
  <si>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</si>
  <si>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</si>
  <si>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</si>
  <si>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</si>
  <si>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</si>
  <si>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</si>
  <si>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</si>
  <si>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</si>
  <si>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</si>
  <si>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</si>
  <si>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</si>
  <si>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</si>
  <si>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</si>
  <si>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</si>
  <si>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</si>
  <si>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</si>
  <si>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</si>
  <si>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</si>
  <si>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</si>
  <si>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</si>
  <si>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</si>
  <si>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</si>
  <si>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</si>
  <si>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</si>
  <si>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</si>
  <si>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</si>
  <si>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</si>
  <si>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</si>
  <si>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</si>
  <si>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</si>
  <si>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</si>
  <si>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</si>
  <si>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</si>
  <si>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</si>
  <si>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</si>
  <si>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</si>
  <si>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</si>
  <si>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</si>
  <si>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</si>
  <si>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</si>
  <si>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</si>
  <si>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</si>
  <si>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</si>
  <si>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</si>
  <si>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</si>
  <si>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</si>
  <si>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</si>
  <si>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</si>
  <si>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</si>
  <si>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</si>
  <si>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</si>
  <si>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</si>
  <si>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</si>
  <si>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</si>
  <si>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</si>
  <si>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</si>
  <si>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</si>
  <si>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</si>
  <si>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</si>
  <si>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</si>
  <si>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</si>
  <si>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</si>
  <si>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</si>
  <si>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</si>
  <si>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</si>
  <si>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</si>
  <si>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</si>
  <si>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</si>
  <si>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</si>
  <si>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</si>
  <si>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</si>
  <si>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</si>
  <si>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</si>
  <si>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</si>
  <si>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</si>
  <si>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</si>
  <si>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</si>
  <si>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</si>
  <si>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</si>
  <si>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</si>
  <si>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</si>
  <si>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</si>
  <si>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</si>
  <si>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</si>
  <si>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</si>
  <si>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</si>
  <si>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</si>
  <si>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</si>
  <si>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</si>
  <si>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</si>
  <si>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</si>
  <si>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</si>
  <si>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</si>
  <si>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</si>
  <si>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</si>
  <si>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</si>
  <si>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</si>
  <si>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</si>
  <si>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</si>
  <si>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</si>
  <si>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</si>
  <si>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</si>
  <si>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</si>
  <si>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</si>
  <si>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</si>
  <si>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</si>
  <si>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</si>
  <si>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</si>
  <si>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</si>
  <si>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</si>
  <si>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</si>
  <si>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</si>
  <si>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</si>
  <si>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</si>
  <si>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</si>
  <si>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</si>
  <si>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</si>
  <si>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</si>
  <si>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</si>
  <si>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</si>
  <si>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</si>
  <si>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</si>
  <si>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</si>
  <si>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</si>
  <si>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</si>
  <si>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</si>
  <si>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</si>
  <si>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</si>
  <si>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</si>
  <si>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</si>
  <si>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</si>
  <si>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</si>
  <si>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</si>
  <si>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</si>
  <si>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</si>
  <si>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</si>
  <si>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</si>
  <si>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</si>
  <si>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</si>
  <si>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</si>
  <si>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</si>
  <si>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</si>
  <si>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</si>
  <si>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</si>
  <si>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</si>
  <si>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</si>
  <si>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</si>
  <si>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</si>
  <si>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</si>
  <si>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</si>
  <si>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</si>
  <si>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</si>
  <si>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</si>
  <si>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</si>
  <si>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</si>
  <si>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</si>
  <si>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</si>
  <si>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</si>
  <si>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</si>
  <si>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</si>
  <si>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</si>
  <si>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</si>
  <si>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</si>
  <si>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</si>
  <si>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</si>
  <si>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</si>
  <si>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</si>
  <si>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</si>
  <si>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</si>
  <si>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</si>
  <si>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</si>
  <si>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</si>
  <si>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</si>
  <si>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</si>
  <si>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</si>
  <si>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</si>
  <si>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</si>
  <si>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</si>
  <si>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</si>
  <si>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</si>
  <si>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</si>
  <si>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</si>
  <si>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</si>
  <si>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</si>
  <si>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</si>
  <si>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</si>
  <si>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</si>
  <si>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</si>
  <si>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</si>
  <si>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</si>
  <si>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</si>
  <si>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</si>
  <si>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</si>
  <si>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</si>
  <si>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</si>
  <si>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</si>
  <si>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</si>
  <si>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</si>
  <si>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</si>
  <si>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</si>
  <si>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</si>
  <si>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</si>
  <si>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</si>
  <si>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</si>
  <si>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</si>
  <si>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</si>
  <si>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</si>
  <si>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</si>
  <si>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</si>
  <si>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</si>
  <si>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</si>
  <si>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</si>
  <si>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</si>
  <si>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</si>
  <si>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</si>
  <si>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</si>
  <si>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</si>
  <si>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</si>
  <si>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</si>
  <si>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</si>
  <si>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</si>
  <si>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</si>
  <si>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</si>
  <si>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</si>
  <si>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</si>
  <si>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</si>
  <si>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</si>
  <si>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</si>
  <si>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</si>
  <si>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</si>
  <si>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</si>
  <si>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</si>
  <si>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</si>
  <si>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</si>
  <si>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</si>
  <si>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</si>
  <si>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</si>
  <si>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</si>
  <si>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</si>
  <si>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</si>
  <si>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</si>
  <si>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</si>
  <si>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</si>
  <si>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</si>
  <si>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</si>
  <si>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</si>
  <si>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</si>
  <si>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</si>
  <si>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</si>
  <si>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</si>
  <si>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</si>
  <si>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</si>
  <si>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</si>
  <si>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</si>
  <si>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</si>
  <si>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</si>
  <si>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</si>
  <si>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</si>
  <si>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</si>
  <si>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</si>
  <si>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</si>
  <si>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</si>
  <si>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</si>
  <si>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</si>
  <si>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</si>
  <si>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</si>
  <si>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</si>
  <si>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</si>
  <si>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</si>
  <si>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</si>
  <si>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</si>
  <si>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</si>
  <si>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</si>
  <si>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</si>
  <si>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</si>
  <si>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</si>
  <si>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</si>
  <si>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</si>
  <si>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</si>
  <si>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</si>
  <si>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</si>
  <si>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</si>
  <si>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</si>
  <si>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</si>
  <si>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</si>
  <si>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</si>
  <si>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</si>
  <si>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</si>
  <si>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</si>
  <si>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</si>
  <si>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</si>
  <si>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</si>
  <si>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</si>
  <si>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</si>
  <si>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</si>
  <si>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</si>
  <si>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</si>
  <si>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</si>
  <si>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</si>
  <si>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</si>
  <si>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</si>
  <si>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</si>
  <si>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</si>
  <si>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</si>
  <si>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</si>
  <si>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</si>
  <si>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</si>
  <si>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</si>
  <si>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</si>
  <si>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</si>
  <si>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</si>
  <si>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</si>
  <si>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</si>
  <si>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</si>
  <si>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</si>
  <si>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</si>
  <si>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</si>
  <si>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</si>
  <si>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</si>
  <si>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</si>
  <si>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</si>
  <si>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</si>
  <si>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</si>
  <si>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</si>
  <si>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</si>
  <si>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</si>
  <si>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</si>
  <si>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</si>
  <si>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</si>
  <si>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</si>
  <si>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</si>
  <si>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</si>
  <si>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</si>
  <si>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</si>
  <si>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</si>
  <si>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</si>
  <si>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</si>
  <si>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</si>
  <si>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</si>
  <si>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</si>
  <si>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</si>
  <si>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</si>
  <si>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</si>
  <si>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</si>
  <si>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</si>
  <si>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</si>
  <si>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</si>
  <si>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</si>
  <si>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</si>
  <si>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</si>
  <si>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</si>
  <si>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</si>
  <si>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</si>
  <si>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</si>
  <si>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</si>
  <si>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</si>
  <si>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</si>
  <si>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</si>
  <si>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</si>
  <si>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</si>
  <si>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</si>
  <si>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</si>
  <si>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</si>
  <si>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</si>
  <si>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</si>
  <si>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</si>
  <si>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</si>
  <si>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</si>
  <si>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</si>
  <si>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</si>
  <si>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</si>
  <si>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</si>
  <si>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</si>
  <si>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</si>
  <si>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</si>
  <si>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</si>
  <si>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</si>
  <si>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</si>
  <si>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</si>
  <si>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</si>
  <si>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</si>
  <si>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</si>
  <si>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</si>
  <si>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</si>
  <si>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</si>
  <si>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</si>
  <si>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</si>
  <si>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</si>
  <si>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</si>
  <si>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</si>
  <si>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</si>
  <si>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</si>
  <si>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</si>
  <si>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</si>
  <si>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</si>
  <si>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</si>
  <si>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</si>
  <si>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</si>
  <si>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</si>
  <si>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</si>
  <si>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</si>
  <si>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</si>
  <si>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</si>
  <si>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</si>
  <si>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</si>
  <si>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</si>
  <si>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</si>
  <si>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</si>
  <si>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</si>
  <si>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</si>
  <si>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</si>
  <si>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</si>
  <si>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</si>
  <si>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</si>
  <si>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</si>
  <si>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</si>
  <si>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</si>
  <si>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</si>
  <si>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</si>
  <si>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</si>
  <si>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</si>
  <si>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</si>
  <si>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</si>
  <si>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</si>
  <si>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</si>
  <si>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</si>
  <si>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</si>
  <si>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</si>
  <si>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</si>
  <si>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</si>
  <si>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</si>
  <si>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</si>
  <si>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</si>
  <si>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</si>
  <si>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</si>
  <si>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</si>
  <si>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</si>
  <si>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</si>
  <si>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</si>
  <si>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</si>
  <si>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</si>
  <si>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</si>
  <si>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</si>
  <si>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</si>
  <si>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</si>
  <si>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</si>
  <si>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</si>
  <si>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</si>
  <si>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</si>
  <si>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</si>
  <si>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</si>
  <si>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</si>
  <si>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</si>
  <si>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</si>
  <si>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</si>
  <si>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</si>
  <si>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</si>
  <si>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</si>
  <si>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</si>
  <si>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</si>
  <si>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</si>
  <si>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</si>
  <si>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</si>
  <si>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</si>
  <si>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</si>
  <si>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</si>
  <si>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</si>
  <si>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</si>
  <si>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</si>
  <si>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</si>
  <si>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</si>
  <si>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</si>
  <si>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</si>
  <si>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</si>
  <si>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</si>
  <si>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</si>
  <si>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</si>
  <si>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</si>
  <si>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</si>
  <si>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</si>
  <si>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</si>
  <si>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</si>
  <si>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</si>
  <si>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</si>
  <si>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</si>
  <si>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</si>
  <si>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</si>
  <si>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</si>
  <si>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</si>
  <si>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</si>
  <si>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</si>
  <si>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</si>
  <si>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</si>
  <si>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</si>
  <si>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</si>
  <si>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</si>
  <si>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</si>
  <si>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</si>
  <si>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</si>
  <si>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</si>
  <si>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</si>
  <si>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</si>
  <si>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</si>
  <si>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</si>
  <si>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</si>
  <si>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</si>
  <si>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</si>
  <si>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</si>
  <si>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</si>
  <si>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</si>
  <si>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</si>
  <si>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</si>
  <si>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</si>
  <si>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</si>
  <si>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</si>
  <si>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</si>
  <si>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</si>
  <si>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</si>
  <si>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</si>
  <si>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</si>
  <si>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</si>
  <si>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</si>
  <si>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</si>
  <si>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</si>
  <si>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</si>
  <si>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</si>
  <si>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</si>
  <si>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</si>
  <si>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</si>
  <si>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</si>
  <si>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</si>
  <si>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</si>
  <si>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</si>
  <si>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</si>
  <si>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</si>
  <si>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</si>
  <si>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</si>
  <si>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</si>
  <si>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</si>
  <si>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</si>
  <si>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</si>
  <si>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</si>
  <si>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</si>
  <si>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</si>
  <si>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</si>
  <si>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</si>
  <si>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</si>
  <si>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</si>
  <si>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</si>
  <si>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</si>
  <si>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</si>
  <si>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</si>
  <si>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</si>
  <si>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</si>
  <si>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</si>
  <si>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</si>
  <si>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</si>
  <si>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</si>
  <si>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</si>
  <si>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</si>
  <si>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</si>
  <si>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</si>
  <si>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</si>
  <si>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</si>
  <si>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</si>
  <si>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</si>
  <si>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</si>
  <si>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</si>
  <si>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</si>
  <si>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</si>
  <si>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</si>
  <si>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</si>
  <si>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</si>
  <si>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</si>
  <si>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</si>
  <si>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</si>
  <si>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</si>
  <si>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</si>
  <si>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</si>
  <si>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</si>
  <si>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</si>
  <si>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</si>
  <si>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</si>
  <si>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</si>
  <si>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</si>
  <si>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</si>
  <si>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</si>
  <si>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</si>
  <si>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</si>
  <si>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</si>
  <si>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</si>
  <si>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</si>
  <si>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</si>
  <si>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</si>
  <si>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</si>
  <si>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</si>
  <si>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</si>
  <si>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</si>
  <si>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</si>
  <si>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</si>
  <si>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</si>
  <si>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</si>
  <si>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</si>
  <si>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</si>
  <si>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</si>
  <si>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</si>
  <si>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</si>
  <si>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</si>
  <si>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</si>
  <si>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</si>
  <si>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</si>
  <si>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</si>
  <si>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</si>
  <si>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</si>
  <si>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</si>
  <si>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</si>
  <si>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</si>
  <si>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</si>
  <si>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</si>
  <si>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</si>
  <si>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</si>
  <si>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</si>
  <si>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</si>
  <si>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</si>
  <si>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</si>
  <si>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</si>
  <si>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</si>
  <si>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</si>
  <si>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</si>
  <si>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</si>
  <si>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</si>
  <si>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</si>
  <si>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</si>
  <si>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</si>
  <si>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</si>
  <si>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</si>
  <si>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</si>
  <si>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</si>
  <si>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</si>
  <si>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</si>
  <si>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</si>
  <si>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</si>
  <si>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</si>
  <si>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</si>
  <si>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</si>
  <si>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</si>
  <si>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</si>
  <si>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</si>
  <si>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</si>
  <si>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</si>
  <si>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</si>
  <si>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</si>
  <si>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</si>
  <si>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</si>
  <si>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</si>
  <si>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</si>
  <si>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</si>
  <si>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</si>
  <si>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</si>
  <si>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</si>
  <si>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</si>
  <si>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</si>
  <si>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</si>
  <si>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</si>
  <si>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</si>
  <si>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</si>
  <si>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</si>
  <si>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Wilmer van Ginke - Fokko Haveman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</si>
  <si>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</si>
  <si>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</si>
  <si>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</si>
  <si>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</si>
  <si>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</si>
  <si>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</si>
  <si>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</si>
  <si>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</si>
  <si>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</si>
  <si>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</si>
  <si>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</si>
  <si>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</si>
  <si>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</si>
  <si>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</si>
  <si>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</si>
  <si>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</si>
  <si>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</si>
  <si>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</si>
  <si>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</si>
  <si>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</si>
  <si>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</si>
  <si>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</si>
  <si>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</si>
  <si>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</si>
  <si>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</si>
  <si>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</si>
  <si>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</si>
  <si>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</si>
  <si>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</si>
  <si>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</si>
  <si>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</si>
  <si>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</si>
  <si>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</si>
  <si>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</si>
  <si>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</si>
  <si>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</si>
  <si>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</si>
  <si>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</si>
  <si>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</si>
  <si>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</si>
  <si>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</si>
  <si>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</si>
  <si>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</si>
  <si>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</si>
  <si>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</si>
  <si>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</si>
  <si>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</si>
  <si>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</si>
  <si>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</si>
  <si>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</si>
  <si>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</si>
  <si>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</si>
  <si>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</si>
  <si>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</si>
  <si>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</si>
  <si>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</si>
  <si>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</si>
  <si>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</si>
  <si>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</si>
  <si>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</si>
  <si>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</si>
  <si>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</si>
  <si>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</si>
  <si>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</si>
  <si>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</si>
  <si>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</si>
  <si>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</si>
  <si>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</si>
  <si>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</si>
  <si>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</si>
  <si>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</si>
  <si>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</si>
  <si>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</si>
  <si>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</si>
  <si>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</si>
  <si>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</si>
  <si>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</si>
  <si>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</si>
  <si>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</si>
  <si>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</si>
  <si>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</si>
  <si>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</si>
  <si>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</si>
  <si>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</si>
  <si>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</si>
  <si>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</si>
  <si>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</si>
  <si>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</si>
  <si>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</si>
  <si>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</si>
  <si>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</si>
  <si>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</si>
  <si>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</si>
  <si>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</si>
  <si>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</si>
  <si>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</si>
  <si>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</si>
  <si>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</si>
  <si>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</si>
  <si>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</si>
  <si>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</si>
  <si>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</si>
  <si>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</si>
  <si>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</si>
  <si>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</si>
  <si>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</si>
  <si>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</si>
  <si>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</si>
  <si>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</si>
  <si>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</si>
  <si>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</si>
  <si>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</si>
  <si>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</si>
  <si>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</si>
  <si>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</si>
  <si>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</si>
  <si>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</si>
  <si>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</si>
  <si>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</si>
  <si>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</si>
  <si>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</si>
  <si>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</si>
  <si>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</si>
  <si>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</si>
  <si>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</si>
  <si>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</si>
  <si>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</si>
  <si>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</si>
  <si>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</si>
  <si>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</si>
  <si>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</si>
  <si>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</si>
  <si>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</si>
  <si>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</si>
  <si>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</si>
  <si>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</si>
  <si>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</si>
  <si>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</si>
  <si>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</si>
  <si>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</si>
  <si>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</si>
  <si>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</si>
  <si>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</si>
  <si>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</si>
  <si>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</si>
  <si>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</si>
  <si>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</si>
  <si>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</si>
  <si>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</si>
  <si>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</si>
  <si>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</si>
  <si>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</si>
  <si>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</si>
  <si>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</si>
  <si>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</si>
  <si>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</si>
  <si>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+10</t>
  </si>
  <si>
    <t>-6</t>
  </si>
  <si>
    <t>-11</t>
  </si>
  <si>
    <t>-3</t>
  </si>
  <si>
    <t>+9</t>
  </si>
  <si>
    <t>+12</t>
  </si>
  <si>
    <t>-2</t>
  </si>
  <si>
    <t>+7</t>
  </si>
  <si>
    <t>+3</t>
  </si>
  <si>
    <t>-8</t>
  </si>
  <si>
    <t>+8</t>
  </si>
  <si>
    <t>-10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</si>
  <si>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</si>
  <si>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</si>
  <si>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</si>
  <si>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</si>
  <si>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</si>
  <si>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</si>
  <si>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</si>
  <si>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</si>
  <si>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</si>
  <si>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</si>
  <si>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</si>
  <si>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</si>
  <si>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</si>
  <si>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</si>
  <si>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</si>
  <si>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</si>
  <si>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</si>
  <si>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+11</t>
  </si>
  <si>
    <t>215-229-187</t>
  </si>
  <si>
    <t>26 (1)</t>
  </si>
  <si>
    <t>222-236-194</t>
  </si>
  <si>
    <t>1x3e, 1x5e, 1x6e, 2x7e, 1x8e</t>
  </si>
  <si>
    <t>UCI punten per 01/05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</si>
  <si>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</si>
  <si>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</si>
  <si>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</si>
  <si>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</si>
  <si>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</si>
  <si>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</si>
  <si>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</si>
  <si>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</si>
  <si>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</si>
  <si>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</si>
  <si>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</si>
  <si>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</si>
  <si>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</si>
  <si>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</si>
  <si>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</si>
  <si>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</si>
  <si>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</si>
  <si>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096 Marcel Kint Classic (1.1)</t>
  </si>
  <si>
    <t>097 Tour of Estonia (2.1)</t>
  </si>
  <si>
    <t>098 Tour of Japan (2.1)</t>
  </si>
  <si>
    <t>099 Boucles de la Mayenne (2.Pro)</t>
  </si>
  <si>
    <t>100 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</si>
  <si>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</si>
  <si>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</si>
  <si>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</si>
  <si>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</si>
  <si>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</si>
  <si>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</si>
  <si>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</si>
  <si>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</si>
  <si>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</si>
  <si>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</si>
  <si>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</si>
  <si>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</si>
  <si>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</si>
  <si>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</si>
  <si>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</si>
  <si>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Uitslag International Tour of Hellas (2.1)</t>
  </si>
  <si>
    <t>Algemeen Klassement na International Tour of Hellas (2.1)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</si>
  <si>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</si>
  <si>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</si>
  <si>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</si>
  <si>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</si>
  <si>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</si>
  <si>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</si>
  <si>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</si>
  <si>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</si>
  <si>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</si>
  <si>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</si>
  <si>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</si>
  <si>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</si>
  <si>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</si>
  <si>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</si>
  <si>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</si>
  <si>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</si>
  <si>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</si>
  <si>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</si>
  <si>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UCI punten per 08/05</t>
  </si>
</sst>
</file>

<file path=xl/styles.xml><?xml version="1.0" encoding="utf-8"?>
<styleSheet xmlns="http://schemas.openxmlformats.org/spreadsheetml/2006/main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3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0" xfId="0" applyFont="1"/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right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0" fillId="0" borderId="0" xfId="0" applyFont="1" applyAlignment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0" fillId="0" borderId="0" xfId="0" applyFont="1" applyBorder="1" applyAlignment="1">
      <alignment horizontal="right"/>
    </xf>
    <xf numFmtId="0" fontId="74" fillId="0" borderId="0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20" fillId="0" borderId="0" xfId="0" applyNumberFormat="1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2" xfId="0" applyBorder="1" applyAlignment="1">
      <alignment horizontal="left"/>
    </xf>
  </cellXfs>
  <cellStyles count="35">
    <cellStyle name="Excel Built-in Hyperlink" xfId="4"/>
    <cellStyle name="Excel Built-in Normal" xfId="1"/>
    <cellStyle name="Excel Built-in Normal 2" xfId="11"/>
    <cellStyle name="Hyperlink" xfId="3" builtinId="8"/>
    <cellStyle name="Hyperlink 2" xfId="10"/>
    <cellStyle name="Standaard" xfId="0" builtinId="0"/>
    <cellStyle name="Standaard 2" xfId="2"/>
    <cellStyle name="Standaard 3" xfId="5"/>
    <cellStyle name="Standaard 3 2" xfId="7"/>
    <cellStyle name="Standaard 3 2 2" xfId="16"/>
    <cellStyle name="Standaard 3 2 2 2" xfId="30"/>
    <cellStyle name="Standaard 3 2 3" xfId="23"/>
    <cellStyle name="Standaard 3 3" xfId="14"/>
    <cellStyle name="Standaard 3 3 2" xfId="28"/>
    <cellStyle name="Standaard 3 4" xfId="21"/>
    <cellStyle name="Standaard 4" xfId="6"/>
    <cellStyle name="Standaard 4 2" xfId="8"/>
    <cellStyle name="Standaard 4 2 2" xfId="17"/>
    <cellStyle name="Standaard 4 2 2 2" xfId="31"/>
    <cellStyle name="Standaard 4 2 3" xfId="24"/>
    <cellStyle name="Standaard 4 3" xfId="15"/>
    <cellStyle name="Standaard 4 3 2" xfId="29"/>
    <cellStyle name="Standaard 4 4" xfId="22"/>
    <cellStyle name="Standaard 5" xfId="9"/>
    <cellStyle name="Standaard 5 2" xfId="18"/>
    <cellStyle name="Standaard 5 2 2" xfId="32"/>
    <cellStyle name="Standaard 5 3" xfId="25"/>
    <cellStyle name="Standaard 6" xfId="12"/>
    <cellStyle name="Standaard 6 2" xfId="19"/>
    <cellStyle name="Standaard 6 2 2" xfId="33"/>
    <cellStyle name="Standaard 6 3" xfId="26"/>
    <cellStyle name="Standaard 7" xfId="13"/>
    <cellStyle name="Standaard 7 2" xfId="20"/>
    <cellStyle name="Standaard 7 2 2" xfId="34"/>
    <cellStyle name="Standaard 7 3" xfId="27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21" Type="http://schemas.openxmlformats.org/officeDocument/2006/relationships/hyperlink" Target="https://www.procyclingstats.com/rider/thymen-arensman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mattias-skjelmose-jensen" TargetMode="External"/><Relationship Id="rId170" Type="http://schemas.openxmlformats.org/officeDocument/2006/relationships/hyperlink" Target="https://www.procyclingstats.com/rider/samuele-battistella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taj-jones" TargetMode="External"/><Relationship Id="rId181" Type="http://schemas.openxmlformats.org/officeDocument/2006/relationships/hyperlink" Target="https://www.procyclingstats.com/rider/stefano-oldani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florian-lipowitz" TargetMode="External"/><Relationship Id="rId192" Type="http://schemas.openxmlformats.org/officeDocument/2006/relationships/hyperlink" Target="https://www.procyclingstats.com/rider/cian-uijtdebroeks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497" Type="http://schemas.openxmlformats.org/officeDocument/2006/relationships/hyperlink" Target="https://www.procyclingstats.com/rider/tristan-delacroix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357" Type="http://schemas.openxmlformats.org/officeDocument/2006/relationships/hyperlink" Target="https://www.procyclingstats.com/rider/jefferson-alexander-cepeda" TargetMode="External"/><Relationship Id="rId1110" Type="http://schemas.openxmlformats.org/officeDocument/2006/relationships/hyperlink" Target="https://www.procyclingstats.com/rider/hoonmin-jun" TargetMode="External"/><Relationship Id="rId1194" Type="http://schemas.openxmlformats.org/officeDocument/2006/relationships/hyperlink" Target="https://www.procyclingstats.com/rider/fernando-tercero-lopez" TargetMode="External"/><Relationship Id="rId1208" Type="http://schemas.openxmlformats.org/officeDocument/2006/relationships/hyperlink" Target="https://www.procyclingstats.com/rider/alexander-kristoff" TargetMode="External"/><Relationship Id="rId54" Type="http://schemas.openxmlformats.org/officeDocument/2006/relationships/hyperlink" Target="https://www.procyclingstats.com/rider/miguel-angel-lopez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270" Type="http://schemas.openxmlformats.org/officeDocument/2006/relationships/hyperlink" Target="https://www.procyclingstats.com/rider/mark-padun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65" Type="http://schemas.openxmlformats.org/officeDocument/2006/relationships/hyperlink" Target="https://www.procyclingstats.com/rider/thibaut-pinot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281" Type="http://schemas.openxmlformats.org/officeDocument/2006/relationships/hyperlink" Target="https://www.procyclingstats.com/rider/ruben-fernandez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807" Type="http://schemas.openxmlformats.org/officeDocument/2006/relationships/hyperlink" Target="https://www.procyclingstats.com/rider/matthew-walls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292" Type="http://schemas.openxmlformats.org/officeDocument/2006/relationships/hyperlink" Target="https://www.procyclingstats.com/rider/sean-quinn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tim-merlier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597" Type="http://schemas.openxmlformats.org/officeDocument/2006/relationships/hyperlink" Target="https://www.procyclingstats.com/rider/milan-fretin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03" Type="http://schemas.openxmlformats.org/officeDocument/2006/relationships/hyperlink" Target="https://www.procyclingstats.com/rider/corne-van-kessel" TargetMode="External"/><Relationship Id="rId1087" Type="http://schemas.openxmlformats.org/officeDocument/2006/relationships/hyperlink" Target="https://www.procyclingstats.com/rider/per-strand-hagenes" TargetMode="External"/><Relationship Id="rId1210" Type="http://schemas.openxmlformats.org/officeDocument/2006/relationships/hyperlink" Target="https://www.procyclingstats.com/rider/logan-currie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tao-geoghegan-hart" TargetMode="External"/><Relationship Id="rId98" Type="http://schemas.openxmlformats.org/officeDocument/2006/relationships/hyperlink" Target="https://www.procyclingstats.com/rider/tobias-halland-johannes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anton-kuzmin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ben-healy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jack-aitken" TargetMode="External"/><Relationship Id="rId1187" Type="http://schemas.openxmlformats.org/officeDocument/2006/relationships/hyperlink" Target="https://www.procyclingstats.com/rider/kaden-hopkins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dario-lillo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rui-costa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03" Type="http://schemas.openxmlformats.org/officeDocument/2006/relationships/hyperlink" Target="https://www.procyclingstats.com/rider/gianmarco-garofoli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matej-mohoric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alessandro-santaromita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jasper-philipsen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lionel-mawditt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sep-vanmarcke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slan-aliyev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moran-vermeulen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ichael-woods" TargetMode="External"/><Relationship Id="rId1207" Type="http://schemas.openxmlformats.org/officeDocument/2006/relationships/hyperlink" Target="https://www.procyclingstats.com/rider/martin-marcellus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182" Type="http://schemas.openxmlformats.org/officeDocument/2006/relationships/hyperlink" Target="https://www.procyclingstats.com/rider/mathieu-burgaudeau" TargetMode="External"/><Relationship Id="rId378" Type="http://schemas.openxmlformats.org/officeDocument/2006/relationships/hyperlink" Target="https://www.procyclingstats.com/rider/erlend-blikra" TargetMode="External"/><Relationship Id="rId403" Type="http://schemas.openxmlformats.org/officeDocument/2006/relationships/hyperlink" Target="https://www.procyclingstats.com/rider/alessandro-tonelli" TargetMode="External"/><Relationship Id="rId585" Type="http://schemas.openxmlformats.org/officeDocument/2006/relationships/hyperlink" Target="https://www.procyclingstats.com/rider/nils-nyborg-broge" TargetMode="External"/><Relationship Id="rId750" Type="http://schemas.openxmlformats.org/officeDocument/2006/relationships/hyperlink" Target="https://www.procyclingstats.com/rider/tobiasz-pawlak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52" Type="http://schemas.openxmlformats.org/officeDocument/2006/relationships/hyperlink" Target="https://www.procyclingstats.com/rider/alexandar-richardson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347" Type="http://schemas.openxmlformats.org/officeDocument/2006/relationships/hyperlink" Target="https://www.procyclingstats.com/rider/guillaume-boivin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42" Type="http://schemas.openxmlformats.org/officeDocument/2006/relationships/hyperlink" Target="https://www.procyclingstats.com/rider/thomas-pidcock" TargetMode="External"/><Relationship Id="rId1184" Type="http://schemas.openxmlformats.org/officeDocument/2006/relationships/hyperlink" Target="https://www.procyclingstats.com/rider/johannes-kulset" TargetMode="External"/><Relationship Id="rId44" Type="http://schemas.openxmlformats.org/officeDocument/2006/relationships/hyperlink" Target="https://www.procyclingstats.com/rider/juan-pedro-lopez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54" Type="http://schemas.openxmlformats.org/officeDocument/2006/relationships/hyperlink" Target="https://www.procyclingstats.com/rider/yuma-koishi" TargetMode="External"/><Relationship Id="rId596" Type="http://schemas.openxmlformats.org/officeDocument/2006/relationships/hyperlink" Target="https://www.procyclingstats.com/rider/jenno-berckmoes" TargetMode="External"/><Relationship Id="rId761" Type="http://schemas.openxmlformats.org/officeDocument/2006/relationships/hyperlink" Target="https://www.procyclingstats.com/rider/hayato-okamoto" TargetMode="External"/><Relationship Id="rId817" Type="http://schemas.openxmlformats.org/officeDocument/2006/relationships/hyperlink" Target="https://www.procyclingstats.com/rider/fabio-felline" TargetMode="External"/><Relationship Id="rId859" Type="http://schemas.openxmlformats.org/officeDocument/2006/relationships/hyperlink" Target="https://www.procyclingstats.com/rider/joey-rosskopf" TargetMode="External"/><Relationship Id="rId1002" Type="http://schemas.openxmlformats.org/officeDocument/2006/relationships/hyperlink" Target="https://www.procyclingstats.com/rider/maxime-urruty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249" Type="http://schemas.openxmlformats.org/officeDocument/2006/relationships/hyperlink" Target="https://www.procyclingstats.com/rider/sam-welsford" TargetMode="External"/><Relationship Id="rId414" Type="http://schemas.openxmlformats.org/officeDocument/2006/relationships/hyperlink" Target="https://www.procyclingstats.com/rider/christopher-lawless" TargetMode="External"/><Relationship Id="rId456" Type="http://schemas.openxmlformats.org/officeDocument/2006/relationships/hyperlink" Target="https://www.procyclingstats.com/rider/finn-fisher-black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44" Type="http://schemas.openxmlformats.org/officeDocument/2006/relationships/hyperlink" Target="https://www.procyclingstats.com/rider/christopher-rougierlagane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260" Type="http://schemas.openxmlformats.org/officeDocument/2006/relationships/hyperlink" Target="https://www.procyclingstats.com/rider/michael-valgren-andersen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968" Type="http://schemas.openxmlformats.org/officeDocument/2006/relationships/hyperlink" Target="https://www.procyclingstats.com/rider/szymon-rekita" TargetMode="External"/><Relationship Id="rId1111" Type="http://schemas.openxmlformats.org/officeDocument/2006/relationships/hyperlink" Target="https://www.procyclingstats.com/rider/didier-merchan" TargetMode="External"/><Relationship Id="rId1153" Type="http://schemas.openxmlformats.org/officeDocument/2006/relationships/hyperlink" Target="https://www.procyclingstats.com/rider/primoz-roglic" TargetMode="External"/><Relationship Id="rId55" Type="http://schemas.openxmlformats.org/officeDocument/2006/relationships/hyperlink" Target="https://www.procyclingstats.com/rider/tiesj-benoot" TargetMode="External"/><Relationship Id="rId97" Type="http://schemas.openxmlformats.org/officeDocument/2006/relationships/hyperlink" Target="https://www.procyclingstats.com/rider/mauro-schmid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30" Type="http://schemas.openxmlformats.org/officeDocument/2006/relationships/hyperlink" Target="https://www.procyclingstats.com/rider/lennert-van-eetvelt" TargetMode="External"/><Relationship Id="rId772" Type="http://schemas.openxmlformats.org/officeDocument/2006/relationships/hyperlink" Target="https://www.procyclingstats.com/rider/francesco-busatto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195" Type="http://schemas.openxmlformats.org/officeDocument/2006/relationships/hyperlink" Target="https://www.procyclingstats.com/rider/arthur-kluckers" TargetMode="External"/><Relationship Id="rId1209" Type="http://schemas.openxmlformats.org/officeDocument/2006/relationships/hyperlink" Target="https://www.procyclingstats.com/rider/michael-matthews" TargetMode="External"/><Relationship Id="rId162" Type="http://schemas.openxmlformats.org/officeDocument/2006/relationships/hyperlink" Target="https://www.procyclingstats.com/rider/rasmus-tiller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467" Type="http://schemas.openxmlformats.org/officeDocument/2006/relationships/hyperlink" Target="https://www.procyclingstats.com/rider/francisco-galvan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097" Type="http://schemas.openxmlformats.org/officeDocument/2006/relationships/hyperlink" Target="https://www.procyclingstats.com/rider/nathan-vandepitte" TargetMode="External"/><Relationship Id="rId271" Type="http://schemas.openxmlformats.org/officeDocument/2006/relationships/hyperlink" Target="https://www.procyclingstats.com/rider/stan-dewulf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37" Type="http://schemas.openxmlformats.org/officeDocument/2006/relationships/hyperlink" Target="https://www.procyclingstats.com/rider/elmar-reinders" TargetMode="External"/><Relationship Id="rId979" Type="http://schemas.openxmlformats.org/officeDocument/2006/relationships/hyperlink" Target="https://www.procyclingstats.com/rider/adne-van-engelen" TargetMode="External"/><Relationship Id="rId1122" Type="http://schemas.openxmlformats.org/officeDocument/2006/relationships/hyperlink" Target="https://www.procyclingstats.com/rider/hamish-mckenzie" TargetMode="External"/><Relationship Id="rId24" Type="http://schemas.openxmlformats.org/officeDocument/2006/relationships/hyperlink" Target="https://www.procyclingstats.com/rider/juan-ayuso-pesquera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27" Type="http://schemas.openxmlformats.org/officeDocument/2006/relationships/hyperlink" Target="https://www.procyclingstats.com/rider/vojtech-repa" TargetMode="External"/><Relationship Id="rId369" Type="http://schemas.openxmlformats.org/officeDocument/2006/relationships/hyperlink" Target="https://www.procyclingstats.com/rider/anthony-delaplace" TargetMode="External"/><Relationship Id="rId534" Type="http://schemas.openxmlformats.org/officeDocument/2006/relationships/hyperlink" Target="https://www.procyclingstats.com/rider/fabian-lienhard" TargetMode="External"/><Relationship Id="rId576" Type="http://schemas.openxmlformats.org/officeDocument/2006/relationships/hyperlink" Target="https://www.procyclingstats.com/rider/tilen-finkst" TargetMode="External"/><Relationship Id="rId741" Type="http://schemas.openxmlformats.org/officeDocument/2006/relationships/hyperlink" Target="https://www.procyclingstats.com/rider/pierre-gautherat" TargetMode="External"/><Relationship Id="rId783" Type="http://schemas.openxmlformats.org/officeDocument/2006/relationships/hyperlink" Target="https://www.procyclingstats.com/rider/ide-schelling" TargetMode="External"/><Relationship Id="rId839" Type="http://schemas.openxmlformats.org/officeDocument/2006/relationships/hyperlink" Target="https://www.procyclingstats.com/rider/martin-madsen" TargetMode="External"/><Relationship Id="rId990" Type="http://schemas.openxmlformats.org/officeDocument/2006/relationships/hyperlink" Target="https://www.procyclingstats.com/rider/lukas-kubis" TargetMode="External"/><Relationship Id="rId1164" Type="http://schemas.openxmlformats.org/officeDocument/2006/relationships/hyperlink" Target="https://www.procyclingstats.com/rider/terry-kusuma" TargetMode="External"/><Relationship Id="rId173" Type="http://schemas.openxmlformats.org/officeDocument/2006/relationships/hyperlink" Target="https://www.procyclingstats.com/rider/jan-polanc" TargetMode="External"/><Relationship Id="rId229" Type="http://schemas.openxmlformats.org/officeDocument/2006/relationships/hyperlink" Target="https://www.procyclingstats.com/rider/daniel-mclay" TargetMode="External"/><Relationship Id="rId380" Type="http://schemas.openxmlformats.org/officeDocument/2006/relationships/hyperlink" Target="https://www.procyclingstats.com/rider/marco-brenner" TargetMode="External"/><Relationship Id="rId436" Type="http://schemas.openxmlformats.org/officeDocument/2006/relationships/hyperlink" Target="https://www.procyclingstats.com/rider/thomas-de-gendt" TargetMode="External"/><Relationship Id="rId601" Type="http://schemas.openxmlformats.org/officeDocument/2006/relationships/hyperlink" Target="https://www.procyclingstats.com/rider/joris-delbove" TargetMode="External"/><Relationship Id="rId643" Type="http://schemas.openxmlformats.org/officeDocument/2006/relationships/hyperlink" Target="https://www.procyclingstats.com/rider/kamil-gradek" TargetMode="External"/><Relationship Id="rId1024" Type="http://schemas.openxmlformats.org/officeDocument/2006/relationships/hyperlink" Target="https://www.procyclingstats.com/rider/milan-vader" TargetMode="External"/><Relationship Id="rId1066" Type="http://schemas.openxmlformats.org/officeDocument/2006/relationships/hyperlink" Target="https://www.procyclingstats.com/rider/callum-scotson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50" Type="http://schemas.openxmlformats.org/officeDocument/2006/relationships/hyperlink" Target="https://www.procyclingstats.com/rider/maxime-chevalier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35" Type="http://schemas.openxmlformats.org/officeDocument/2006/relationships/hyperlink" Target="https://www.procyclingstats.com/rider/nairo-quintana" TargetMode="External"/><Relationship Id="rId77" Type="http://schemas.openxmlformats.org/officeDocument/2006/relationships/hyperlink" Target="https://www.procyclingstats.com/rider/diego-ulissi" TargetMode="External"/><Relationship Id="rId100" Type="http://schemas.openxmlformats.org/officeDocument/2006/relationships/hyperlink" Target="https://www.procyclingstats.com/rider/kevin-vauquelin" TargetMode="External"/><Relationship Id="rId282" Type="http://schemas.openxmlformats.org/officeDocument/2006/relationships/hyperlink" Target="https://www.procyclingstats.com/rider/oscar-rodriguez" TargetMode="External"/><Relationship Id="rId338" Type="http://schemas.openxmlformats.org/officeDocument/2006/relationships/hyperlink" Target="https://www.procyclingstats.com/rider/john-degenkolb" TargetMode="External"/><Relationship Id="rId503" Type="http://schemas.openxmlformats.org/officeDocument/2006/relationships/hyperlink" Target="https://www.procyclingstats.com/rider/xabier-isasa-larranaga" TargetMode="External"/><Relationship Id="rId545" Type="http://schemas.openxmlformats.org/officeDocument/2006/relationships/hyperlink" Target="https://www.procyclingstats.com/rider/bilguunjargal-erdenebat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752" Type="http://schemas.openxmlformats.org/officeDocument/2006/relationships/hyperlink" Target="https://www.procyclingstats.com/rider/jean-claude-nzafashwanayo" TargetMode="External"/><Relationship Id="rId808" Type="http://schemas.openxmlformats.org/officeDocument/2006/relationships/hyperlink" Target="https://www.procyclingstats.com/rider/nathan-van-hooydonck" TargetMode="External"/><Relationship Id="rId1175" Type="http://schemas.openxmlformats.org/officeDocument/2006/relationships/hyperlink" Target="https://www.procyclingstats.com/rider/rasmus-sojbergpedersen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447" Type="http://schemas.openxmlformats.org/officeDocument/2006/relationships/hyperlink" Target="https://www.procyclingstats.com/rider/jonas-koch" TargetMode="External"/><Relationship Id="rId612" Type="http://schemas.openxmlformats.org/officeDocument/2006/relationships/hyperlink" Target="https://www.procyclingstats.com/rider/tomas-barta" TargetMode="External"/><Relationship Id="rId794" Type="http://schemas.openxmlformats.org/officeDocument/2006/relationships/hyperlink" Target="https://www.procyclingstats.com/rider/matteo-moschetti" TargetMode="External"/><Relationship Id="rId1035" Type="http://schemas.openxmlformats.org/officeDocument/2006/relationships/hyperlink" Target="https://www.procyclingstats.com/rider/brent-van-moer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adam-yates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54" Type="http://schemas.openxmlformats.org/officeDocument/2006/relationships/hyperlink" Target="https://www.procyclingstats.com/rider/james-whelan" TargetMode="External"/><Relationship Id="rId696" Type="http://schemas.openxmlformats.org/officeDocument/2006/relationships/hyperlink" Target="https://www.procyclingstats.com/rider/ylber-sefa" TargetMode="External"/><Relationship Id="rId861" Type="http://schemas.openxmlformats.org/officeDocument/2006/relationships/hyperlink" Target="https://www.procyclingstats.com/rider/samuele-zoccarato" TargetMode="External"/><Relationship Id="rId917" Type="http://schemas.openxmlformats.org/officeDocument/2006/relationships/hyperlink" Target="https://www.procyclingstats.com/rider/alexis-gougeard" TargetMode="External"/><Relationship Id="rId959" Type="http://schemas.openxmlformats.org/officeDocument/2006/relationships/hyperlink" Target="https://www.procyclingstats.com/rider/umberto-marengo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349" Type="http://schemas.openxmlformats.org/officeDocument/2006/relationships/hyperlink" Target="https://www.procyclingstats.com/rider/jos-van-emden" TargetMode="External"/><Relationship Id="rId514" Type="http://schemas.openxmlformats.org/officeDocument/2006/relationships/hyperlink" Target="https://www.procyclingstats.com/rider/pavel-kochetkov" TargetMode="External"/><Relationship Id="rId556" Type="http://schemas.openxmlformats.org/officeDocument/2006/relationships/hyperlink" Target="https://www.procyclingstats.com/rider/muhammad-shaiful-adlan" TargetMode="External"/><Relationship Id="rId721" Type="http://schemas.openxmlformats.org/officeDocument/2006/relationships/hyperlink" Target="https://www.procyclingstats.com/rider/romain-gregoire1" TargetMode="External"/><Relationship Id="rId763" Type="http://schemas.openxmlformats.org/officeDocument/2006/relationships/hyperlink" Target="https://www.procyclingstats.com/rider/stefan-bennett" TargetMode="External"/><Relationship Id="rId1144" Type="http://schemas.openxmlformats.org/officeDocument/2006/relationships/hyperlink" Target="https://www.procyclingstats.com/rider/luke-plapp" TargetMode="External"/><Relationship Id="rId1186" Type="http://schemas.openxmlformats.org/officeDocument/2006/relationships/hyperlink" Target="https://www.procyclingstats.com/rider/finlay-pickering" TargetMode="External"/><Relationship Id="rId88" Type="http://schemas.openxmlformats.org/officeDocument/2006/relationships/hyperlink" Target="https://www.procyclingstats.com/rider/jan-tratnik" TargetMode="External"/><Relationship Id="rId111" Type="http://schemas.openxmlformats.org/officeDocument/2006/relationships/hyperlink" Target="https://www.procyclingstats.com/rider/caleb-ewan" TargetMode="External"/><Relationship Id="rId153" Type="http://schemas.openxmlformats.org/officeDocument/2006/relationships/hyperlink" Target="https://www.procyclingstats.com/rider/nils-politt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360" Type="http://schemas.openxmlformats.org/officeDocument/2006/relationships/hyperlink" Target="https://www.procyclingstats.com/rider/emils-liepins" TargetMode="External"/><Relationship Id="rId416" Type="http://schemas.openxmlformats.org/officeDocument/2006/relationships/hyperlink" Target="https://www.procyclingstats.com/rider/kristijan-koren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970" Type="http://schemas.openxmlformats.org/officeDocument/2006/relationships/hyperlink" Target="https://www.procyclingstats.com/rider/norman-vahtra" TargetMode="External"/><Relationship Id="rId1004" Type="http://schemas.openxmlformats.org/officeDocument/2006/relationships/hyperlink" Target="https://www.procyclingstats.com/rider/danny-van-der-tuuk" TargetMode="External"/><Relationship Id="rId1046" Type="http://schemas.openxmlformats.org/officeDocument/2006/relationships/hyperlink" Target="https://www.procyclingstats.com/rider/aklilu-arefayne" TargetMode="External"/><Relationship Id="rId1211" Type="http://schemas.openxmlformats.org/officeDocument/2006/relationships/hyperlink" Target="https://www.procyclingstats.com/rider/iuri-leitao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23" Type="http://schemas.openxmlformats.org/officeDocument/2006/relationships/hyperlink" Target="https://www.procyclingstats.com/rider/riccardo-lucca" TargetMode="External"/><Relationship Id="rId665" Type="http://schemas.openxmlformats.org/officeDocument/2006/relationships/hyperlink" Target="https://www.procyclingstats.com/rider/andzs-flaksis" TargetMode="External"/><Relationship Id="rId830" Type="http://schemas.openxmlformats.org/officeDocument/2006/relationships/hyperlink" Target="https://www.procyclingstats.com/rider/anders-skaarseth" TargetMode="External"/><Relationship Id="rId872" Type="http://schemas.openxmlformats.org/officeDocument/2006/relationships/hyperlink" Target="https://www.procyclingstats.com/rider/sebastian-berwick" TargetMode="External"/><Relationship Id="rId928" Type="http://schemas.openxmlformats.org/officeDocument/2006/relationships/hyperlink" Target="https://www.procyclingstats.com/rider/lawrence-naesen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567" Type="http://schemas.openxmlformats.org/officeDocument/2006/relationships/hyperlink" Target="https://www.procyclingstats.com/rider/edgar-andres-pinzon-villalba" TargetMode="External"/><Relationship Id="rId732" Type="http://schemas.openxmlformats.org/officeDocument/2006/relationships/hyperlink" Target="https://www.procyclingstats.com/rider/alexandre-balmer" TargetMode="External"/><Relationship Id="rId1113" Type="http://schemas.openxmlformats.org/officeDocument/2006/relationships/hyperlink" Target="https://www.procyclingstats.com/rider/giulio-pellizzari" TargetMode="External"/><Relationship Id="rId1155" Type="http://schemas.openxmlformats.org/officeDocument/2006/relationships/hyperlink" Target="https://www.procyclingstats.com/rider/mathieu-van-der-poel" TargetMode="External"/><Relationship Id="rId1197" Type="http://schemas.openxmlformats.org/officeDocument/2006/relationships/hyperlink" Target="https://www.procyclingstats.com/rider/jacopo-mosca" TargetMode="External"/><Relationship Id="rId99" Type="http://schemas.openxmlformats.org/officeDocument/2006/relationships/hyperlink" Target="https://www.procyclingstats.com/rider/magnus-sheffield" TargetMode="External"/><Relationship Id="rId122" Type="http://schemas.openxmlformats.org/officeDocument/2006/relationships/hyperlink" Target="https://www.procyclingstats.com/rider/matteo-sobrero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15" Type="http://schemas.openxmlformats.org/officeDocument/2006/relationships/hyperlink" Target="https://www.procyclingstats.com/rider/leonidas-sebastian-novoa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469" Type="http://schemas.openxmlformats.org/officeDocument/2006/relationships/hyperlink" Target="https://www.procyclingstats.com/rider/simon-guglielmi" TargetMode="External"/><Relationship Id="rId634" Type="http://schemas.openxmlformats.org/officeDocument/2006/relationships/hyperlink" Target="https://www.procyclingstats.com/rider/lasse-norman-hansen" TargetMode="External"/><Relationship Id="rId676" Type="http://schemas.openxmlformats.org/officeDocument/2006/relationships/hyperlink" Target="https://www.procyclingstats.com/rider/max-poole" TargetMode="External"/><Relationship Id="rId841" Type="http://schemas.openxmlformats.org/officeDocument/2006/relationships/hyperlink" Target="https://www.procyclingstats.com/rider/delio-fernandez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273" Type="http://schemas.openxmlformats.org/officeDocument/2006/relationships/hyperlink" Target="https://www.procyclingstats.com/rider/lawson-craddock" TargetMode="External"/><Relationship Id="rId329" Type="http://schemas.openxmlformats.org/officeDocument/2006/relationships/hyperlink" Target="https://www.procyclingstats.com/rider/oscar-onley" TargetMode="External"/><Relationship Id="rId480" Type="http://schemas.openxmlformats.org/officeDocument/2006/relationships/hyperlink" Target="https://www.procyclingstats.com/rider/muhammad-nur-aiman-mohd-zariff" TargetMode="External"/><Relationship Id="rId536" Type="http://schemas.openxmlformats.org/officeDocument/2006/relationships/hyperlink" Target="https://www.procyclingstats.com/rider/giovanni-bortoluzzi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166" Type="http://schemas.openxmlformats.org/officeDocument/2006/relationships/hyperlink" Target="https://www.procyclingstats.com/rider/kyung-gu-ja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175" Type="http://schemas.openxmlformats.org/officeDocument/2006/relationships/hyperlink" Target="https://www.procyclingstats.com/rider/edward-theuns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43" Type="http://schemas.openxmlformats.org/officeDocument/2006/relationships/hyperlink" Target="https://www.procyclingstats.com/rider/haest-jasper" TargetMode="External"/><Relationship Id="rId785" Type="http://schemas.openxmlformats.org/officeDocument/2006/relationships/hyperlink" Target="https://www.procyclingstats.com/rider/gorka-izagirre" TargetMode="External"/><Relationship Id="rId950" Type="http://schemas.openxmlformats.org/officeDocument/2006/relationships/hyperlink" Target="https://www.procyclingstats.com/rider/remy-mertz" TargetMode="External"/><Relationship Id="rId992" Type="http://schemas.openxmlformats.org/officeDocument/2006/relationships/hyperlink" Target="https://www.procyclingstats.com/rider/nassim-saidi" TargetMode="External"/><Relationship Id="rId1026" Type="http://schemas.openxmlformats.org/officeDocument/2006/relationships/hyperlink" Target="https://www.procyclingstats.com/rider/kim-heiduk" TargetMode="External"/><Relationship Id="rId200" Type="http://schemas.openxmlformats.org/officeDocument/2006/relationships/hyperlink" Target="https://www.procyclingstats.com/rider/wout-poels" TargetMode="External"/><Relationship Id="rId382" Type="http://schemas.openxmlformats.org/officeDocument/2006/relationships/hyperlink" Target="https://www.procyclingstats.com/rider/frederico-figueiredo" TargetMode="External"/><Relationship Id="rId438" Type="http://schemas.openxmlformats.org/officeDocument/2006/relationships/hyperlink" Target="https://www.procyclingstats.com/rider/michael-gogl" TargetMode="External"/><Relationship Id="rId603" Type="http://schemas.openxmlformats.org/officeDocument/2006/relationships/hyperlink" Target="https://www.procyclingstats.com/rider/nicolas-dalla-valle" TargetMode="External"/><Relationship Id="rId645" Type="http://schemas.openxmlformats.org/officeDocument/2006/relationships/hyperlink" Target="https://www.procyclingstats.com/rider/george-peden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852" Type="http://schemas.openxmlformats.org/officeDocument/2006/relationships/hyperlink" Target="https://www.procyclingstats.com/rider/vitaliy-buts" TargetMode="External"/><Relationship Id="rId908" Type="http://schemas.openxmlformats.org/officeDocument/2006/relationships/hyperlink" Target="https://www.procyclingstats.com/rider/yevgeniy-gidich" TargetMode="External"/><Relationship Id="rId1068" Type="http://schemas.openxmlformats.org/officeDocument/2006/relationships/hyperlink" Target="https://www.procyclingstats.com/rider/kiya-rogora" TargetMode="External"/><Relationship Id="rId242" Type="http://schemas.openxmlformats.org/officeDocument/2006/relationships/hyperlink" Target="https://www.procyclingstats.com/rider/edvald-boasson-hagen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894" Type="http://schemas.openxmlformats.org/officeDocument/2006/relationships/hyperlink" Target="https://www.procyclingstats.com/rider/alexander-edmondson" TargetMode="External"/><Relationship Id="rId1135" Type="http://schemas.openxmlformats.org/officeDocument/2006/relationships/hyperlink" Target="https://www.procyclingstats.com/rider/hugo-page" TargetMode="External"/><Relationship Id="rId1177" Type="http://schemas.openxmlformats.org/officeDocument/2006/relationships/hyperlink" Target="https://www.procyclingstats.com/rider/german-nicolas-tivani-perez" TargetMode="External"/><Relationship Id="rId37" Type="http://schemas.openxmlformats.org/officeDocument/2006/relationships/hyperlink" Target="https://www.procyclingstats.com/rider/neilson-powless" TargetMode="External"/><Relationship Id="rId79" Type="http://schemas.openxmlformats.org/officeDocument/2006/relationships/hyperlink" Target="https://www.procyclingstats.com/rider/fernando-gaviria" TargetMode="External"/><Relationship Id="rId102" Type="http://schemas.openxmlformats.org/officeDocument/2006/relationships/hyperlink" Target="https://www.procyclingstats.com/rider/kasper-asgreen" TargetMode="External"/><Relationship Id="rId144" Type="http://schemas.openxmlformats.org/officeDocument/2006/relationships/hyperlink" Target="https://www.procyclingstats.com/rider/sepp-kuss" TargetMode="External"/><Relationship Id="rId547" Type="http://schemas.openxmlformats.org/officeDocument/2006/relationships/hyperlink" Target="https://www.procyclingstats.com/rider/bart-lemmen" TargetMode="External"/><Relationship Id="rId589" Type="http://schemas.openxmlformats.org/officeDocument/2006/relationships/hyperlink" Target="https://www.procyclingstats.com/rider/sander-lemmens" TargetMode="External"/><Relationship Id="rId754" Type="http://schemas.openxmlformats.org/officeDocument/2006/relationships/hyperlink" Target="https://www.procyclingstats.com/rider/yunus-emre-yilmaz" TargetMode="External"/><Relationship Id="rId796" Type="http://schemas.openxmlformats.org/officeDocument/2006/relationships/hyperlink" Target="https://www.procyclingstats.com/rider/alexis-renard" TargetMode="External"/><Relationship Id="rId961" Type="http://schemas.openxmlformats.org/officeDocument/2006/relationships/hyperlink" Target="https://www.procyclingstats.com/rider/simone-ravanelli" TargetMode="External"/><Relationship Id="rId1202" Type="http://schemas.openxmlformats.org/officeDocument/2006/relationships/hyperlink" Target="https://www.procyclingstats.com/rider/christopher-juul-jensen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51" Type="http://schemas.openxmlformats.org/officeDocument/2006/relationships/hyperlink" Target="https://www.procyclingstats.com/rider/anthony-perez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449" Type="http://schemas.openxmlformats.org/officeDocument/2006/relationships/hyperlink" Target="https://www.procyclingstats.com/rider/jan-barta" TargetMode="External"/><Relationship Id="rId614" Type="http://schemas.openxmlformats.org/officeDocument/2006/relationships/hyperlink" Target="https://www.procyclingstats.com/rider/peeter-pruus" TargetMode="External"/><Relationship Id="rId656" Type="http://schemas.openxmlformats.org/officeDocument/2006/relationships/hyperlink" Target="https://www.procyclingstats.com/rider/tyler-stites" TargetMode="External"/><Relationship Id="rId821" Type="http://schemas.openxmlformats.org/officeDocument/2006/relationships/hyperlink" Target="https://www.procyclingstats.com/rider/ryan-mullen" TargetMode="External"/><Relationship Id="rId863" Type="http://schemas.openxmlformats.org/officeDocument/2006/relationships/hyperlink" Target="https://www.procyclingstats.com/rider/andrey-amador" TargetMode="External"/><Relationship Id="rId1037" Type="http://schemas.openxmlformats.org/officeDocument/2006/relationships/hyperlink" Target="https://www.procyclingstats.com/rider/enzo-paleni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53" Type="http://schemas.openxmlformats.org/officeDocument/2006/relationships/hyperlink" Target="https://www.procyclingstats.com/rider/jimmy-janssens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460" Type="http://schemas.openxmlformats.org/officeDocument/2006/relationships/hyperlink" Target="https://www.procyclingstats.com/rider/stephen-bassett" TargetMode="External"/><Relationship Id="rId516" Type="http://schemas.openxmlformats.org/officeDocument/2006/relationships/hyperlink" Target="https://www.procyclingstats.com/rider/el-houcaine-sabbahi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146" Type="http://schemas.openxmlformats.org/officeDocument/2006/relationships/hyperlink" Target="https://www.procyclingstats.com/rider/valentin-madouas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23" Type="http://schemas.openxmlformats.org/officeDocument/2006/relationships/hyperlink" Target="https://www.procyclingstats.com/rider/william-junior-lecerf" TargetMode="External"/><Relationship Id="rId765" Type="http://schemas.openxmlformats.org/officeDocument/2006/relationships/hyperlink" Target="https://www.procyclingstats.com/rider/thomas-lebas" TargetMode="External"/><Relationship Id="rId930" Type="http://schemas.openxmlformats.org/officeDocument/2006/relationships/hyperlink" Target="https://www.procyclingstats.com/rider/martijn-tusveld" TargetMode="External"/><Relationship Id="rId972" Type="http://schemas.openxmlformats.org/officeDocument/2006/relationships/hyperlink" Target="https://www.procyclingstats.com/rider/martin-urianstad" TargetMode="External"/><Relationship Id="rId1006" Type="http://schemas.openxmlformats.org/officeDocument/2006/relationships/hyperlink" Target="https://www.procyclingstats.com/rider/alejandro-ropero" TargetMode="External"/><Relationship Id="rId1188" Type="http://schemas.openxmlformats.org/officeDocument/2006/relationships/hyperlink" Target="https://www.procyclingstats.com/rider/eric-antonio-fagundez" TargetMode="External"/><Relationship Id="rId155" Type="http://schemas.openxmlformats.org/officeDocument/2006/relationships/hyperlink" Target="https://www.procyclingstats.com/rider/andrea-pasqualon" TargetMode="External"/><Relationship Id="rId197" Type="http://schemas.openxmlformats.org/officeDocument/2006/relationships/hyperlink" Target="https://www.procyclingstats.com/rider/lucas-hamilton" TargetMode="External"/><Relationship Id="rId362" Type="http://schemas.openxmlformats.org/officeDocument/2006/relationships/hyperlink" Target="https://www.procyclingstats.com/rider/simone-petilli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13" Type="http://schemas.openxmlformats.org/officeDocument/2006/relationships/hyperlink" Target="https://www.procyclingstats.com/rider/pirmin-eisenbarth" TargetMode="External"/><Relationship Id="rId222" Type="http://schemas.openxmlformats.org/officeDocument/2006/relationships/hyperlink" Target="https://www.procyclingstats.com/rider/taco-van-der-hoorn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115" Type="http://schemas.openxmlformats.org/officeDocument/2006/relationships/hyperlink" Target="https://www.procyclingstats.com/rider/jetse-bol" TargetMode="External"/><Relationship Id="rId17" Type="http://schemas.openxmlformats.org/officeDocument/2006/relationships/hyperlink" Target="https://www.procyclingstats.com/rider/alexander-kristoff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27" Type="http://schemas.openxmlformats.org/officeDocument/2006/relationships/hyperlink" Target="https://www.procyclingstats.com/rider/william-blume-levy" TargetMode="External"/><Relationship Id="rId569" Type="http://schemas.openxmlformats.org/officeDocument/2006/relationships/hyperlink" Target="https://www.procyclingstats.com/rider/jaka-spoljar" TargetMode="External"/><Relationship Id="rId734" Type="http://schemas.openxmlformats.org/officeDocument/2006/relationships/hyperlink" Target="https://www.procyclingstats.com/rider/david-lozano" TargetMode="External"/><Relationship Id="rId776" Type="http://schemas.openxmlformats.org/officeDocument/2006/relationships/hyperlink" Target="https://www.procyclingstats.com/rider/jason-osborne" TargetMode="External"/><Relationship Id="rId941" Type="http://schemas.openxmlformats.org/officeDocument/2006/relationships/hyperlink" Target="https://www.procyclingstats.com/rider/joris-nieuwenhuis" TargetMode="External"/><Relationship Id="rId983" Type="http://schemas.openxmlformats.org/officeDocument/2006/relationships/hyperlink" Target="https://www.procyclingstats.com/rider/jeremy-leveau" TargetMode="External"/><Relationship Id="rId1157" Type="http://schemas.openxmlformats.org/officeDocument/2006/relationships/hyperlink" Target="https://www.procyclingstats.com/rider/mads-pedersen" TargetMode="External"/><Relationship Id="rId1199" Type="http://schemas.openxmlformats.org/officeDocument/2006/relationships/hyperlink" Target="https://www.procyclingstats.com/rider/michael-schar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31" Type="http://schemas.openxmlformats.org/officeDocument/2006/relationships/hyperlink" Target="https://www.procyclingstats.com/rider/jakub-otruba" TargetMode="External"/><Relationship Id="rId373" Type="http://schemas.openxmlformats.org/officeDocument/2006/relationships/hyperlink" Target="https://www.procyclingstats.com/rider/idar-andersen" TargetMode="External"/><Relationship Id="rId429" Type="http://schemas.openxmlformats.org/officeDocument/2006/relationships/hyperlink" Target="https://www.procyclingstats.com/rider/zdenek-stybar" TargetMode="External"/><Relationship Id="rId580" Type="http://schemas.openxmlformats.org/officeDocument/2006/relationships/hyperlink" Target="https://www.procyclingstats.com/rider/bauyrzhan-zhaparuly" TargetMode="External"/><Relationship Id="rId636" Type="http://schemas.openxmlformats.org/officeDocument/2006/relationships/hyperlink" Target="https://www.procyclingstats.com/rider/edward-ravasi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059" Type="http://schemas.openxmlformats.org/officeDocument/2006/relationships/hyperlink" Target="https://www.procyclingstats.com/rider/leandro-carlos-messineo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43" Type="http://schemas.openxmlformats.org/officeDocument/2006/relationships/hyperlink" Target="https://www.procyclingstats.com/rider/enrico-battaglin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1126" Type="http://schemas.openxmlformats.org/officeDocument/2006/relationships/hyperlink" Target="https://www.procyclingstats.com/rider/pello-bilbao" TargetMode="External"/><Relationship Id="rId28" Type="http://schemas.openxmlformats.org/officeDocument/2006/relationships/hyperlink" Target="https://www.procyclingstats.com/rider/michael-matthews" TargetMode="External"/><Relationship Id="rId275" Type="http://schemas.openxmlformats.org/officeDocument/2006/relationships/hyperlink" Target="https://www.procyclingstats.com/rider/maciej-bodnar" TargetMode="External"/><Relationship Id="rId300" Type="http://schemas.openxmlformats.org/officeDocument/2006/relationships/hyperlink" Target="https://www.procyclingstats.com/rider/aaron-van-poucke" TargetMode="External"/><Relationship Id="rId482" Type="http://schemas.openxmlformats.org/officeDocument/2006/relationships/hyperlink" Target="https://www.procyclingstats.com/rider/emmanuel-morin" TargetMode="External"/><Relationship Id="rId538" Type="http://schemas.openxmlformats.org/officeDocument/2006/relationships/hyperlink" Target="https://www.procyclingstats.com/rider/gustav-basson" TargetMode="External"/><Relationship Id="rId703" Type="http://schemas.openxmlformats.org/officeDocument/2006/relationships/hyperlink" Target="https://www.procyclingstats.com/rider/ingvar-omarsson" TargetMode="External"/><Relationship Id="rId745" Type="http://schemas.openxmlformats.org/officeDocument/2006/relationships/hyperlink" Target="https://www.procyclingstats.com/rider/peter-schulting" TargetMode="External"/><Relationship Id="rId910" Type="http://schemas.openxmlformats.org/officeDocument/2006/relationships/hyperlink" Target="https://www.procyclingstats.com/rider/gibson-matthew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patompob-phonarjthan" TargetMode="External"/><Relationship Id="rId81" Type="http://schemas.openxmlformats.org/officeDocument/2006/relationships/hyperlink" Target="https://www.procyclingstats.com/rider/tobias-foss" TargetMode="External"/><Relationship Id="rId135" Type="http://schemas.openxmlformats.org/officeDocument/2006/relationships/hyperlink" Target="https://www.procyclingstats.com/rider/axel-zingle" TargetMode="External"/><Relationship Id="rId177" Type="http://schemas.openxmlformats.org/officeDocument/2006/relationships/hyperlink" Target="https://www.procyclingstats.com/rider/ivan-ramiro-sosa" TargetMode="External"/><Relationship Id="rId342" Type="http://schemas.openxmlformats.org/officeDocument/2006/relationships/hyperlink" Target="https://www.procyclingstats.com/rider/heinrich-haussler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787" Type="http://schemas.openxmlformats.org/officeDocument/2006/relationships/hyperlink" Target="https://www.procyclingstats.com/rider/luke-durbridge" TargetMode="External"/><Relationship Id="rId812" Type="http://schemas.openxmlformats.org/officeDocument/2006/relationships/hyperlink" Target="https://www.procyclingstats.com/rider/nils-eekhoff" TargetMode="External"/><Relationship Id="rId994" Type="http://schemas.openxmlformats.org/officeDocument/2006/relationships/hyperlink" Target="https://www.procyclingstats.com/rider/filippo-tagliani" TargetMode="External"/><Relationship Id="rId1028" Type="http://schemas.openxmlformats.org/officeDocument/2006/relationships/hyperlink" Target="https://www.procyclingstats.com/rider/ivan-romeo" TargetMode="External"/><Relationship Id="rId202" Type="http://schemas.openxmlformats.org/officeDocument/2006/relationships/hyperlink" Target="https://www.procyclingstats.com/rider/michael-storer" TargetMode="External"/><Relationship Id="rId244" Type="http://schemas.openxmlformats.org/officeDocument/2006/relationships/hyperlink" Target="https://www.procyclingstats.com/rider/tom-devriendt" TargetMode="External"/><Relationship Id="rId647" Type="http://schemas.openxmlformats.org/officeDocument/2006/relationships/hyperlink" Target="https://www.procyclingstats.com/rider/michael-vink" TargetMode="External"/><Relationship Id="rId689" Type="http://schemas.openxmlformats.org/officeDocument/2006/relationships/hyperlink" Target="https://www.procyclingstats.com/rider/goncalo-leaca" TargetMode="External"/><Relationship Id="rId854" Type="http://schemas.openxmlformats.org/officeDocument/2006/relationships/hyperlink" Target="https://www.procyclingstats.com/rider/alan-boileau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286" Type="http://schemas.openxmlformats.org/officeDocument/2006/relationships/hyperlink" Target="https://www.procyclingstats.com/rider/eduardo-sepulveda" TargetMode="External"/><Relationship Id="rId451" Type="http://schemas.openxmlformats.org/officeDocument/2006/relationships/hyperlink" Target="https://www.procyclingstats.com/rider/olivier-le-gac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549" Type="http://schemas.openxmlformats.org/officeDocument/2006/relationships/hyperlink" Target="https://www.procyclingstats.com/rider/mohd-elmi-jumari" TargetMode="External"/><Relationship Id="rId714" Type="http://schemas.openxmlformats.org/officeDocument/2006/relationships/hyperlink" Target="https://www.procyclingstats.com/rider/davide-dapporto" TargetMode="External"/><Relationship Id="rId756" Type="http://schemas.openxmlformats.org/officeDocument/2006/relationships/hyperlink" Target="https://www.procyclingstats.com/rider/ali-labib-shotorban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matteo-jorgenson" TargetMode="External"/><Relationship Id="rId1179" Type="http://schemas.openxmlformats.org/officeDocument/2006/relationships/hyperlink" Target="https://www.procyclingstats.com/rider/dario-igor-belletta" TargetMode="External"/><Relationship Id="rId50" Type="http://schemas.openxmlformats.org/officeDocument/2006/relationships/hyperlink" Target="https://www.procyclingstats.com/rider/dylan-van-baarle" TargetMode="External"/><Relationship Id="rId104" Type="http://schemas.openxmlformats.org/officeDocument/2006/relationships/hyperlink" Target="https://www.procyclingstats.com/rider/florian-senechal" TargetMode="External"/><Relationship Id="rId146" Type="http://schemas.openxmlformats.org/officeDocument/2006/relationships/hyperlink" Target="https://www.procyclingstats.com/rider/jakob-fuglsang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53" Type="http://schemas.openxmlformats.org/officeDocument/2006/relationships/hyperlink" Target="https://www.procyclingstats.com/rider/arvid-de-kleijn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190" Type="http://schemas.openxmlformats.org/officeDocument/2006/relationships/hyperlink" Target="https://www.procyclingstats.com/rider/byron-guama" TargetMode="External"/><Relationship Id="rId1204" Type="http://schemas.openxmlformats.org/officeDocument/2006/relationships/hyperlink" Target="https://www.procyclingstats.com/rider/asbjorn-hellemose" TargetMode="External"/><Relationship Id="rId92" Type="http://schemas.openxmlformats.org/officeDocument/2006/relationships/hyperlink" Target="https://www.procyclingstats.com/rider/matteo-jorgenson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16" Type="http://schemas.openxmlformats.org/officeDocument/2006/relationships/hyperlink" Target="https://www.procyclingstats.com/rider/jakub-murias" TargetMode="External"/><Relationship Id="rId658" Type="http://schemas.openxmlformats.org/officeDocument/2006/relationships/hyperlink" Target="https://www.procyclingstats.com/rider/tiago-antunes" TargetMode="External"/><Relationship Id="rId823" Type="http://schemas.openxmlformats.org/officeDocument/2006/relationships/hyperlink" Target="https://www.procyclingstats.com/rider/damien-touze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55" Type="http://schemas.openxmlformats.org/officeDocument/2006/relationships/hyperlink" Target="https://www.procyclingstats.com/rider/domen-novak" TargetMode="External"/><Relationship Id="rId297" Type="http://schemas.openxmlformats.org/officeDocument/2006/relationships/hyperlink" Target="https://www.procyclingstats.com/rider/laurent-pichon" TargetMode="External"/><Relationship Id="rId462" Type="http://schemas.openxmlformats.org/officeDocument/2006/relationships/hyperlink" Target="https://www.procyclingstats.com/rider/maxime-bouet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48" Type="http://schemas.openxmlformats.org/officeDocument/2006/relationships/hyperlink" Target="https://www.procyclingstats.com/rider/olav-kooij" TargetMode="External"/><Relationship Id="rId115" Type="http://schemas.openxmlformats.org/officeDocument/2006/relationships/hyperlink" Target="https://www.procyclingstats.com/rider/tim-wellens" TargetMode="External"/><Relationship Id="rId157" Type="http://schemas.openxmlformats.org/officeDocument/2006/relationships/hyperlink" Target="https://www.procyclingstats.com/rider/jordi-meeus" TargetMode="External"/><Relationship Id="rId322" Type="http://schemas.openxmlformats.org/officeDocument/2006/relationships/hyperlink" Target="https://www.procyclingstats.com/rider/samuel-watson" TargetMode="External"/><Relationship Id="rId364" Type="http://schemas.openxmlformats.org/officeDocument/2006/relationships/hyperlink" Target="https://www.procyclingstats.com/rider/tobias-bayer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francis-juneau" TargetMode="External"/><Relationship Id="rId61" Type="http://schemas.openxmlformats.org/officeDocument/2006/relationships/hyperlink" Target="https://www.procyclingstats.com/rider/dylan-groenewegen" TargetMode="External"/><Relationship Id="rId199" Type="http://schemas.openxmlformats.org/officeDocument/2006/relationships/hyperlink" Target="https://www.procyclingstats.com/rider/clement-champoussin" TargetMode="External"/><Relationship Id="rId571" Type="http://schemas.openxmlformats.org/officeDocument/2006/relationships/hyperlink" Target="https://www.procyclingstats.com/rider/bartosz-rudyk" TargetMode="External"/><Relationship Id="rId627" Type="http://schemas.openxmlformats.org/officeDocument/2006/relationships/hyperlink" Target="https://www.procyclingstats.com/rider/thijs-aerts" TargetMode="External"/><Relationship Id="rId669" Type="http://schemas.openxmlformats.org/officeDocument/2006/relationships/hyperlink" Target="https://www.procyclingstats.com/rider/lukas-meiler" TargetMode="External"/><Relationship Id="rId834" Type="http://schemas.openxmlformats.org/officeDocument/2006/relationships/hyperlink" Target="https://www.procyclingstats.com/rider/mark-donovan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266" Type="http://schemas.openxmlformats.org/officeDocument/2006/relationships/hyperlink" Target="https://www.procyclingstats.com/rider/florian-vermeersch" TargetMode="External"/><Relationship Id="rId431" Type="http://schemas.openxmlformats.org/officeDocument/2006/relationships/hyperlink" Target="https://www.procyclingstats.com/rider/niccolo-bonifazio" TargetMode="External"/><Relationship Id="rId473" Type="http://schemas.openxmlformats.org/officeDocument/2006/relationships/hyperlink" Target="https://www.procyclingstats.com/rider/mathias-norsgaard" TargetMode="External"/><Relationship Id="rId529" Type="http://schemas.openxmlformats.org/officeDocument/2006/relationships/hyperlink" Target="https://www.procyclingstats.com/rider/tord-gudmestad" TargetMode="External"/><Relationship Id="rId680" Type="http://schemas.openxmlformats.org/officeDocument/2006/relationships/hyperlink" Target="https://www.procyclingstats.com/rider/alex-martin-gutierrez" TargetMode="External"/><Relationship Id="rId736" Type="http://schemas.openxmlformats.org/officeDocument/2006/relationships/hyperlink" Target="https://www.procyclingstats.com/rider/cristian-raileanu" TargetMode="External"/><Relationship Id="rId901" Type="http://schemas.openxmlformats.org/officeDocument/2006/relationships/hyperlink" Target="https://www.procyclingstats.com/rider/hugo-forssell" TargetMode="External"/><Relationship Id="rId1061" Type="http://schemas.openxmlformats.org/officeDocument/2006/relationships/hyperlink" Target="https://www.procyclingstats.com/rider/kevin-ledanois" TargetMode="External"/><Relationship Id="rId1117" Type="http://schemas.openxmlformats.org/officeDocument/2006/relationships/hyperlink" Target="https://www.procyclingstats.com/rider/jordan-villani" TargetMode="External"/><Relationship Id="rId1159" Type="http://schemas.openxmlformats.org/officeDocument/2006/relationships/hyperlink" Target="https://www.procyclingstats.com/rider/davide-balleri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168" Type="http://schemas.openxmlformats.org/officeDocument/2006/relationships/hyperlink" Target="https://www.procyclingstats.com/rider/emanuel-buchmann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43" Type="http://schemas.openxmlformats.org/officeDocument/2006/relationships/hyperlink" Target="https://www.procyclingstats.com/rider/juan-jose-lobato" TargetMode="External"/><Relationship Id="rId985" Type="http://schemas.openxmlformats.org/officeDocument/2006/relationships/hyperlink" Target="https://www.procyclingstats.com/rider/denis-nekrasov" TargetMode="External"/><Relationship Id="rId1019" Type="http://schemas.openxmlformats.org/officeDocument/2006/relationships/hyperlink" Target="https://www.procyclingstats.com/rider/tim-van-dijke" TargetMode="External"/><Relationship Id="rId1170" Type="http://schemas.openxmlformats.org/officeDocument/2006/relationships/hyperlink" Target="https://www.procyclingstats.com/rider/shao-hsuan-lu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638" Type="http://schemas.openxmlformats.org/officeDocument/2006/relationships/hyperlink" Target="https://www.procyclingstats.com/rider/dylan-hopkins" TargetMode="External"/><Relationship Id="rId803" Type="http://schemas.openxmlformats.org/officeDocument/2006/relationships/hyperlink" Target="https://www.procyclingstats.com/rider/jhonatan-restrepo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42" Type="http://schemas.openxmlformats.org/officeDocument/2006/relationships/hyperlink" Target="https://www.procyclingstats.com/rider/sebastian-schonberger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02" Type="http://schemas.openxmlformats.org/officeDocument/2006/relationships/hyperlink" Target="https://www.procyclingstats.com/rider/sjoerd-bax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47" Type="http://schemas.openxmlformats.org/officeDocument/2006/relationships/hyperlink" Target="https://www.procyclingstats.com/rider/davide-de-cassan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54" Type="http://schemas.openxmlformats.org/officeDocument/2006/relationships/hyperlink" Target="https://www.procyclingstats.com/rider/daniel-turek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51" Type="http://schemas.openxmlformats.org/officeDocument/2006/relationships/hyperlink" Target="https://www.procyclingstats.com/rider/mohd-shahrul-mat-amin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649" Type="http://schemas.openxmlformats.org/officeDocument/2006/relationships/hyperlink" Target="https://www.procyclingstats.com/rider/yuriy-natarov" TargetMode="External"/><Relationship Id="rId814" Type="http://schemas.openxmlformats.org/officeDocument/2006/relationships/hyperlink" Target="https://www.procyclingstats.com/rider/chris-hamilton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andreas-kro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46" Type="http://schemas.openxmlformats.org/officeDocument/2006/relationships/hyperlink" Target="https://www.procyclingstats.com/rider/sylvain-moniquet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453" Type="http://schemas.openxmlformats.org/officeDocument/2006/relationships/hyperlink" Target="https://www.procyclingstats.com/rider/arjen-livyns" TargetMode="External"/><Relationship Id="rId509" Type="http://schemas.openxmlformats.org/officeDocument/2006/relationships/hyperlink" Target="https://www.procyclingstats.com/rider/pedro-pinto2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41" Type="http://schemas.openxmlformats.org/officeDocument/2006/relationships/hyperlink" Target="https://www.procyclingstats.com/rider/meron-teshome" TargetMode="External"/><Relationship Id="rId1083" Type="http://schemas.openxmlformats.org/officeDocument/2006/relationships/hyperlink" Target="https://www.procyclingstats.com/rider/francesco-gavazzi" TargetMode="External"/><Relationship Id="rId1139" Type="http://schemas.openxmlformats.org/officeDocument/2006/relationships/hyperlink" Target="https://www.procyclingstats.com/rider/mikel-landa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758" Type="http://schemas.openxmlformats.org/officeDocument/2006/relationships/hyperlink" Target="https://www.procyclingstats.com/rider/emmanuel-iradukunda" TargetMode="External"/><Relationship Id="rId923" Type="http://schemas.openxmlformats.org/officeDocument/2006/relationships/hyperlink" Target="https://www.procyclingstats.com/rider/mika-heming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david-gaudu" TargetMode="External"/><Relationship Id="rId10" Type="http://schemas.openxmlformats.org/officeDocument/2006/relationships/hyperlink" Target="https://www.procyclingstats.com/rider/mads-pedersen" TargetMode="External"/><Relationship Id="rId52" Type="http://schemas.openxmlformats.org/officeDocument/2006/relationships/hyperlink" Target="https://www.procyclingstats.com/rider/fabio-jakobsen" TargetMode="External"/><Relationship Id="rId94" Type="http://schemas.openxmlformats.org/officeDocument/2006/relationships/hyperlink" Target="https://www.procyclingstats.com/rider/toms-skujins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562" Type="http://schemas.openxmlformats.org/officeDocument/2006/relationships/hyperlink" Target="https://www.procyclingstats.com/rider/miguel-angel-fernandez-ruiz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192" Type="http://schemas.openxmlformats.org/officeDocument/2006/relationships/hyperlink" Target="https://www.procyclingstats.com/rider/santiago-buitrago-sanchez" TargetMode="External"/><Relationship Id="rId1206" Type="http://schemas.openxmlformats.org/officeDocument/2006/relationships/hyperlink" Target="https://www.procyclingstats.com/rider/marc-hirschi" TargetMode="External"/><Relationship Id="rId215" Type="http://schemas.openxmlformats.org/officeDocument/2006/relationships/hyperlink" Target="https://www.procyclingstats.com/rider/simon-clarke" TargetMode="External"/><Relationship Id="rId257" Type="http://schemas.openxmlformats.org/officeDocument/2006/relationships/hyperlink" Target="https://www.procyclingstats.com/rider/michel-hessmann" TargetMode="External"/><Relationship Id="rId422" Type="http://schemas.openxmlformats.org/officeDocument/2006/relationships/hyperlink" Target="https://www.procyclingstats.com/rider/jacob-ahlsson" TargetMode="External"/><Relationship Id="rId464" Type="http://schemas.openxmlformats.org/officeDocument/2006/relationships/hyperlink" Target="https://www.procyclingstats.com/rider/owain-doull" TargetMode="External"/><Relationship Id="rId867" Type="http://schemas.openxmlformats.org/officeDocument/2006/relationships/hyperlink" Target="https://www.procyclingstats.com/rider/rait-arm" TargetMode="External"/><Relationship Id="rId1010" Type="http://schemas.openxmlformats.org/officeDocument/2006/relationships/hyperlink" Target="https://www.procyclingstats.com/rider/frederik-jensen" TargetMode="External"/><Relationship Id="rId1052" Type="http://schemas.openxmlformats.org/officeDocument/2006/relationships/hyperlink" Target="https://www.procyclingstats.com/rider/tobias-lund-andre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printerSettings" Target="../printerSettings/printerSettings1.bin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christophe-laporte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joao-almeid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tegsh-bayar-batsaikhan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enric-mas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sergio-samitier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romain-bardet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jay-vine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cian-uijtdebroeks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remco-evenepoel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remi-lelandais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wout-van-aert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cameron-ivory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filippo-magli2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charlesetienne-chretien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ichael-belleri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tadej-pogacar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maxim-van-gils" TargetMode="External"/><Relationship Id="rId1205" Type="http://schemas.openxmlformats.org/officeDocument/2006/relationships/hyperlink" Target="https://www.procyclingstats.com/rider/soren-kragh-andersen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jonas-vingegaard-rasmussen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gabriel-shipley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tiesj-benoot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brandon-mcnulty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stefan-kung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leo-dane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303" Type="http://schemas.openxmlformats.org/officeDocument/2006/relationships/hyperlink" Target="https://www.procyclingstats.com/rider/baptiste-vadic" TargetMode="External"/><Relationship Id="rId21" Type="http://schemas.openxmlformats.org/officeDocument/2006/relationships/hyperlink" Target="https://www.procyclingstats.com/rider/andrea-mifsud" TargetMode="External"/><Relationship Id="rId42" Type="http://schemas.openxmlformats.org/officeDocument/2006/relationships/hyperlink" Target="https://www.procyclingstats.com/rider/paul-lapeira" TargetMode="External"/><Relationship Id="rId63" Type="http://schemas.openxmlformats.org/officeDocument/2006/relationships/hyperlink" Target="https://www.procyclingstats.com/rider/william-blume-levy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45" Type="http://schemas.openxmlformats.org/officeDocument/2006/relationships/hyperlink" Target="https://www.procyclingstats.com/rider/tim-torn-teutenberg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26" Type="http://schemas.openxmlformats.org/officeDocument/2006/relationships/hyperlink" Target="https://www.procyclingstats.com/rider/tyler-stite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68" Type="http://schemas.openxmlformats.org/officeDocument/2006/relationships/hyperlink" Target="https://www.procyclingstats.com/rider/goncalo-leaca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32" Type="http://schemas.openxmlformats.org/officeDocument/2006/relationships/hyperlink" Target="https://www.procyclingstats.com/rider/kevin-vermaerke" TargetMode="External"/><Relationship Id="rId53" Type="http://schemas.openxmlformats.org/officeDocument/2006/relationships/hyperlink" Target="https://www.procyclingstats.com/rider/donavan-grondin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35" Type="http://schemas.openxmlformats.org/officeDocument/2006/relationships/hyperlink" Target="https://www.procyclingstats.com/rider/tobiasz-pawlak" TargetMode="External"/><Relationship Id="rId356" Type="http://schemas.openxmlformats.org/officeDocument/2006/relationships/hyperlink" Target="https://www.procyclingstats.com/rider/tadaaki-nakai" TargetMode="External"/><Relationship Id="rId5" Type="http://schemas.openxmlformats.org/officeDocument/2006/relationships/hyperlink" Target="https://www.procyclingstats.com/rider/marti-marquez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181" Type="http://schemas.openxmlformats.org/officeDocument/2006/relationships/hyperlink" Target="https://www.procyclingstats.com/rider/julian-mertens" TargetMode="External"/><Relationship Id="rId216" Type="http://schemas.openxmlformats.org/officeDocument/2006/relationships/hyperlink" Target="https://www.procyclingstats.com/rider/michael-vink" TargetMode="External"/><Relationship Id="rId237" Type="http://schemas.openxmlformats.org/officeDocument/2006/relationships/hyperlink" Target="https://www.procyclingstats.com/rider/noe-ury" TargetMode="External"/><Relationship Id="rId258" Type="http://schemas.openxmlformats.org/officeDocument/2006/relationships/hyperlink" Target="https://www.procyclingstats.com/rider/syver-waersted" TargetMode="External"/><Relationship Id="rId279" Type="http://schemas.openxmlformats.org/officeDocument/2006/relationships/hyperlink" Target="https://www.procyclingstats.com/rider/magnus-henneberg" TargetMode="External"/><Relationship Id="rId22" Type="http://schemas.openxmlformats.org/officeDocument/2006/relationships/hyperlink" Target="https://www.procyclingstats.com/rider/jonathan-couanon" TargetMode="External"/><Relationship Id="rId43" Type="http://schemas.openxmlformats.org/officeDocument/2006/relationships/hyperlink" Target="https://www.procyclingstats.com/rider/mathias-vacek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25" Type="http://schemas.openxmlformats.org/officeDocument/2006/relationships/hyperlink" Target="https://www.procyclingstats.com/rider/matthew-teggart" TargetMode="External"/><Relationship Id="rId346" Type="http://schemas.openxmlformats.org/officeDocument/2006/relationships/hyperlink" Target="https://www.procyclingstats.com/rider/florian-dauphin" TargetMode="External"/><Relationship Id="rId367" Type="http://schemas.openxmlformats.org/officeDocument/2006/relationships/hyperlink" Target="https://www.procyclingstats.com/rider/jose-felix-parra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71" Type="http://schemas.openxmlformats.org/officeDocument/2006/relationships/hyperlink" Target="https://www.procyclingstats.com/rider/pavel-bittner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27" Type="http://schemas.openxmlformats.org/officeDocument/2006/relationships/hyperlink" Target="https://www.procyclingstats.com/rider/colin-stussi" TargetMode="External"/><Relationship Id="rId248" Type="http://schemas.openxmlformats.org/officeDocument/2006/relationships/hyperlink" Target="https://www.procyclingstats.com/rider/archie-ryan" TargetMode="External"/><Relationship Id="rId269" Type="http://schemas.openxmlformats.org/officeDocument/2006/relationships/hyperlink" Target="https://www.procyclingstats.com/rider/andre-cardoso" TargetMode="External"/><Relationship Id="rId12" Type="http://schemas.openxmlformats.org/officeDocument/2006/relationships/hyperlink" Target="https://www.procyclingstats.com/rider/anatoliy-budyak" TargetMode="External"/><Relationship Id="rId33" Type="http://schemas.openxmlformats.org/officeDocument/2006/relationships/hyperlink" Target="https://www.procyclingstats.com/rider/henri-vandenabeele" TargetMode="External"/><Relationship Id="rId108" Type="http://schemas.openxmlformats.org/officeDocument/2006/relationships/hyperlink" Target="https://www.procyclingstats.com/rider/tom-sexton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15" Type="http://schemas.openxmlformats.org/officeDocument/2006/relationships/hyperlink" Target="https://www.procyclingstats.com/rider/lennert-van-eetvelt" TargetMode="External"/><Relationship Id="rId336" Type="http://schemas.openxmlformats.org/officeDocument/2006/relationships/hyperlink" Target="https://www.procyclingstats.com/rider/brandon-smith-rivera-vargas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75" Type="http://schemas.openxmlformats.org/officeDocument/2006/relationships/hyperlink" Target="https://www.procyclingstats.com/rider/nicola-conci" TargetMode="External"/><Relationship Id="rId96" Type="http://schemas.openxmlformats.org/officeDocument/2006/relationships/hyperlink" Target="https://www.procyclingstats.com/rider/nathan-earle" TargetMode="External"/><Relationship Id="rId140" Type="http://schemas.openxmlformats.org/officeDocument/2006/relationships/hyperlink" Target="https://www.procyclingstats.com/rider/nils-nyborg-broge" TargetMode="External"/><Relationship Id="rId161" Type="http://schemas.openxmlformats.org/officeDocument/2006/relationships/hyperlink" Target="https://www.procyclingstats.com/rider/carl-fredrik-hagen" TargetMode="External"/><Relationship Id="rId182" Type="http://schemas.openxmlformats.org/officeDocument/2006/relationships/hyperlink" Target="https://www.procyclingstats.com/rider/jorge-arcas" TargetMode="External"/><Relationship Id="rId217" Type="http://schemas.openxmlformats.org/officeDocument/2006/relationships/hyperlink" Target="https://www.procyclingstats.com/rider/byron-munton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26" Type="http://schemas.openxmlformats.org/officeDocument/2006/relationships/hyperlink" Target="https://www.procyclingstats.com/rider/pierre-gautherat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65" Type="http://schemas.openxmlformats.org/officeDocument/2006/relationships/hyperlink" Target="https://www.procyclingstats.com/rider/sam-welsford" TargetMode="External"/><Relationship Id="rId86" Type="http://schemas.openxmlformats.org/officeDocument/2006/relationships/hyperlink" Target="https://www.procyclingstats.com/rider/muradjan-halmuratov" TargetMode="External"/><Relationship Id="rId130" Type="http://schemas.openxmlformats.org/officeDocument/2006/relationships/hyperlink" Target="https://www.procyclingstats.com/rider/ziga-horvat" TargetMode="External"/><Relationship Id="rId151" Type="http://schemas.openxmlformats.org/officeDocument/2006/relationships/hyperlink" Target="https://www.procyclingstats.com/rider/valere-thiebaud" TargetMode="External"/><Relationship Id="rId172" Type="http://schemas.openxmlformats.org/officeDocument/2006/relationships/hyperlink" Target="https://www.procyclingstats.com/rider/timo-kielich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28" Type="http://schemas.openxmlformats.org/officeDocument/2006/relationships/hyperlink" Target="https://www.procyclingstats.com/rider/tiago-antunes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281" Type="http://schemas.openxmlformats.org/officeDocument/2006/relationships/hyperlink" Target="https://www.procyclingstats.com/rider/anders-foldager" TargetMode="External"/><Relationship Id="rId316" Type="http://schemas.openxmlformats.org/officeDocument/2006/relationships/hyperlink" Target="https://www.procyclingstats.com/rider/ryan-kamp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55" Type="http://schemas.openxmlformats.org/officeDocument/2006/relationships/hyperlink" Target="https://www.procyclingstats.com/rider/victor-koretzky" TargetMode="External"/><Relationship Id="rId76" Type="http://schemas.openxmlformats.org/officeDocument/2006/relationships/hyperlink" Target="https://www.procyclingstats.com/rider/giovanni-bortoluzzi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141" Type="http://schemas.openxmlformats.org/officeDocument/2006/relationships/hyperlink" Target="https://www.procyclingstats.com/rider/periklis-ilias" TargetMode="External"/><Relationship Id="rId358" Type="http://schemas.openxmlformats.org/officeDocument/2006/relationships/hyperlink" Target="https://www.procyclingstats.com/rider/matheo-vercher" TargetMode="External"/><Relationship Id="rId7" Type="http://schemas.openxmlformats.org/officeDocument/2006/relationships/hyperlink" Target="https://www.procyclingstats.com/rider/louis-barre" TargetMode="External"/><Relationship Id="rId162" Type="http://schemas.openxmlformats.org/officeDocument/2006/relationships/hyperlink" Target="https://www.procyclingstats.com/rider/nicolas-dalla-valle" TargetMode="External"/><Relationship Id="rId183" Type="http://schemas.openxmlformats.org/officeDocument/2006/relationships/hyperlink" Target="https://www.procyclingstats.com/rider/domen-novak" TargetMode="External"/><Relationship Id="rId218" Type="http://schemas.openxmlformats.org/officeDocument/2006/relationships/hyperlink" Target="https://www.procyclingstats.com/rider/yuriy-natarov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71" Type="http://schemas.openxmlformats.org/officeDocument/2006/relationships/hyperlink" Target="https://www.procyclingstats.com/rider/helder-goncalves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24" Type="http://schemas.openxmlformats.org/officeDocument/2006/relationships/hyperlink" Target="https://www.procyclingstats.com/rider/jon-barrenetxea-golzarri" TargetMode="External"/><Relationship Id="rId45" Type="http://schemas.openxmlformats.org/officeDocument/2006/relationships/hyperlink" Target="https://www.procyclingstats.com/rider/igor-arrieta-lizarraga" TargetMode="External"/><Relationship Id="rId66" Type="http://schemas.openxmlformats.org/officeDocument/2006/relationships/hyperlink" Target="https://www.procyclingstats.com/rider/tord-gudmestad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73" Type="http://schemas.openxmlformats.org/officeDocument/2006/relationships/hyperlink" Target="https://www.procyclingstats.com/rider/madis-mihkels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35" Type="http://schemas.openxmlformats.org/officeDocument/2006/relationships/hyperlink" Target="https://www.procyclingstats.com/rider/joao-matias" TargetMode="External"/><Relationship Id="rId56" Type="http://schemas.openxmlformats.org/officeDocument/2006/relationships/hyperlink" Target="https://www.procyclingstats.com/rider/joren-bloem2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17" Type="http://schemas.openxmlformats.org/officeDocument/2006/relationships/hyperlink" Target="https://www.procyclingstats.com/rider/alexandre-balmer" TargetMode="External"/><Relationship Id="rId338" Type="http://schemas.openxmlformats.org/officeDocument/2006/relationships/hyperlink" Target="https://www.procyclingstats.com/rider/hossein-nateghi" TargetMode="External"/><Relationship Id="rId359" Type="http://schemas.openxmlformats.org/officeDocument/2006/relationships/hyperlink" Target="https://www.procyclingstats.com/rider/yukiya-arashiro" TargetMode="External"/><Relationship Id="rId8" Type="http://schemas.openxmlformats.org/officeDocument/2006/relationships/hyperlink" Target="https://www.procyclingstats.com/rider/benjamin-perry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42" Type="http://schemas.openxmlformats.org/officeDocument/2006/relationships/hyperlink" Target="https://www.procyclingstats.com/rider/attilio-viviani" TargetMode="External"/><Relationship Id="rId163" Type="http://schemas.openxmlformats.org/officeDocument/2006/relationships/hyperlink" Target="https://www.procyclingstats.com/rider/lauro-cesar-chaman" TargetMode="External"/><Relationship Id="rId184" Type="http://schemas.openxmlformats.org/officeDocument/2006/relationships/hyperlink" Target="https://www.procyclingstats.com/rider/michael-hepbur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1" Type="http://schemas.openxmlformats.org/officeDocument/2006/relationships/hyperlink" Target="https://www.procyclingstats.com/rider/valentin-retailleau" TargetMode="External"/><Relationship Id="rId25" Type="http://schemas.openxmlformats.org/officeDocument/2006/relationships/hyperlink" Target="https://www.procyclingstats.com/rider/lindsay-de-vylder" TargetMode="External"/><Relationship Id="rId46" Type="http://schemas.openxmlformats.org/officeDocument/2006/relationships/hyperlink" Target="https://www.procyclingstats.com/rider/sandy-dujardin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28" Type="http://schemas.openxmlformats.org/officeDocument/2006/relationships/hyperlink" Target="https://www.procyclingstats.com/rider/haest-jasper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32" Type="http://schemas.openxmlformats.org/officeDocument/2006/relationships/hyperlink" Target="https://www.procyclingstats.com/rider/mihael-stajnar" TargetMode="External"/><Relationship Id="rId153" Type="http://schemas.openxmlformats.org/officeDocument/2006/relationships/hyperlink" Target="https://www.procyclingstats.com/rider/ben-healy" TargetMode="External"/><Relationship Id="rId174" Type="http://schemas.openxmlformats.org/officeDocument/2006/relationships/hyperlink" Target="https://www.procyclingstats.com/rider/tomas-barta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78" Type="http://schemas.openxmlformats.org/officeDocument/2006/relationships/hyperlink" Target="https://www.procyclingstats.com/rider/robin-froidevaux" TargetMode="External"/><Relationship Id="rId94" Type="http://schemas.openxmlformats.org/officeDocument/2006/relationships/hyperlink" Target="https://www.procyclingstats.com/rider/mohd-harrif-saleh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48" Type="http://schemas.openxmlformats.org/officeDocument/2006/relationships/hyperlink" Target="https://www.procyclingstats.com/rider/isaac-canton" TargetMode="External"/><Relationship Id="rId164" Type="http://schemas.openxmlformats.org/officeDocument/2006/relationships/hyperlink" Target="https://www.procyclingstats.com/rider/emiliano-contreras" TargetMode="External"/><Relationship Id="rId169" Type="http://schemas.openxmlformats.org/officeDocument/2006/relationships/hyperlink" Target="https://www.procyclingstats.com/rider/samuel-watson" TargetMode="External"/><Relationship Id="rId185" Type="http://schemas.openxmlformats.org/officeDocument/2006/relationships/hyperlink" Target="https://www.procyclingstats.com/rider/mikael-cherel" TargetMode="External"/><Relationship Id="rId334" Type="http://schemas.openxmlformats.org/officeDocument/2006/relationships/hyperlink" Target="https://www.procyclingstats.com/rider/kasper-viberg-sogaard" TargetMode="External"/><Relationship Id="rId350" Type="http://schemas.openxmlformats.org/officeDocument/2006/relationships/hyperlink" Target="https://www.procyclingstats.com/rider/marcos-garcia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9" Type="http://schemas.openxmlformats.org/officeDocument/2006/relationships/hyperlink" Target="https://www.procyclingstats.com/rider/jacob-hindsgaul-madsen" TargetMode="External"/><Relationship Id="rId180" Type="http://schemas.openxmlformats.org/officeDocument/2006/relationships/hyperlink" Target="https://www.procyclingstats.com/rider/paul-hennequin" TargetMode="External"/><Relationship Id="rId210" Type="http://schemas.openxmlformats.org/officeDocument/2006/relationships/hyperlink" Target="https://www.procyclingstats.com/rider/george-simpso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G2649"/>
  <sheetViews>
    <sheetView topLeftCell="A103" zoomScale="90" zoomScaleNormal="90" workbookViewId="0">
      <selection activeCell="E118" sqref="E118:I219"/>
    </sheetView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5435</v>
      </c>
      <c r="G1" s="129"/>
      <c r="J1"/>
      <c r="K1" s="215" t="s">
        <v>5434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2001</v>
      </c>
      <c r="F2" s="27"/>
      <c r="G2" s="17" t="s">
        <v>40</v>
      </c>
      <c r="H2" s="266" t="s">
        <v>1696</v>
      </c>
      <c r="J2" s="208"/>
      <c r="K2" s="458" t="s">
        <v>4520</v>
      </c>
      <c r="L2" s="101"/>
      <c r="M2" s="207" t="s">
        <v>1617</v>
      </c>
      <c r="N2" s="27" t="s">
        <v>2001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800</v>
      </c>
      <c r="D3" s="87" t="s">
        <v>1456</v>
      </c>
      <c r="E3" s="338" t="s">
        <v>4064</v>
      </c>
      <c r="G3" s="67">
        <f>$AQ$672</f>
        <v>12611.800000000003</v>
      </c>
      <c r="H3" s="300" t="s">
        <v>5354</v>
      </c>
      <c r="I3" s="219"/>
      <c r="J3" s="332" t="s">
        <v>0</v>
      </c>
      <c r="K3" s="63" t="s">
        <v>3397</v>
      </c>
      <c r="M3" s="270" t="s">
        <v>4057</v>
      </c>
      <c r="N3" s="338" t="s">
        <v>4098</v>
      </c>
      <c r="P3" s="67">
        <f>$APM$672-9734.2</f>
        <v>39.699999999995271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2009</v>
      </c>
      <c r="D4" s="87" t="s">
        <v>1481</v>
      </c>
      <c r="E4" s="338" t="s">
        <v>4084</v>
      </c>
      <c r="G4" s="67">
        <f>$RY$672</f>
        <v>12446.899999999998</v>
      </c>
      <c r="H4" s="300" t="s">
        <v>5355</v>
      </c>
      <c r="I4" s="219"/>
      <c r="J4" s="332" t="s">
        <v>2</v>
      </c>
      <c r="K4" s="63" t="s">
        <v>763</v>
      </c>
      <c r="M4" s="289" t="s">
        <v>1468</v>
      </c>
      <c r="N4" s="338" t="s">
        <v>4080</v>
      </c>
      <c r="P4" s="67">
        <f>$NL$672-8692.7</f>
        <v>32.200000000000728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8" t="s">
        <v>37</v>
      </c>
      <c r="D5" s="87" t="s">
        <v>1416</v>
      </c>
      <c r="E5" s="338" t="s">
        <v>4069</v>
      </c>
      <c r="G5" s="67">
        <f>$DB$672</f>
        <v>11980.099999999997</v>
      </c>
      <c r="H5" s="300" t="s">
        <v>5374</v>
      </c>
      <c r="I5" s="28"/>
      <c r="J5" s="332" t="s">
        <v>3</v>
      </c>
      <c r="K5" s="63" t="s">
        <v>3378</v>
      </c>
      <c r="M5" s="270" t="s">
        <v>4044</v>
      </c>
      <c r="N5" s="338" t="s">
        <v>4103</v>
      </c>
      <c r="P5" s="67">
        <f>$AKZ$672-8107.3</f>
        <v>30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3387</v>
      </c>
      <c r="D6" s="270" t="s">
        <v>4054</v>
      </c>
      <c r="E6" s="338" t="s">
        <v>4102</v>
      </c>
      <c r="G6" s="67">
        <f>$AOL$672</f>
        <v>11938.500000000002</v>
      </c>
      <c r="H6" s="300" t="s">
        <v>5374</v>
      </c>
      <c r="I6" s="219"/>
      <c r="J6" s="332" t="s">
        <v>5</v>
      </c>
      <c r="K6" s="63" t="s">
        <v>3379</v>
      </c>
      <c r="M6" s="270" t="s">
        <v>4045</v>
      </c>
      <c r="N6" s="338" t="s">
        <v>4103</v>
      </c>
      <c r="P6" s="67">
        <f>$ALI$672-9382.9</f>
        <v>27.600000000000364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278" t="s">
        <v>2007</v>
      </c>
      <c r="D7" s="87" t="s">
        <v>1482</v>
      </c>
      <c r="E7" s="338" t="s">
        <v>4073</v>
      </c>
      <c r="G7" s="67">
        <f>$SH$672</f>
        <v>11840.2</v>
      </c>
      <c r="H7" s="300" t="s">
        <v>5354</v>
      </c>
      <c r="J7" s="332" t="s">
        <v>7</v>
      </c>
      <c r="K7" s="63" t="s">
        <v>3385</v>
      </c>
      <c r="M7" s="270" t="s">
        <v>4052</v>
      </c>
      <c r="N7" s="338" t="s">
        <v>4102</v>
      </c>
      <c r="P7" s="67">
        <f>$ANT$672-10089</f>
        <v>27.599999999998545</v>
      </c>
      <c r="Q7" s="350">
        <v>97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746</v>
      </c>
      <c r="D8" s="87" t="s">
        <v>1424</v>
      </c>
      <c r="E8" s="338" t="s">
        <v>4072</v>
      </c>
      <c r="G8" s="67">
        <f>$FV$672</f>
        <v>11836.099999999999</v>
      </c>
      <c r="H8" s="300" t="s">
        <v>5355</v>
      </c>
      <c r="J8" s="332" t="s">
        <v>8</v>
      </c>
      <c r="K8" s="278" t="s">
        <v>3368</v>
      </c>
      <c r="M8" s="288" t="s">
        <v>3216</v>
      </c>
      <c r="N8" s="338" t="s">
        <v>4096</v>
      </c>
      <c r="P8" s="67">
        <f>$AHN$672-7973.3</f>
        <v>25.999999999999091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78" t="s">
        <v>783</v>
      </c>
      <c r="D9" s="270" t="s">
        <v>1414</v>
      </c>
      <c r="E9" s="338" t="s">
        <v>4064</v>
      </c>
      <c r="G9" s="67">
        <f>$CJ$672</f>
        <v>11774.6</v>
      </c>
      <c r="H9" s="300" t="s">
        <v>5354</v>
      </c>
      <c r="I9" s="278"/>
      <c r="J9" s="332" t="s">
        <v>10</v>
      </c>
      <c r="K9" s="63" t="s">
        <v>788</v>
      </c>
      <c r="M9" s="289" t="s">
        <v>1470</v>
      </c>
      <c r="N9" s="338" t="s">
        <v>4086</v>
      </c>
      <c r="P9" s="67">
        <f>$OD$672-5809.9</f>
        <v>24.000000000001819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8" t="s">
        <v>2348</v>
      </c>
      <c r="D10" s="87" t="s">
        <v>1459</v>
      </c>
      <c r="E10" s="338" t="s">
        <v>4068</v>
      </c>
      <c r="G10" s="67">
        <f>$BR$672</f>
        <v>11753.6</v>
      </c>
      <c r="H10" s="300" t="s">
        <v>5355</v>
      </c>
      <c r="I10" s="219"/>
      <c r="J10" s="332" t="s">
        <v>12</v>
      </c>
      <c r="K10" s="63" t="s">
        <v>3400</v>
      </c>
      <c r="M10" s="270" t="s">
        <v>4059</v>
      </c>
      <c r="N10" s="338" t="s">
        <v>4097</v>
      </c>
      <c r="P10" s="67">
        <f>$AQE$672-10315.7</f>
        <v>9.7999999999992724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9</v>
      </c>
      <c r="D11" s="270" t="s">
        <v>1463</v>
      </c>
      <c r="E11" s="338" t="s">
        <v>4077</v>
      </c>
      <c r="G11" s="67">
        <f>$LS$672</f>
        <v>11654.4</v>
      </c>
      <c r="H11" s="300" t="s">
        <v>5374</v>
      </c>
      <c r="I11" s="219"/>
      <c r="J11" s="332" t="s">
        <v>14</v>
      </c>
      <c r="K11" s="278" t="s">
        <v>2011</v>
      </c>
      <c r="M11" s="289" t="s">
        <v>1855</v>
      </c>
      <c r="N11" s="338" t="s">
        <v>4092</v>
      </c>
      <c r="P11" s="67">
        <f>$VB$672-9188.1</f>
        <v>8.3999999999978172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278" t="s">
        <v>2028</v>
      </c>
      <c r="D12" s="87" t="s">
        <v>1867</v>
      </c>
      <c r="E12" s="338" t="s">
        <v>4091</v>
      </c>
      <c r="G12" s="67">
        <f>$ZF$672</f>
        <v>11530.199999999995</v>
      </c>
      <c r="H12" s="300" t="s">
        <v>5374</v>
      </c>
      <c r="J12" s="332" t="s">
        <v>16</v>
      </c>
      <c r="K12" s="63" t="s">
        <v>782</v>
      </c>
      <c r="M12" s="288" t="s">
        <v>1476</v>
      </c>
      <c r="N12" s="338" t="s">
        <v>4090</v>
      </c>
      <c r="P12" s="67">
        <f>$QF$672-8841.8</f>
        <v>7.6999999999970896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63" t="s">
        <v>3388</v>
      </c>
      <c r="D13" s="270" t="s">
        <v>4055</v>
      </c>
      <c r="E13" s="338" t="s">
        <v>4099</v>
      </c>
      <c r="G13" s="67">
        <f>$AOU$672</f>
        <v>11467.3</v>
      </c>
      <c r="H13" s="300" t="s">
        <v>5374</v>
      </c>
      <c r="I13" s="219"/>
      <c r="J13" s="332" t="s">
        <v>18</v>
      </c>
      <c r="K13" s="219" t="s">
        <v>1654</v>
      </c>
      <c r="M13" s="289" t="s">
        <v>1478</v>
      </c>
      <c r="N13" s="338" t="s">
        <v>4088</v>
      </c>
      <c r="P13" s="67">
        <f>$QX$672-10964</f>
        <v>3.8999999999996362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63" t="s">
        <v>142</v>
      </c>
      <c r="D14" s="87" t="s">
        <v>1418</v>
      </c>
      <c r="E14" s="338" t="s">
        <v>4063</v>
      </c>
      <c r="G14" s="67">
        <f>$DT$672</f>
        <v>11448.000000000007</v>
      </c>
      <c r="H14" s="300" t="s">
        <v>5359</v>
      </c>
      <c r="I14" s="28"/>
      <c r="J14" s="332" t="s">
        <v>20</v>
      </c>
      <c r="K14" s="278" t="s">
        <v>2054</v>
      </c>
      <c r="M14" s="289" t="s">
        <v>2401</v>
      </c>
      <c r="N14" s="338" t="s">
        <v>4096</v>
      </c>
      <c r="P14" s="67">
        <f>$AAY$672-8563.25</f>
        <v>3.6000000000003638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19" t="s">
        <v>1647</v>
      </c>
      <c r="D15" s="87" t="s">
        <v>1423</v>
      </c>
      <c r="E15" s="338" t="s">
        <v>4065</v>
      </c>
      <c r="G15" s="67">
        <f>$FM$672</f>
        <v>11400.099999999995</v>
      </c>
      <c r="H15" s="300" t="s">
        <v>5355</v>
      </c>
      <c r="J15" s="332" t="s">
        <v>22</v>
      </c>
      <c r="K15" s="63" t="s">
        <v>153</v>
      </c>
      <c r="M15" s="289" t="s">
        <v>1441</v>
      </c>
      <c r="N15" s="338" t="s">
        <v>4076</v>
      </c>
      <c r="P15" s="67">
        <f>$JZ$672-10222.4</f>
        <v>3.5999999999985448</v>
      </c>
      <c r="Q15" s="350">
        <v>89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63" t="s">
        <v>3384</v>
      </c>
      <c r="D16" s="270" t="s">
        <v>4050</v>
      </c>
      <c r="E16" s="338" t="s">
        <v>4097</v>
      </c>
      <c r="G16" s="67">
        <f>$ANB$672</f>
        <v>11372.000000000004</v>
      </c>
      <c r="H16" s="300" t="s">
        <v>5359</v>
      </c>
      <c r="I16" s="278"/>
      <c r="J16" s="332" t="s">
        <v>24</v>
      </c>
      <c r="K16" s="278" t="s">
        <v>2008</v>
      </c>
      <c r="M16" s="288" t="s">
        <v>1857</v>
      </c>
      <c r="N16" s="338" t="s">
        <v>4088</v>
      </c>
      <c r="P16" s="67">
        <f>$VT$672-7122.3</f>
        <v>3.2999999999983629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63" t="s">
        <v>162</v>
      </c>
      <c r="D17" s="87" t="s">
        <v>1432</v>
      </c>
      <c r="E17" s="338" t="s">
        <v>4074</v>
      </c>
      <c r="G17" s="67">
        <f>$IP$672</f>
        <v>11331.8</v>
      </c>
      <c r="H17" s="300" t="s">
        <v>5359</v>
      </c>
      <c r="I17" s="28"/>
      <c r="J17" s="332" t="s">
        <v>26</v>
      </c>
      <c r="K17" s="63" t="s">
        <v>3380</v>
      </c>
      <c r="M17" s="270" t="s">
        <v>4046</v>
      </c>
      <c r="N17" s="338" t="s">
        <v>4103</v>
      </c>
      <c r="P17" s="67">
        <f>$ALR$672-9099</f>
        <v>0</v>
      </c>
      <c r="Q17" s="350">
        <v>0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78" t="s">
        <v>2019</v>
      </c>
      <c r="D18" s="87" t="s">
        <v>1483</v>
      </c>
      <c r="E18" s="338" t="s">
        <v>4080</v>
      </c>
      <c r="G18" s="67">
        <f>$SQ$672</f>
        <v>11298.099999999999</v>
      </c>
      <c r="H18" s="300" t="s">
        <v>5368</v>
      </c>
      <c r="I18" s="278"/>
      <c r="J18" s="332" t="s">
        <v>28</v>
      </c>
      <c r="K18" s="219" t="s">
        <v>1657</v>
      </c>
      <c r="M18" s="289" t="s">
        <v>1479</v>
      </c>
      <c r="N18" s="338" t="s">
        <v>4088</v>
      </c>
      <c r="P18" s="67">
        <f>$RG$672-10529.85</f>
        <v>0</v>
      </c>
      <c r="Q18" s="350">
        <v>0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19" t="s">
        <v>1653</v>
      </c>
      <c r="D19" s="87" t="s">
        <v>1465</v>
      </c>
      <c r="E19" s="338" t="s">
        <v>4078</v>
      </c>
      <c r="G19" s="67">
        <f>$MK$672</f>
        <v>11274.100000000006</v>
      </c>
      <c r="H19" s="300" t="s">
        <v>5361</v>
      </c>
      <c r="J19" s="332" t="s">
        <v>30</v>
      </c>
      <c r="K19" s="278" t="s">
        <v>2004</v>
      </c>
      <c r="M19" s="289" t="s">
        <v>1859</v>
      </c>
      <c r="N19" s="338" t="s">
        <v>4086</v>
      </c>
      <c r="P19" s="67">
        <f>$WL$672-7400.2</f>
        <v>0</v>
      </c>
      <c r="Q19" s="350">
        <v>0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63" t="s">
        <v>749</v>
      </c>
      <c r="D20" s="87" t="s">
        <v>1421</v>
      </c>
      <c r="E20" s="338" t="s">
        <v>4067</v>
      </c>
      <c r="G20" s="67">
        <f>$EU$672</f>
        <v>11259.550000000003</v>
      </c>
      <c r="H20" s="300" t="s">
        <v>5365</v>
      </c>
      <c r="J20" s="332" t="s">
        <v>32</v>
      </c>
      <c r="K20" s="219" t="s">
        <v>1652</v>
      </c>
      <c r="M20" s="289" t="s">
        <v>1471</v>
      </c>
      <c r="N20" s="338" t="s">
        <v>4087</v>
      </c>
      <c r="P20" s="67">
        <f>$OM$672-10413.8</f>
        <v>0</v>
      </c>
      <c r="Q20" s="350">
        <v>0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1662</v>
      </c>
      <c r="D21" s="87" t="s">
        <v>1429</v>
      </c>
      <c r="E21" s="338" t="s">
        <v>4066</v>
      </c>
      <c r="G21" s="67">
        <f>$HO$672</f>
        <v>11233.1</v>
      </c>
      <c r="H21" s="300" t="s">
        <v>5368</v>
      </c>
      <c r="J21" s="332" t="s">
        <v>34</v>
      </c>
      <c r="K21" s="219" t="s">
        <v>1647</v>
      </c>
      <c r="M21" s="289" t="s">
        <v>1423</v>
      </c>
      <c r="N21" s="338" t="s">
        <v>4065</v>
      </c>
      <c r="P21" s="67">
        <f>$FM$672-11400.1</f>
        <v>0</v>
      </c>
      <c r="Q21" s="350">
        <v>0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219" t="s">
        <v>1659</v>
      </c>
      <c r="D22" s="87" t="s">
        <v>1473</v>
      </c>
      <c r="E22" s="338" t="s">
        <v>4088</v>
      </c>
      <c r="G22" s="67">
        <f>$PE$672</f>
        <v>11220.100000000002</v>
      </c>
      <c r="H22" s="300" t="s">
        <v>5356</v>
      </c>
      <c r="J22" s="332" t="s">
        <v>36</v>
      </c>
      <c r="K22" s="63" t="s">
        <v>3369</v>
      </c>
      <c r="M22" s="270" t="s">
        <v>4035</v>
      </c>
      <c r="N22" s="338" t="s">
        <v>4099</v>
      </c>
      <c r="P22" s="67">
        <f>$AHW$672-10547.8</f>
        <v>0</v>
      </c>
      <c r="Q22" s="350">
        <v>0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63" t="s">
        <v>757</v>
      </c>
      <c r="D23" s="87" t="s">
        <v>1461</v>
      </c>
      <c r="E23" s="338" t="s">
        <v>4077</v>
      </c>
      <c r="G23" s="67">
        <f>$LA$672</f>
        <v>11190.900000000001</v>
      </c>
      <c r="H23" s="300" t="s">
        <v>5355</v>
      </c>
      <c r="I23" s="278"/>
      <c r="J23" s="332" t="s">
        <v>38</v>
      </c>
      <c r="K23" s="278" t="s">
        <v>1</v>
      </c>
      <c r="M23" s="289" t="s">
        <v>1484</v>
      </c>
      <c r="N23" s="338" t="s">
        <v>4096</v>
      </c>
      <c r="P23" s="67">
        <f>$SZ$672-8152.2</f>
        <v>0</v>
      </c>
      <c r="Q23" s="350">
        <v>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78" t="s">
        <v>2349</v>
      </c>
      <c r="D24" s="270" t="s">
        <v>1454</v>
      </c>
      <c r="E24" s="338" t="s">
        <v>4062</v>
      </c>
      <c r="G24" s="67">
        <f>$Y$672</f>
        <v>11101.3</v>
      </c>
      <c r="H24" s="300" t="s">
        <v>5360</v>
      </c>
      <c r="I24" s="219"/>
      <c r="J24" s="332" t="s">
        <v>145</v>
      </c>
      <c r="K24" s="278" t="s">
        <v>2024</v>
      </c>
      <c r="M24" s="289" t="s">
        <v>1864</v>
      </c>
      <c r="N24" s="338" t="s">
        <v>4095</v>
      </c>
      <c r="P24" s="67">
        <f>$YE$672-10961.6</f>
        <v>0</v>
      </c>
      <c r="Q24" s="350">
        <v>0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3377</v>
      </c>
      <c r="D25" s="270" t="s">
        <v>4043</v>
      </c>
      <c r="E25" s="338" t="s">
        <v>4097</v>
      </c>
      <c r="G25" s="67">
        <f>$AKQ$672</f>
        <v>11043.400000000005</v>
      </c>
      <c r="H25" s="300" t="s">
        <v>5366</v>
      </c>
      <c r="J25" s="332" t="s">
        <v>146</v>
      </c>
      <c r="K25" s="63" t="s">
        <v>3388</v>
      </c>
      <c r="M25" s="270" t="s">
        <v>4055</v>
      </c>
      <c r="N25" s="338" t="s">
        <v>4099</v>
      </c>
      <c r="P25" s="67">
        <f>$AOU$672-11467.3</f>
        <v>0</v>
      </c>
      <c r="Q25" s="350">
        <v>0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63" t="s">
        <v>3215</v>
      </c>
      <c r="D26" s="87" t="s">
        <v>1452</v>
      </c>
      <c r="E26" s="338" t="s">
        <v>4061</v>
      </c>
      <c r="G26" s="67">
        <f>$G$672</f>
        <v>11014.4</v>
      </c>
      <c r="H26" s="300" t="s">
        <v>5355</v>
      </c>
      <c r="I26" s="278"/>
      <c r="J26" s="332" t="s">
        <v>147</v>
      </c>
      <c r="K26" s="219" t="s">
        <v>1653</v>
      </c>
      <c r="M26" s="289" t="s">
        <v>1465</v>
      </c>
      <c r="N26" s="338" t="s">
        <v>4078</v>
      </c>
      <c r="P26" s="67">
        <f>$MK$672-11274.1</f>
        <v>0</v>
      </c>
      <c r="Q26" s="350">
        <v>0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219" t="s">
        <v>1654</v>
      </c>
      <c r="D27" s="87" t="s">
        <v>1478</v>
      </c>
      <c r="E27" s="338" t="s">
        <v>4088</v>
      </c>
      <c r="G27" s="67">
        <f>$QX$672</f>
        <v>10967.9</v>
      </c>
      <c r="H27" s="300" t="s">
        <v>5370</v>
      </c>
      <c r="I27" s="278"/>
      <c r="J27" s="332" t="s">
        <v>151</v>
      </c>
      <c r="K27" s="63" t="s">
        <v>771</v>
      </c>
      <c r="M27" s="289" t="s">
        <v>1466</v>
      </c>
      <c r="N27" s="338" t="s">
        <v>4083</v>
      </c>
      <c r="P27" s="67">
        <f>$MT$672-9965.1</f>
        <v>0</v>
      </c>
      <c r="Q27" s="350">
        <v>0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78" t="s">
        <v>2024</v>
      </c>
      <c r="D28" s="87" t="s">
        <v>1864</v>
      </c>
      <c r="E28" s="338" t="s">
        <v>4095</v>
      </c>
      <c r="G28" s="67">
        <f>$YE$672</f>
        <v>10961.599999999997</v>
      </c>
      <c r="H28" s="300" t="s">
        <v>5358</v>
      </c>
      <c r="I28" s="278"/>
      <c r="J28" s="332" t="s">
        <v>157</v>
      </c>
      <c r="K28" s="278" t="s">
        <v>2007</v>
      </c>
      <c r="M28" s="289" t="s">
        <v>1482</v>
      </c>
      <c r="N28" s="338" t="s">
        <v>4073</v>
      </c>
      <c r="P28" s="67">
        <f>$SH$672-11840.2</f>
        <v>0</v>
      </c>
      <c r="Q28" s="350">
        <v>0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278" t="s">
        <v>2026</v>
      </c>
      <c r="D29" s="87" t="s">
        <v>1868</v>
      </c>
      <c r="E29" s="338" t="s">
        <v>4100</v>
      </c>
      <c r="G29" s="67">
        <f>$ZO$672</f>
        <v>10939.799999999997</v>
      </c>
      <c r="H29" s="300" t="s">
        <v>5355</v>
      </c>
      <c r="I29" s="278"/>
      <c r="J29" s="332" t="s">
        <v>159</v>
      </c>
      <c r="K29" s="63" t="s">
        <v>3370</v>
      </c>
      <c r="M29" s="270" t="s">
        <v>4036</v>
      </c>
      <c r="N29" s="338" t="s">
        <v>4099</v>
      </c>
      <c r="P29" s="67">
        <f>$AIF$672-8191.5</f>
        <v>0</v>
      </c>
      <c r="Q29" s="350">
        <v>0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19" t="s">
        <v>1656</v>
      </c>
      <c r="D30" s="270" t="s">
        <v>1477</v>
      </c>
      <c r="E30" s="338" t="s">
        <v>4088</v>
      </c>
      <c r="G30" s="67">
        <f>$QO$672</f>
        <v>10851.95</v>
      </c>
      <c r="H30" s="300" t="s">
        <v>5362</v>
      </c>
      <c r="J30" s="332" t="s">
        <v>160</v>
      </c>
      <c r="K30" s="278" t="s">
        <v>2025</v>
      </c>
      <c r="M30" s="289" t="s">
        <v>2400</v>
      </c>
      <c r="N30" s="338" t="s">
        <v>4096</v>
      </c>
      <c r="P30" s="67">
        <f>$AAP$672-9097.8</f>
        <v>0</v>
      </c>
      <c r="Q30" s="350">
        <v>0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778</v>
      </c>
      <c r="D31" s="270" t="s">
        <v>1427</v>
      </c>
      <c r="E31" s="338" t="s">
        <v>4073</v>
      </c>
      <c r="G31" s="67">
        <f>$GW$672</f>
        <v>10847.900000000001</v>
      </c>
      <c r="H31" s="300" t="s">
        <v>5361</v>
      </c>
      <c r="J31" s="332" t="s">
        <v>161</v>
      </c>
      <c r="K31" s="63" t="s">
        <v>3373</v>
      </c>
      <c r="M31" s="270" t="s">
        <v>4039</v>
      </c>
      <c r="N31" s="338" t="s">
        <v>4102</v>
      </c>
      <c r="P31" s="67">
        <f>$AJG$672-9500.6</f>
        <v>0</v>
      </c>
      <c r="Q31" s="350">
        <v>0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63" t="s">
        <v>25</v>
      </c>
      <c r="D32" s="87" t="s">
        <v>1458</v>
      </c>
      <c r="E32" s="338" t="s">
        <v>4061</v>
      </c>
      <c r="G32" s="67">
        <f>$BI$672</f>
        <v>10826.499999999995</v>
      </c>
      <c r="H32" s="300" t="s">
        <v>5363</v>
      </c>
      <c r="J32" s="332" t="s">
        <v>163</v>
      </c>
      <c r="K32" s="63" t="s">
        <v>3387</v>
      </c>
      <c r="M32" s="270" t="s">
        <v>4054</v>
      </c>
      <c r="N32" s="338" t="s">
        <v>4102</v>
      </c>
      <c r="P32" s="67">
        <f>$AOL$672-11938.5</f>
        <v>0</v>
      </c>
      <c r="Q32" s="350">
        <v>0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219" t="s">
        <v>1660</v>
      </c>
      <c r="D33" s="87" t="s">
        <v>1467</v>
      </c>
      <c r="E33" s="338" t="s">
        <v>4084</v>
      </c>
      <c r="G33" s="67">
        <f>$NC$672</f>
        <v>10826.399999999994</v>
      </c>
      <c r="H33" s="300" t="s">
        <v>5355</v>
      </c>
      <c r="I33" s="219"/>
      <c r="J33" s="332" t="s">
        <v>275</v>
      </c>
      <c r="K33" s="278" t="s">
        <v>9</v>
      </c>
      <c r="M33" s="288" t="s">
        <v>1463</v>
      </c>
      <c r="N33" s="338" t="s">
        <v>4077</v>
      </c>
      <c r="P33" s="67">
        <f>$LS$672-11654.4</f>
        <v>0</v>
      </c>
      <c r="Q33" s="350">
        <v>0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278" t="s">
        <v>2351</v>
      </c>
      <c r="D34" s="87" t="s">
        <v>1460</v>
      </c>
      <c r="E34" s="338" t="s">
        <v>4063</v>
      </c>
      <c r="G34" s="67">
        <f>$CA$672</f>
        <v>10823.199999999999</v>
      </c>
      <c r="H34" s="300" t="s">
        <v>5365</v>
      </c>
      <c r="I34" s="278"/>
      <c r="J34" s="332" t="s">
        <v>276</v>
      </c>
      <c r="K34" s="278" t="s">
        <v>2019</v>
      </c>
      <c r="M34" s="289" t="s">
        <v>1483</v>
      </c>
      <c r="N34" s="338" t="s">
        <v>4080</v>
      </c>
      <c r="P34" s="67">
        <f>$SQ$672-11298.1</f>
        <v>0</v>
      </c>
      <c r="Q34" s="350">
        <v>0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278" t="s">
        <v>17</v>
      </c>
      <c r="D35" s="87" t="s">
        <v>1417</v>
      </c>
      <c r="E35" s="338" t="s">
        <v>4070</v>
      </c>
      <c r="G35" s="67">
        <f>$DK$672</f>
        <v>10795.3</v>
      </c>
      <c r="H35" s="300" t="s">
        <v>5367</v>
      </c>
      <c r="J35" s="332" t="s">
        <v>277</v>
      </c>
      <c r="K35" s="278" t="s">
        <v>11</v>
      </c>
      <c r="M35" s="289" t="s">
        <v>1460</v>
      </c>
      <c r="N35" s="338" t="s">
        <v>4063</v>
      </c>
      <c r="P35" s="67">
        <f>$CA$672-10823.2</f>
        <v>0</v>
      </c>
      <c r="Q35" s="350">
        <v>0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3376</v>
      </c>
      <c r="D36" s="270" t="s">
        <v>4042</v>
      </c>
      <c r="E36" s="338" t="s">
        <v>4100</v>
      </c>
      <c r="G36" s="67">
        <f>$AKH$672</f>
        <v>10790.8</v>
      </c>
      <c r="H36" s="300" t="s">
        <v>5372</v>
      </c>
      <c r="I36" s="278"/>
      <c r="J36" s="332" t="s">
        <v>278</v>
      </c>
      <c r="K36" s="63" t="s">
        <v>3371</v>
      </c>
      <c r="M36" s="270" t="s">
        <v>4037</v>
      </c>
      <c r="N36" s="338" t="s">
        <v>4100</v>
      </c>
      <c r="P36" s="67">
        <f>$AIO$672-9054.35</f>
        <v>0</v>
      </c>
      <c r="Q36" s="350">
        <v>0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63" t="s">
        <v>33</v>
      </c>
      <c r="D37" s="87" t="s">
        <v>1457</v>
      </c>
      <c r="E37" s="338" t="s">
        <v>4063</v>
      </c>
      <c r="G37" s="67">
        <f>$AZ$672</f>
        <v>10784</v>
      </c>
      <c r="H37" s="300" t="s">
        <v>5368</v>
      </c>
      <c r="I37" s="278"/>
      <c r="J37" s="332" t="s">
        <v>735</v>
      </c>
      <c r="K37" s="278" t="s">
        <v>2026</v>
      </c>
      <c r="M37" s="289" t="s">
        <v>1868</v>
      </c>
      <c r="N37" s="338" t="s">
        <v>4100</v>
      </c>
      <c r="P37" s="67">
        <f>$ZO$672-10939.8</f>
        <v>0</v>
      </c>
      <c r="Q37" s="350">
        <v>0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63" t="s">
        <v>733</v>
      </c>
      <c r="D38" s="87" t="s">
        <v>1428</v>
      </c>
      <c r="E38" s="338" t="s">
        <v>4079</v>
      </c>
      <c r="G38" s="67">
        <f>$HF$672</f>
        <v>10764.050000000001</v>
      </c>
      <c r="H38" s="300" t="s">
        <v>5355</v>
      </c>
      <c r="J38" s="332" t="s">
        <v>736</v>
      </c>
      <c r="K38" s="219" t="s">
        <v>1655</v>
      </c>
      <c r="M38" s="289" t="s">
        <v>1474</v>
      </c>
      <c r="N38" s="338" t="s">
        <v>4089</v>
      </c>
      <c r="P38" s="67">
        <f>$PN$672-10678.2</f>
        <v>0</v>
      </c>
      <c r="Q38" s="350">
        <v>0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63" t="s">
        <v>748</v>
      </c>
      <c r="D39" s="87" t="s">
        <v>1426</v>
      </c>
      <c r="E39" s="338" t="s">
        <v>4066</v>
      </c>
      <c r="G39" s="67">
        <f>$GN$672</f>
        <v>10755.300000000001</v>
      </c>
      <c r="H39" s="300" t="s">
        <v>5365</v>
      </c>
      <c r="I39" s="278"/>
      <c r="J39" s="332" t="s">
        <v>737</v>
      </c>
      <c r="K39" s="63" t="s">
        <v>728</v>
      </c>
      <c r="M39" s="289" t="s">
        <v>1486</v>
      </c>
      <c r="N39" s="338" t="s">
        <v>4086</v>
      </c>
      <c r="P39" s="67">
        <f>$TR$672-9048.7</f>
        <v>0</v>
      </c>
      <c r="Q39" s="350">
        <v>0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63" t="s">
        <v>3374</v>
      </c>
      <c r="D40" s="270" t="s">
        <v>4040</v>
      </c>
      <c r="E40" s="338" t="s">
        <v>4097</v>
      </c>
      <c r="G40" s="67">
        <f>$AJP$672</f>
        <v>10727.200000000004</v>
      </c>
      <c r="H40" s="300" t="s">
        <v>5391</v>
      </c>
      <c r="I40" s="278"/>
      <c r="J40" s="332" t="s">
        <v>739</v>
      </c>
      <c r="K40" s="278" t="s">
        <v>2012</v>
      </c>
      <c r="M40" s="289" t="s">
        <v>1856</v>
      </c>
      <c r="N40" s="338" t="s">
        <v>4093</v>
      </c>
      <c r="P40" s="67">
        <f>$VK$672-10142.55</f>
        <v>0</v>
      </c>
      <c r="Q40" s="350">
        <v>0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278" t="s">
        <v>2350</v>
      </c>
      <c r="D41" s="87" t="s">
        <v>1430</v>
      </c>
      <c r="E41" s="338" t="s">
        <v>4074</v>
      </c>
      <c r="G41" s="67">
        <f>$HX$672</f>
        <v>10703.499999999998</v>
      </c>
      <c r="H41" s="300" t="s">
        <v>5359</v>
      </c>
      <c r="I41" s="278"/>
      <c r="J41" s="332" t="s">
        <v>745</v>
      </c>
      <c r="K41" s="63" t="s">
        <v>3381</v>
      </c>
      <c r="M41" s="270" t="s">
        <v>4047</v>
      </c>
      <c r="N41" s="338" t="s">
        <v>4097</v>
      </c>
      <c r="P41" s="67">
        <f>$AMA$672-9919.5</f>
        <v>0</v>
      </c>
      <c r="Q41" s="350">
        <v>0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63" t="s">
        <v>762</v>
      </c>
      <c r="D42" s="87" t="s">
        <v>1422</v>
      </c>
      <c r="E42" s="338" t="s">
        <v>4068</v>
      </c>
      <c r="G42" s="67">
        <f>$FD$672</f>
        <v>10684.600000000006</v>
      </c>
      <c r="H42" s="300" t="s">
        <v>5357</v>
      </c>
      <c r="J42" s="332" t="s">
        <v>747</v>
      </c>
      <c r="K42" s="278" t="s">
        <v>783</v>
      </c>
      <c r="M42" s="288" t="s">
        <v>1414</v>
      </c>
      <c r="N42" s="338" t="s">
        <v>4064</v>
      </c>
      <c r="P42" s="67">
        <f>$CJ$672-11774.6</f>
        <v>0</v>
      </c>
      <c r="Q42" s="350">
        <v>0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219" t="s">
        <v>1655</v>
      </c>
      <c r="D43" s="87" t="s">
        <v>1474</v>
      </c>
      <c r="E43" s="338" t="s">
        <v>4089</v>
      </c>
      <c r="G43" s="67">
        <f>$PN$672</f>
        <v>10678.2</v>
      </c>
      <c r="H43" s="300" t="s">
        <v>5361</v>
      </c>
      <c r="I43" s="278"/>
      <c r="J43" s="332" t="s">
        <v>750</v>
      </c>
      <c r="K43" s="278" t="s">
        <v>13</v>
      </c>
      <c r="M43" s="288" t="s">
        <v>1469</v>
      </c>
      <c r="N43" s="338" t="s">
        <v>4085</v>
      </c>
      <c r="P43" s="67">
        <f>$NU$672-8961.2</f>
        <v>0</v>
      </c>
      <c r="Q43" s="350">
        <v>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63" t="s">
        <v>738</v>
      </c>
      <c r="D44" s="87" t="s">
        <v>1434</v>
      </c>
      <c r="E44" s="338" t="s">
        <v>4075</v>
      </c>
      <c r="G44" s="67">
        <f>$JH$672</f>
        <v>10676.800000000001</v>
      </c>
      <c r="H44" s="300" t="s">
        <v>5364</v>
      </c>
      <c r="J44" s="332" t="s">
        <v>751</v>
      </c>
      <c r="K44" s="63" t="s">
        <v>734</v>
      </c>
      <c r="M44" s="289" t="s">
        <v>1462</v>
      </c>
      <c r="N44" s="338" t="s">
        <v>4081</v>
      </c>
      <c r="P44" s="67">
        <f>$LJ$672-10383.2</f>
        <v>0</v>
      </c>
      <c r="Q44" s="350">
        <v>0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278" t="s">
        <v>2352</v>
      </c>
      <c r="D45" s="87" t="s">
        <v>1415</v>
      </c>
      <c r="E45" s="338" t="s">
        <v>4061</v>
      </c>
      <c r="G45" s="67">
        <f>$CS$672</f>
        <v>10634.900000000003</v>
      </c>
      <c r="H45" s="300" t="s">
        <v>5361</v>
      </c>
      <c r="I45" s="278"/>
      <c r="J45" s="332" t="s">
        <v>754</v>
      </c>
      <c r="K45" s="278" t="s">
        <v>15</v>
      </c>
      <c r="M45" s="289" t="s">
        <v>1430</v>
      </c>
      <c r="N45" s="338" t="s">
        <v>4074</v>
      </c>
      <c r="P45" s="67">
        <f>$HX$672-10703.5</f>
        <v>0</v>
      </c>
      <c r="Q45" s="350">
        <v>0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3396</v>
      </c>
      <c r="D46" s="270" t="s">
        <v>4056</v>
      </c>
      <c r="E46" s="338" t="s">
        <v>4100</v>
      </c>
      <c r="G46" s="67">
        <f>$APD$672</f>
        <v>10630.3</v>
      </c>
      <c r="H46" s="300" t="s">
        <v>5371</v>
      </c>
      <c r="I46" s="219"/>
      <c r="J46" s="332" t="s">
        <v>756</v>
      </c>
      <c r="K46" s="63" t="s">
        <v>3396</v>
      </c>
      <c r="M46" s="270" t="s">
        <v>4056</v>
      </c>
      <c r="N46" s="338" t="s">
        <v>4100</v>
      </c>
      <c r="P46" s="67">
        <f>$APD$672-10630.3</f>
        <v>0</v>
      </c>
      <c r="Q46" s="350">
        <v>0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141</v>
      </c>
      <c r="D47" s="87" t="s">
        <v>1425</v>
      </c>
      <c r="E47" s="338" t="s">
        <v>4068</v>
      </c>
      <c r="G47" s="67">
        <f>$GE$672</f>
        <v>10577.6</v>
      </c>
      <c r="H47" s="300" t="s">
        <v>5360</v>
      </c>
      <c r="J47" s="332" t="s">
        <v>761</v>
      </c>
      <c r="K47" s="278" t="s">
        <v>17</v>
      </c>
      <c r="M47" s="289" t="s">
        <v>1417</v>
      </c>
      <c r="N47" s="338" t="s">
        <v>4070</v>
      </c>
      <c r="P47" s="67">
        <f>$DK$672-10795.3</f>
        <v>0</v>
      </c>
      <c r="Q47" s="350">
        <v>0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796</v>
      </c>
      <c r="D48" s="87" t="s">
        <v>1442</v>
      </c>
      <c r="E48" s="338" t="s">
        <v>4073</v>
      </c>
      <c r="G48" s="67">
        <f>$KI$672</f>
        <v>10562</v>
      </c>
      <c r="H48" s="300" t="s">
        <v>5369</v>
      </c>
      <c r="I48" s="278"/>
      <c r="J48" s="332" t="s">
        <v>765</v>
      </c>
      <c r="K48" s="63" t="s">
        <v>757</v>
      </c>
      <c r="M48" s="289" t="s">
        <v>1461</v>
      </c>
      <c r="N48" s="338" t="s">
        <v>4077</v>
      </c>
      <c r="P48" s="67">
        <f>$LA$672-11190.9</f>
        <v>0</v>
      </c>
      <c r="Q48" s="350">
        <v>0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3369</v>
      </c>
      <c r="D49" s="270" t="s">
        <v>4035</v>
      </c>
      <c r="E49" s="338" t="s">
        <v>4099</v>
      </c>
      <c r="G49" s="67">
        <f>$AHW$672</f>
        <v>10547.799999999996</v>
      </c>
      <c r="H49" s="300" t="s">
        <v>5372</v>
      </c>
      <c r="I49" s="278"/>
      <c r="J49" s="332" t="s">
        <v>766</v>
      </c>
      <c r="K49" s="63" t="s">
        <v>162</v>
      </c>
      <c r="M49" s="289" t="s">
        <v>1432</v>
      </c>
      <c r="N49" s="338" t="s">
        <v>4074</v>
      </c>
      <c r="P49" s="67">
        <f>$IP$672-11331.8</f>
        <v>0</v>
      </c>
      <c r="Q49" s="350">
        <v>0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219" t="s">
        <v>1657</v>
      </c>
      <c r="D50" s="87" t="s">
        <v>1479</v>
      </c>
      <c r="E50" s="338" t="s">
        <v>4088</v>
      </c>
      <c r="G50" s="67">
        <f>$RG$672</f>
        <v>10529.849999999999</v>
      </c>
      <c r="H50" s="300" t="s">
        <v>5361</v>
      </c>
      <c r="J50" s="332" t="s">
        <v>767</v>
      </c>
      <c r="K50" s="63" t="s">
        <v>3375</v>
      </c>
      <c r="M50" s="270" t="s">
        <v>4041</v>
      </c>
      <c r="N50" s="338" t="s">
        <v>4097</v>
      </c>
      <c r="P50" s="67">
        <f>$AJY$672-10338.4</f>
        <v>0</v>
      </c>
      <c r="Q50" s="350">
        <v>0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3399</v>
      </c>
      <c r="D51" s="270" t="s">
        <v>4058</v>
      </c>
      <c r="E51" s="338" t="s">
        <v>4101</v>
      </c>
      <c r="G51" s="67">
        <f>$APV$672</f>
        <v>10513.550000000001</v>
      </c>
      <c r="H51" s="300" t="s">
        <v>5371</v>
      </c>
      <c r="J51" s="332" t="s">
        <v>773</v>
      </c>
      <c r="K51" s="219" t="s">
        <v>1643</v>
      </c>
      <c r="M51" s="289" t="s">
        <v>1852</v>
      </c>
      <c r="N51" s="338" t="s">
        <v>4092</v>
      </c>
      <c r="P51" s="67">
        <f>$UA$672-9381.2</f>
        <v>0</v>
      </c>
      <c r="Q51" s="350">
        <v>0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278" t="s">
        <v>154</v>
      </c>
      <c r="D52" s="87" t="s">
        <v>1453</v>
      </c>
      <c r="E52" s="338" t="s">
        <v>4061</v>
      </c>
      <c r="G52" s="67">
        <f>$P$672</f>
        <v>10491.8</v>
      </c>
      <c r="H52" s="300" t="s">
        <v>5373</v>
      </c>
      <c r="J52" s="332" t="s">
        <v>781</v>
      </c>
      <c r="K52" s="63" t="s">
        <v>3374</v>
      </c>
      <c r="M52" s="270" t="s">
        <v>4040</v>
      </c>
      <c r="N52" s="338" t="s">
        <v>4097</v>
      </c>
      <c r="P52" s="67">
        <f>$AJP$672-10727.2</f>
        <v>0</v>
      </c>
      <c r="Q52" s="350">
        <v>0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219" t="s">
        <v>1652</v>
      </c>
      <c r="D53" s="87" t="s">
        <v>1471</v>
      </c>
      <c r="E53" s="338" t="s">
        <v>4087</v>
      </c>
      <c r="G53" s="67">
        <f>$OM$672</f>
        <v>10413.799999999999</v>
      </c>
      <c r="H53" s="300" t="s">
        <v>5365</v>
      </c>
      <c r="I53" s="278"/>
      <c r="J53" s="332" t="s">
        <v>785</v>
      </c>
      <c r="K53" s="278" t="s">
        <v>800</v>
      </c>
      <c r="M53" s="289" t="s">
        <v>1456</v>
      </c>
      <c r="N53" s="338" t="s">
        <v>4064</v>
      </c>
      <c r="P53" s="67">
        <f>$AQ$672-12611.8</f>
        <v>0</v>
      </c>
      <c r="Q53" s="350">
        <v>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63" t="s">
        <v>734</v>
      </c>
      <c r="D54" s="87" t="s">
        <v>1462</v>
      </c>
      <c r="E54" s="338" t="s">
        <v>4081</v>
      </c>
      <c r="G54" s="67">
        <f>$LJ$672</f>
        <v>10383.200000000001</v>
      </c>
      <c r="H54" s="300" t="s">
        <v>5355</v>
      </c>
      <c r="I54" s="219"/>
      <c r="J54" s="332" t="s">
        <v>786</v>
      </c>
      <c r="K54" s="278" t="s">
        <v>4499</v>
      </c>
      <c r="M54" s="289" t="s">
        <v>1863</v>
      </c>
      <c r="N54" s="338" t="s">
        <v>4095</v>
      </c>
      <c r="P54" s="67">
        <f>$XV$672-10110.9</f>
        <v>0</v>
      </c>
      <c r="Q54" s="350">
        <v>0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278" t="s">
        <v>779</v>
      </c>
      <c r="D55" s="87" t="s">
        <v>1455</v>
      </c>
      <c r="E55" s="338" t="s">
        <v>4065</v>
      </c>
      <c r="G55" s="67">
        <f>$AH$672</f>
        <v>10341.999999999998</v>
      </c>
      <c r="H55" s="300" t="s">
        <v>5354</v>
      </c>
      <c r="J55" s="332" t="s">
        <v>787</v>
      </c>
      <c r="K55" s="63" t="s">
        <v>796</v>
      </c>
      <c r="M55" s="289" t="s">
        <v>1442</v>
      </c>
      <c r="N55" s="338" t="s">
        <v>4073</v>
      </c>
      <c r="P55" s="67">
        <f>$KI$672-10562</f>
        <v>0</v>
      </c>
      <c r="Q55" s="350">
        <v>0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63" t="s">
        <v>3375</v>
      </c>
      <c r="D56" s="270" t="s">
        <v>4041</v>
      </c>
      <c r="E56" s="338" t="s">
        <v>4097</v>
      </c>
      <c r="G56" s="67">
        <f>$AJY$672</f>
        <v>10338.400000000005</v>
      </c>
      <c r="H56" s="300" t="s">
        <v>5362</v>
      </c>
      <c r="I56" s="278"/>
      <c r="J56" s="332" t="s">
        <v>793</v>
      </c>
      <c r="K56" s="63" t="s">
        <v>21</v>
      </c>
      <c r="M56" s="289" t="s">
        <v>1452</v>
      </c>
      <c r="N56" s="338" t="s">
        <v>4061</v>
      </c>
      <c r="P56" s="67">
        <f>$G$672-11014.4</f>
        <v>0</v>
      </c>
      <c r="Q56" s="350">
        <v>0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63" t="s">
        <v>3400</v>
      </c>
      <c r="D57" s="270" t="s">
        <v>4059</v>
      </c>
      <c r="E57" s="338" t="s">
        <v>4097</v>
      </c>
      <c r="G57" s="67">
        <f>$AQE$672</f>
        <v>10325.5</v>
      </c>
      <c r="H57" s="300" t="s">
        <v>5371</v>
      </c>
      <c r="I57" s="278"/>
      <c r="J57" s="332" t="s">
        <v>794</v>
      </c>
      <c r="K57" s="63" t="s">
        <v>141</v>
      </c>
      <c r="M57" s="289" t="s">
        <v>1425</v>
      </c>
      <c r="N57" s="338" t="s">
        <v>4068</v>
      </c>
      <c r="P57" s="67">
        <f>$GE$672-10577.6</f>
        <v>0</v>
      </c>
      <c r="Q57" s="350">
        <v>0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63" t="s">
        <v>3383</v>
      </c>
      <c r="D58" s="270" t="s">
        <v>4049</v>
      </c>
      <c r="E58" s="338" t="s">
        <v>4101</v>
      </c>
      <c r="G58" s="67">
        <f>$AMS$672</f>
        <v>10228.899999999994</v>
      </c>
      <c r="H58" s="300" t="s">
        <v>5361</v>
      </c>
      <c r="I58" s="278"/>
      <c r="J58" s="332" t="s">
        <v>795</v>
      </c>
      <c r="K58" s="278" t="s">
        <v>3367</v>
      </c>
      <c r="M58" s="288" t="s">
        <v>2153</v>
      </c>
      <c r="N58" s="338" t="s">
        <v>4098</v>
      </c>
      <c r="P58" s="67">
        <f>$AHE$672-9124.5</f>
        <v>0</v>
      </c>
      <c r="Q58" s="350">
        <v>0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63" t="s">
        <v>153</v>
      </c>
      <c r="D59" s="87" t="s">
        <v>1441</v>
      </c>
      <c r="E59" s="338" t="s">
        <v>4076</v>
      </c>
      <c r="G59" s="67">
        <f>$JZ$672</f>
        <v>10225.999999999998</v>
      </c>
      <c r="H59" s="300" t="s">
        <v>5374</v>
      </c>
      <c r="I59" s="278"/>
      <c r="J59" s="332" t="s">
        <v>797</v>
      </c>
      <c r="K59" s="278" t="s">
        <v>2027</v>
      </c>
      <c r="M59" s="289" t="s">
        <v>2404</v>
      </c>
      <c r="N59" s="338" t="s">
        <v>4096</v>
      </c>
      <c r="P59" s="67">
        <f>$ABZ$672-9484.1</f>
        <v>0</v>
      </c>
      <c r="Q59" s="350">
        <v>0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78" t="s">
        <v>2003</v>
      </c>
      <c r="D60" s="87" t="s">
        <v>1485</v>
      </c>
      <c r="E60" s="338" t="s">
        <v>4091</v>
      </c>
      <c r="G60" s="67">
        <f>$TI$672</f>
        <v>10193.300000000001</v>
      </c>
      <c r="H60" s="300" t="s">
        <v>5374</v>
      </c>
      <c r="I60" s="278"/>
      <c r="J60" s="332" t="s">
        <v>798</v>
      </c>
      <c r="K60" s="63" t="s">
        <v>3377</v>
      </c>
      <c r="M60" s="270" t="s">
        <v>4043</v>
      </c>
      <c r="N60" s="338" t="s">
        <v>4097</v>
      </c>
      <c r="P60" s="67">
        <f>$AKQ$672-11043.4</f>
        <v>0</v>
      </c>
      <c r="Q60" s="350">
        <v>0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278" t="s">
        <v>23</v>
      </c>
      <c r="D61" s="87" t="s">
        <v>1443</v>
      </c>
      <c r="E61" s="338" t="s">
        <v>4077</v>
      </c>
      <c r="G61" s="67">
        <f>$KR$672</f>
        <v>10149.599999999997</v>
      </c>
      <c r="H61" s="300" t="s">
        <v>5365</v>
      </c>
      <c r="I61" s="278"/>
      <c r="J61" s="332" t="s">
        <v>799</v>
      </c>
      <c r="K61" s="278" t="s">
        <v>2028</v>
      </c>
      <c r="M61" s="289" t="s">
        <v>1867</v>
      </c>
      <c r="N61" s="338" t="s">
        <v>4091</v>
      </c>
      <c r="P61" s="67">
        <f>$ZF$672-11530.2</f>
        <v>0</v>
      </c>
      <c r="Q61" s="350">
        <v>0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63" t="s">
        <v>180</v>
      </c>
      <c r="D62" s="270" t="s">
        <v>4053</v>
      </c>
      <c r="E62" s="338" t="s">
        <v>4098</v>
      </c>
      <c r="G62" s="67">
        <f>$AOC$672</f>
        <v>10145.199999999999</v>
      </c>
      <c r="H62" s="300" t="s">
        <v>5355</v>
      </c>
      <c r="J62" s="332" t="s">
        <v>802</v>
      </c>
      <c r="K62" s="219" t="s">
        <v>1644</v>
      </c>
      <c r="M62" s="289" t="s">
        <v>1854</v>
      </c>
      <c r="N62" s="338" t="s">
        <v>4092</v>
      </c>
      <c r="P62" s="67">
        <f>$US$672-9135.6</f>
        <v>0</v>
      </c>
      <c r="Q62" s="350">
        <v>0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63" t="s">
        <v>3372</v>
      </c>
      <c r="D63" s="270" t="s">
        <v>4038</v>
      </c>
      <c r="E63" s="338" t="s">
        <v>4099</v>
      </c>
      <c r="G63" s="67">
        <f>$AIX$672</f>
        <v>10143.599999999999</v>
      </c>
      <c r="H63" s="300" t="s">
        <v>5359</v>
      </c>
      <c r="I63" s="278"/>
      <c r="J63" s="332" t="s">
        <v>896</v>
      </c>
      <c r="K63" s="63" t="s">
        <v>762</v>
      </c>
      <c r="M63" s="289" t="s">
        <v>1422</v>
      </c>
      <c r="N63" s="338" t="s">
        <v>4068</v>
      </c>
      <c r="P63" s="67">
        <f>$FD$672-10684.6</f>
        <v>0</v>
      </c>
      <c r="Q63" s="350">
        <v>0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278" t="s">
        <v>2012</v>
      </c>
      <c r="D64" s="87" t="s">
        <v>1856</v>
      </c>
      <c r="E64" s="338" t="s">
        <v>4093</v>
      </c>
      <c r="G64" s="67">
        <f>$VK$672</f>
        <v>10142.550000000003</v>
      </c>
      <c r="H64" s="300" t="s">
        <v>5374</v>
      </c>
      <c r="J64" s="332" t="s">
        <v>897</v>
      </c>
      <c r="K64" s="63" t="s">
        <v>3376</v>
      </c>
      <c r="M64" s="270" t="s">
        <v>4042</v>
      </c>
      <c r="N64" s="338" t="s">
        <v>4100</v>
      </c>
      <c r="P64" s="67">
        <f>$AKH$672-10790.8</f>
        <v>0</v>
      </c>
      <c r="Q64" s="350">
        <v>0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3385</v>
      </c>
      <c r="D65" s="270" t="s">
        <v>4052</v>
      </c>
      <c r="E65" s="338" t="s">
        <v>4102</v>
      </c>
      <c r="G65" s="67">
        <f>$ANT$672</f>
        <v>10116.599999999999</v>
      </c>
      <c r="H65" s="300" t="s">
        <v>5374</v>
      </c>
      <c r="I65" s="219"/>
      <c r="J65" s="332" t="s">
        <v>898</v>
      </c>
      <c r="K65" s="63" t="s">
        <v>3383</v>
      </c>
      <c r="M65" s="270" t="s">
        <v>4049</v>
      </c>
      <c r="N65" s="338" t="s">
        <v>4101</v>
      </c>
      <c r="P65" s="67">
        <f>$AMS$672-10228.9</f>
        <v>0</v>
      </c>
      <c r="Q65" s="350">
        <v>0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278" t="s">
        <v>4499</v>
      </c>
      <c r="D66" s="87" t="s">
        <v>1863</v>
      </c>
      <c r="E66" s="338" t="s">
        <v>4095</v>
      </c>
      <c r="G66" s="67">
        <f>$XV$672</f>
        <v>10110.899999999996</v>
      </c>
      <c r="H66" s="300" t="s">
        <v>5365</v>
      </c>
      <c r="I66" s="278"/>
      <c r="J66" s="332" t="s">
        <v>899</v>
      </c>
      <c r="K66" s="278" t="s">
        <v>23</v>
      </c>
      <c r="M66" s="289" t="s">
        <v>1443</v>
      </c>
      <c r="N66" s="338" t="s">
        <v>4077</v>
      </c>
      <c r="P66" s="67">
        <f>$KR$672-10149.6</f>
        <v>0</v>
      </c>
      <c r="Q66" s="350">
        <v>0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278" t="s">
        <v>2031</v>
      </c>
      <c r="D67" s="87" t="s">
        <v>1869</v>
      </c>
      <c r="E67" s="338" t="s">
        <v>4100</v>
      </c>
      <c r="G67" s="67">
        <f>$ZX$672</f>
        <v>10050.6</v>
      </c>
      <c r="H67" s="300" t="s">
        <v>5358</v>
      </c>
      <c r="J67" s="332" t="s">
        <v>900</v>
      </c>
      <c r="K67" s="63" t="s">
        <v>25</v>
      </c>
      <c r="M67" s="289" t="s">
        <v>1458</v>
      </c>
      <c r="N67" s="338" t="s">
        <v>4061</v>
      </c>
      <c r="P67" s="67">
        <f>$BI$672-10826.5</f>
        <v>0</v>
      </c>
      <c r="Q67" s="350">
        <v>0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63" t="s">
        <v>771</v>
      </c>
      <c r="D68" s="87" t="s">
        <v>1466</v>
      </c>
      <c r="E68" s="338" t="s">
        <v>4083</v>
      </c>
      <c r="G68" s="67">
        <f>$MT$672</f>
        <v>9965.1000000000022</v>
      </c>
      <c r="H68" s="300" t="s">
        <v>5354</v>
      </c>
      <c r="J68" s="332" t="s">
        <v>901</v>
      </c>
      <c r="K68" s="219" t="s">
        <v>1656</v>
      </c>
      <c r="M68" s="288" t="s">
        <v>1477</v>
      </c>
      <c r="N68" s="338" t="s">
        <v>4088</v>
      </c>
      <c r="P68" s="67">
        <f>$QO$672-10851.95</f>
        <v>0</v>
      </c>
      <c r="Q68" s="350">
        <v>0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3381</v>
      </c>
      <c r="D69" s="270" t="s">
        <v>4047</v>
      </c>
      <c r="E69" s="338" t="s">
        <v>4097</v>
      </c>
      <c r="G69" s="67">
        <f>$AMA$672</f>
        <v>9919.5000000000018</v>
      </c>
      <c r="H69" s="300" t="s">
        <v>5354</v>
      </c>
      <c r="I69" s="278"/>
      <c r="J69" s="332" t="s">
        <v>902</v>
      </c>
      <c r="K69" s="63" t="s">
        <v>3372</v>
      </c>
      <c r="M69" s="270" t="s">
        <v>4038</v>
      </c>
      <c r="N69" s="338" t="s">
        <v>4099</v>
      </c>
      <c r="P69" s="67">
        <f>$AIX$672-10143.6</f>
        <v>0</v>
      </c>
      <c r="Q69" s="350">
        <v>0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3397</v>
      </c>
      <c r="D70" s="270" t="s">
        <v>4057</v>
      </c>
      <c r="E70" s="338" t="s">
        <v>4098</v>
      </c>
      <c r="G70" s="67">
        <f>$APM$672</f>
        <v>9773.899999999996</v>
      </c>
      <c r="H70" s="300" t="s">
        <v>5354</v>
      </c>
      <c r="J70" s="332" t="s">
        <v>903</v>
      </c>
      <c r="K70" s="63" t="s">
        <v>746</v>
      </c>
      <c r="M70" s="289" t="s">
        <v>1424</v>
      </c>
      <c r="N70" s="338" t="s">
        <v>4072</v>
      </c>
      <c r="P70" s="67">
        <f>$FV$672-11836.1</f>
        <v>0</v>
      </c>
      <c r="Q70" s="350">
        <v>0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3401</v>
      </c>
      <c r="D71" s="270" t="s">
        <v>4051</v>
      </c>
      <c r="E71" s="338" t="s">
        <v>4097</v>
      </c>
      <c r="G71" s="67">
        <f>$ANK$672</f>
        <v>9732.6</v>
      </c>
      <c r="H71" s="300" t="s">
        <v>5354</v>
      </c>
      <c r="J71" s="332" t="s">
        <v>904</v>
      </c>
      <c r="K71" s="278" t="s">
        <v>27</v>
      </c>
      <c r="M71" s="288" t="s">
        <v>1464</v>
      </c>
      <c r="N71" s="338" t="s">
        <v>4082</v>
      </c>
      <c r="P71" s="67">
        <f>$MB$672-9068.4</f>
        <v>0</v>
      </c>
      <c r="Q71" s="350">
        <v>0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63" t="s">
        <v>3382</v>
      </c>
      <c r="D72" s="270" t="s">
        <v>4048</v>
      </c>
      <c r="E72" s="338" t="s">
        <v>4099</v>
      </c>
      <c r="G72" s="67">
        <f>$AMJ$672</f>
        <v>9678.2000000000007</v>
      </c>
      <c r="H72" s="300" t="s">
        <v>5361</v>
      </c>
      <c r="I72" s="278"/>
      <c r="J72" s="332" t="s">
        <v>905</v>
      </c>
      <c r="K72" s="63" t="s">
        <v>778</v>
      </c>
      <c r="M72" s="288" t="s">
        <v>1427</v>
      </c>
      <c r="N72" s="338" t="s">
        <v>4073</v>
      </c>
      <c r="P72" s="67">
        <f>$GW$672-10847.9</f>
        <v>0</v>
      </c>
      <c r="Q72" s="350">
        <v>0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63" t="s">
        <v>790</v>
      </c>
      <c r="D73" s="87" t="s">
        <v>1433</v>
      </c>
      <c r="E73" s="338" t="s">
        <v>4071</v>
      </c>
      <c r="G73" s="67">
        <f>$IY$672</f>
        <v>9523.0999999999985</v>
      </c>
      <c r="H73" s="300" t="s">
        <v>5359</v>
      </c>
      <c r="I73" s="278"/>
      <c r="J73" s="332" t="s">
        <v>906</v>
      </c>
      <c r="K73" s="278" t="s">
        <v>154</v>
      </c>
      <c r="M73" s="289" t="s">
        <v>1453</v>
      </c>
      <c r="N73" s="338" t="s">
        <v>4061</v>
      </c>
      <c r="P73" s="67">
        <f>$P$672-10491.8</f>
        <v>0</v>
      </c>
      <c r="Q73" s="350">
        <v>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3373</v>
      </c>
      <c r="D74" s="270" t="s">
        <v>4039</v>
      </c>
      <c r="E74" s="338" t="s">
        <v>4102</v>
      </c>
      <c r="G74" s="67">
        <f>$AJG$672</f>
        <v>9500.6000000000022</v>
      </c>
      <c r="H74" s="300" t="s">
        <v>5374</v>
      </c>
      <c r="I74" s="28"/>
      <c r="J74" s="332" t="s">
        <v>907</v>
      </c>
      <c r="K74" s="63" t="s">
        <v>3384</v>
      </c>
      <c r="M74" s="270" t="s">
        <v>4050</v>
      </c>
      <c r="N74" s="338" t="s">
        <v>4097</v>
      </c>
      <c r="P74" s="67">
        <f>$ANB$672-11372</f>
        <v>0</v>
      </c>
      <c r="Q74" s="350">
        <v>0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278" t="s">
        <v>2027</v>
      </c>
      <c r="D75" s="87" t="s">
        <v>2404</v>
      </c>
      <c r="E75" s="338" t="s">
        <v>4096</v>
      </c>
      <c r="G75" s="67">
        <f>$ABZ$672</f>
        <v>9484.1000000000022</v>
      </c>
      <c r="H75" s="300" t="s">
        <v>5374</v>
      </c>
      <c r="I75" s="278"/>
      <c r="J75" s="332" t="s">
        <v>908</v>
      </c>
      <c r="K75" s="63" t="s">
        <v>764</v>
      </c>
      <c r="M75" s="288" t="s">
        <v>1440</v>
      </c>
      <c r="N75" s="338" t="s">
        <v>4080</v>
      </c>
      <c r="P75" s="67">
        <f>$JQ$672-9045.2</f>
        <v>0</v>
      </c>
      <c r="Q75" s="350">
        <v>0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63" t="s">
        <v>753</v>
      </c>
      <c r="D76" s="87" t="s">
        <v>1420</v>
      </c>
      <c r="E76" s="338" t="s">
        <v>4071</v>
      </c>
      <c r="G76" s="67">
        <f>$EL$672</f>
        <v>9418.8000000000011</v>
      </c>
      <c r="H76" s="300" t="s">
        <v>5365</v>
      </c>
      <c r="I76" s="219"/>
      <c r="J76" s="332" t="s">
        <v>909</v>
      </c>
      <c r="K76" s="63" t="s">
        <v>142</v>
      </c>
      <c r="M76" s="289" t="s">
        <v>1418</v>
      </c>
      <c r="N76" s="338" t="s">
        <v>4063</v>
      </c>
      <c r="P76" s="67">
        <f>$DT$672-11448</f>
        <v>0</v>
      </c>
      <c r="Q76" s="350">
        <v>0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63" t="s">
        <v>3379</v>
      </c>
      <c r="D77" s="270" t="s">
        <v>4045</v>
      </c>
      <c r="E77" s="338" t="s">
        <v>4103</v>
      </c>
      <c r="G77" s="67">
        <f>$ALI$672</f>
        <v>9410.5</v>
      </c>
      <c r="H77" s="300" t="s">
        <v>5354</v>
      </c>
      <c r="I77" s="219"/>
      <c r="J77" s="332" t="s">
        <v>910</v>
      </c>
      <c r="K77" s="63" t="s">
        <v>738</v>
      </c>
      <c r="M77" s="289" t="s">
        <v>1434</v>
      </c>
      <c r="N77" s="338" t="s">
        <v>4075</v>
      </c>
      <c r="P77" s="67">
        <f>$JH$672-10676.8</f>
        <v>0</v>
      </c>
      <c r="Q77" s="350">
        <v>0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219" t="s">
        <v>1643</v>
      </c>
      <c r="D78" s="87" t="s">
        <v>1852</v>
      </c>
      <c r="E78" s="338" t="s">
        <v>4092</v>
      </c>
      <c r="G78" s="67">
        <f>$UA$672</f>
        <v>9381.2000000000025</v>
      </c>
      <c r="H78" s="300" t="s">
        <v>5368</v>
      </c>
      <c r="J78" s="332" t="s">
        <v>911</v>
      </c>
      <c r="K78" s="219" t="s">
        <v>1660</v>
      </c>
      <c r="M78" s="289" t="s">
        <v>1467</v>
      </c>
      <c r="N78" s="338" t="s">
        <v>4084</v>
      </c>
      <c r="P78" s="67">
        <f>$NC$672-10826.4</f>
        <v>0</v>
      </c>
      <c r="Q78" s="350">
        <v>0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78" t="s">
        <v>2011</v>
      </c>
      <c r="D79" s="87" t="s">
        <v>1855</v>
      </c>
      <c r="E79" s="338" t="s">
        <v>4092</v>
      </c>
      <c r="G79" s="67">
        <f>$VB$672</f>
        <v>9196.4999999999982</v>
      </c>
      <c r="H79" s="300" t="s">
        <v>5356</v>
      </c>
      <c r="I79" s="278"/>
      <c r="J79" s="332" t="s">
        <v>912</v>
      </c>
      <c r="K79" s="63" t="s">
        <v>3399</v>
      </c>
      <c r="M79" s="270" t="s">
        <v>4058</v>
      </c>
      <c r="N79" s="338" t="s">
        <v>4101</v>
      </c>
      <c r="P79" s="67">
        <f>$APV$672-10513.55</f>
        <v>0</v>
      </c>
      <c r="Q79" s="350">
        <v>0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19" t="s">
        <v>1644</v>
      </c>
      <c r="D80" s="87" t="s">
        <v>1854</v>
      </c>
      <c r="E80" s="338" t="s">
        <v>4092</v>
      </c>
      <c r="G80" s="67">
        <f>$US$672</f>
        <v>9135.6</v>
      </c>
      <c r="H80" s="300" t="s">
        <v>5355</v>
      </c>
      <c r="I80" s="278"/>
      <c r="J80" s="332" t="s">
        <v>913</v>
      </c>
      <c r="K80" s="278" t="s">
        <v>779</v>
      </c>
      <c r="M80" s="289" t="s">
        <v>1455</v>
      </c>
      <c r="N80" s="338" t="s">
        <v>4065</v>
      </c>
      <c r="P80" s="67">
        <f>$AH$672-10342</f>
        <v>0</v>
      </c>
      <c r="Q80" s="350">
        <v>0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278" t="s">
        <v>3367</v>
      </c>
      <c r="D81" s="270" t="s">
        <v>2153</v>
      </c>
      <c r="E81" s="338" t="s">
        <v>4098</v>
      </c>
      <c r="G81" s="67">
        <f>$AHE$672</f>
        <v>9124.5000000000018</v>
      </c>
      <c r="H81" s="300" t="s">
        <v>5356</v>
      </c>
      <c r="J81" s="332" t="s">
        <v>914</v>
      </c>
      <c r="K81" s="278" t="s">
        <v>2051</v>
      </c>
      <c r="M81" s="289" t="s">
        <v>2399</v>
      </c>
      <c r="N81" s="338" t="s">
        <v>4103</v>
      </c>
      <c r="P81" s="67">
        <f>$AAG$672-7712.1</f>
        <v>0</v>
      </c>
      <c r="Q81" s="350">
        <v>0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3380</v>
      </c>
      <c r="D82" s="270" t="s">
        <v>4046</v>
      </c>
      <c r="E82" s="338" t="s">
        <v>4103</v>
      </c>
      <c r="G82" s="67">
        <f>$ALR$672</f>
        <v>9099</v>
      </c>
      <c r="H82" s="300" t="s">
        <v>5374</v>
      </c>
      <c r="I82" s="278"/>
      <c r="J82" s="332" t="s">
        <v>915</v>
      </c>
      <c r="K82" s="63" t="s">
        <v>749</v>
      </c>
      <c r="M82" s="289" t="s">
        <v>1421</v>
      </c>
      <c r="N82" s="338" t="s">
        <v>4067</v>
      </c>
      <c r="P82" s="67">
        <f>$EU$672-11259.55</f>
        <v>0</v>
      </c>
      <c r="Q82" s="350">
        <v>0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278" t="s">
        <v>2025</v>
      </c>
      <c r="D83" s="87" t="s">
        <v>2400</v>
      </c>
      <c r="E83" s="338" t="s">
        <v>4096</v>
      </c>
      <c r="G83" s="67">
        <f>$AAP$672</f>
        <v>9097.7999999999993</v>
      </c>
      <c r="H83" s="300" t="s">
        <v>5356</v>
      </c>
      <c r="I83" s="278"/>
      <c r="J83" s="332" t="s">
        <v>916</v>
      </c>
      <c r="K83" s="63" t="s">
        <v>748</v>
      </c>
      <c r="M83" s="289" t="s">
        <v>1426</v>
      </c>
      <c r="N83" s="338" t="s">
        <v>4066</v>
      </c>
      <c r="P83" s="67">
        <f>$GN$672-10755.3</f>
        <v>0</v>
      </c>
      <c r="Q83" s="350">
        <v>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278" t="s">
        <v>27</v>
      </c>
      <c r="D84" s="270" t="s">
        <v>1464</v>
      </c>
      <c r="E84" s="338" t="s">
        <v>4082</v>
      </c>
      <c r="G84" s="67">
        <f>$MB$672</f>
        <v>9068.4000000000015</v>
      </c>
      <c r="H84" s="300" t="s">
        <v>5361</v>
      </c>
      <c r="I84" s="278"/>
      <c r="J84" s="332" t="s">
        <v>917</v>
      </c>
      <c r="K84" s="278" t="s">
        <v>2053</v>
      </c>
      <c r="M84" s="289" t="s">
        <v>2403</v>
      </c>
      <c r="N84" s="338" t="s">
        <v>4103</v>
      </c>
      <c r="P84" s="67">
        <f>$ABQ$672-7157.7</f>
        <v>0</v>
      </c>
      <c r="Q84" s="350">
        <v>0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63" t="s">
        <v>3371</v>
      </c>
      <c r="D85" s="270" t="s">
        <v>4037</v>
      </c>
      <c r="E85" s="338" t="s">
        <v>4100</v>
      </c>
      <c r="G85" s="67">
        <f>$AIO$672</f>
        <v>9054.35</v>
      </c>
      <c r="H85" s="300" t="s">
        <v>5359</v>
      </c>
      <c r="I85" s="278"/>
      <c r="J85" s="332" t="s">
        <v>918</v>
      </c>
      <c r="K85" s="278" t="s">
        <v>2158</v>
      </c>
      <c r="M85" s="289" t="s">
        <v>1862</v>
      </c>
      <c r="N85" s="338" t="s">
        <v>4094</v>
      </c>
      <c r="P85" s="67">
        <f>$XM$672-8976.3</f>
        <v>0</v>
      </c>
      <c r="Q85" s="350">
        <v>0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63" t="s">
        <v>728</v>
      </c>
      <c r="D86" s="87" t="s">
        <v>1486</v>
      </c>
      <c r="E86" s="338" t="s">
        <v>4086</v>
      </c>
      <c r="G86" s="67">
        <f>$TR$672</f>
        <v>9048.6999999999989</v>
      </c>
      <c r="H86" s="300" t="s">
        <v>5368</v>
      </c>
      <c r="I86" s="278"/>
      <c r="J86" s="332" t="s">
        <v>919</v>
      </c>
      <c r="K86" s="63" t="s">
        <v>733</v>
      </c>
      <c r="M86" s="289" t="s">
        <v>1428</v>
      </c>
      <c r="N86" s="338" t="s">
        <v>4079</v>
      </c>
      <c r="P86" s="67">
        <f>$HF$672-10764.05</f>
        <v>0</v>
      </c>
      <c r="Q86" s="350">
        <v>0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63" t="s">
        <v>764</v>
      </c>
      <c r="D87" s="270" t="s">
        <v>1440</v>
      </c>
      <c r="E87" s="338" t="s">
        <v>4080</v>
      </c>
      <c r="G87" s="67">
        <f>$JQ$672</f>
        <v>9045.2000000000025</v>
      </c>
      <c r="H87" s="300" t="s">
        <v>5355</v>
      </c>
      <c r="I87" s="278"/>
      <c r="J87" s="332" t="s">
        <v>920</v>
      </c>
      <c r="K87" s="63" t="s">
        <v>3382</v>
      </c>
      <c r="M87" s="270" t="s">
        <v>4048</v>
      </c>
      <c r="N87" s="338" t="s">
        <v>4099</v>
      </c>
      <c r="P87" s="67">
        <f>$AMJ$672-9678.2</f>
        <v>0</v>
      </c>
      <c r="Q87" s="350">
        <v>0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78" t="s">
        <v>2158</v>
      </c>
      <c r="D88" s="87" t="s">
        <v>1862</v>
      </c>
      <c r="E88" s="338" t="s">
        <v>4094</v>
      </c>
      <c r="G88" s="67">
        <f>$XM$672</f>
        <v>8976.2999999999975</v>
      </c>
      <c r="H88" s="300" t="s">
        <v>5374</v>
      </c>
      <c r="I88" s="278"/>
      <c r="J88" s="332" t="s">
        <v>921</v>
      </c>
      <c r="K88" s="278" t="s">
        <v>2003</v>
      </c>
      <c r="M88" s="289" t="s">
        <v>1485</v>
      </c>
      <c r="N88" s="338" t="s">
        <v>4091</v>
      </c>
      <c r="P88" s="67">
        <f>$TI$672-10193.3</f>
        <v>0</v>
      </c>
      <c r="Q88" s="350">
        <v>0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278" t="s">
        <v>13</v>
      </c>
      <c r="D89" s="270" t="s">
        <v>1469</v>
      </c>
      <c r="E89" s="338" t="s">
        <v>4085</v>
      </c>
      <c r="G89" s="67">
        <f>$NU$672</f>
        <v>8961.1999999999989</v>
      </c>
      <c r="H89" s="300" t="s">
        <v>5368</v>
      </c>
      <c r="I89" s="278"/>
      <c r="J89" s="332" t="s">
        <v>922</v>
      </c>
      <c r="K89" s="63" t="s">
        <v>3401</v>
      </c>
      <c r="M89" s="270" t="s">
        <v>4051</v>
      </c>
      <c r="N89" s="338" t="s">
        <v>4097</v>
      </c>
      <c r="P89" s="67">
        <f>$ANK$672-9732.6</f>
        <v>0</v>
      </c>
      <c r="Q89" s="350">
        <v>0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782</v>
      </c>
      <c r="D90" s="270" t="s">
        <v>1476</v>
      </c>
      <c r="E90" s="338" t="s">
        <v>4090</v>
      </c>
      <c r="G90" s="67">
        <f>$QF$672</f>
        <v>8849.4999999999964</v>
      </c>
      <c r="H90" s="300" t="s">
        <v>5374</v>
      </c>
      <c r="I90" s="278"/>
      <c r="J90" s="332" t="s">
        <v>923</v>
      </c>
      <c r="K90" s="278" t="s">
        <v>31</v>
      </c>
      <c r="M90" s="288" t="s">
        <v>1454</v>
      </c>
      <c r="N90" s="338" t="s">
        <v>4062</v>
      </c>
      <c r="P90" s="67">
        <f>$Y$672-11101.3</f>
        <v>0</v>
      </c>
      <c r="Q90" s="350">
        <v>0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63" t="s">
        <v>763</v>
      </c>
      <c r="D91" s="87" t="s">
        <v>1468</v>
      </c>
      <c r="E91" s="338" t="s">
        <v>4080</v>
      </c>
      <c r="G91" s="67">
        <f>$NL$672</f>
        <v>8724.9000000000015</v>
      </c>
      <c r="H91" s="300" t="s">
        <v>5374</v>
      </c>
      <c r="I91" s="278"/>
      <c r="J91" s="332" t="s">
        <v>924</v>
      </c>
      <c r="K91" s="63" t="s">
        <v>790</v>
      </c>
      <c r="M91" s="289" t="s">
        <v>1433</v>
      </c>
      <c r="N91" s="338" t="s">
        <v>4071</v>
      </c>
      <c r="P91" s="67">
        <f>$IY$672-9523.1</f>
        <v>0</v>
      </c>
      <c r="Q91" s="350">
        <v>0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2054</v>
      </c>
      <c r="D92" s="87" t="s">
        <v>2401</v>
      </c>
      <c r="E92" s="338" t="s">
        <v>4096</v>
      </c>
      <c r="G92" s="67">
        <f>$AAY$672</f>
        <v>8566.85</v>
      </c>
      <c r="H92" s="300" t="s">
        <v>5374</v>
      </c>
      <c r="I92" s="278"/>
      <c r="J92" s="332" t="s">
        <v>925</v>
      </c>
      <c r="K92" s="63" t="s">
        <v>755</v>
      </c>
      <c r="M92" s="289" t="s">
        <v>1472</v>
      </c>
      <c r="N92" s="338" t="s">
        <v>4085</v>
      </c>
      <c r="P92" s="67">
        <f>$OV$672-7993.7</f>
        <v>0</v>
      </c>
      <c r="Q92" s="350">
        <v>0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3370</v>
      </c>
      <c r="D93" s="270" t="s">
        <v>4036</v>
      </c>
      <c r="E93" s="338" t="s">
        <v>4099</v>
      </c>
      <c r="G93" s="67">
        <f>$AIF$672</f>
        <v>8191.5000000000018</v>
      </c>
      <c r="H93" s="300" t="s">
        <v>5374</v>
      </c>
      <c r="I93" s="278"/>
      <c r="J93" s="332" t="s">
        <v>926</v>
      </c>
      <c r="K93" s="63" t="s">
        <v>33</v>
      </c>
      <c r="M93" s="289" t="s">
        <v>1457</v>
      </c>
      <c r="N93" s="338" t="s">
        <v>4063</v>
      </c>
      <c r="P93" s="67">
        <f>$AZ$672-10784</f>
        <v>0</v>
      </c>
      <c r="Q93" s="350">
        <v>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278" t="s">
        <v>1</v>
      </c>
      <c r="D94" s="87" t="s">
        <v>1484</v>
      </c>
      <c r="E94" s="338" t="s">
        <v>4096</v>
      </c>
      <c r="G94" s="67">
        <f>$SZ$672</f>
        <v>8152.2000000000025</v>
      </c>
      <c r="H94" s="300" t="s">
        <v>5354</v>
      </c>
      <c r="I94" s="278"/>
      <c r="J94" s="332" t="s">
        <v>927</v>
      </c>
      <c r="K94" s="28" t="s">
        <v>37</v>
      </c>
      <c r="M94" s="289" t="s">
        <v>1416</v>
      </c>
      <c r="N94" s="338" t="s">
        <v>4069</v>
      </c>
      <c r="P94" s="67">
        <f>$DB$672-11980.1</f>
        <v>0</v>
      </c>
      <c r="Q94" s="350">
        <v>0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63" t="s">
        <v>3378</v>
      </c>
      <c r="D95" s="270" t="s">
        <v>4044</v>
      </c>
      <c r="E95" s="338" t="s">
        <v>4103</v>
      </c>
      <c r="G95" s="67">
        <f>$AKZ$672</f>
        <v>8137.3</v>
      </c>
      <c r="H95" s="300" t="s">
        <v>5355</v>
      </c>
      <c r="I95" s="278"/>
      <c r="J95" s="332" t="s">
        <v>928</v>
      </c>
      <c r="K95" s="278" t="s">
        <v>143</v>
      </c>
      <c r="M95" s="289" t="s">
        <v>1415</v>
      </c>
      <c r="N95" s="338" t="s">
        <v>4061</v>
      </c>
      <c r="P95" s="67">
        <f>$CS$672-10634.9</f>
        <v>0</v>
      </c>
      <c r="Q95" s="350">
        <v>0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3368</v>
      </c>
      <c r="D96" s="270" t="s">
        <v>3216</v>
      </c>
      <c r="E96" s="338" t="s">
        <v>4096</v>
      </c>
      <c r="G96" s="67">
        <f>$AHN$672</f>
        <v>7999.2999999999993</v>
      </c>
      <c r="H96" s="300" t="s">
        <v>5374</v>
      </c>
      <c r="I96" s="278"/>
      <c r="J96" s="332" t="s">
        <v>929</v>
      </c>
      <c r="K96" s="219" t="s">
        <v>1662</v>
      </c>
      <c r="M96" s="289" t="s">
        <v>1429</v>
      </c>
      <c r="N96" s="338" t="s">
        <v>4066</v>
      </c>
      <c r="P96" s="67">
        <f>$HO$672-11233.1</f>
        <v>0</v>
      </c>
      <c r="Q96" s="350">
        <v>0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63" t="s">
        <v>755</v>
      </c>
      <c r="D97" s="87" t="s">
        <v>1472</v>
      </c>
      <c r="E97" s="338" t="s">
        <v>4085</v>
      </c>
      <c r="G97" s="67">
        <f>$OV$672</f>
        <v>7993.699999999998</v>
      </c>
      <c r="H97" s="300" t="s">
        <v>5374</v>
      </c>
      <c r="I97" s="278"/>
      <c r="J97" s="332" t="s">
        <v>930</v>
      </c>
      <c r="K97" s="278" t="s">
        <v>2031</v>
      </c>
      <c r="M97" s="289" t="s">
        <v>1869</v>
      </c>
      <c r="N97" s="338" t="s">
        <v>4100</v>
      </c>
      <c r="P97" s="67">
        <f>$ZX$672-10050.6</f>
        <v>0</v>
      </c>
      <c r="Q97" s="350">
        <v>0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278" t="s">
        <v>2051</v>
      </c>
      <c r="D98" s="87" t="s">
        <v>2399</v>
      </c>
      <c r="E98" s="338" t="s">
        <v>4103</v>
      </c>
      <c r="G98" s="67">
        <f>$AAG$672</f>
        <v>7712.0999999999995</v>
      </c>
      <c r="H98" s="300" t="s">
        <v>5374</v>
      </c>
      <c r="I98" s="278"/>
      <c r="J98" s="332" t="s">
        <v>931</v>
      </c>
      <c r="K98" s="63" t="s">
        <v>180</v>
      </c>
      <c r="M98" s="270" t="s">
        <v>4053</v>
      </c>
      <c r="N98" s="338" t="s">
        <v>4098</v>
      </c>
      <c r="P98" s="67">
        <f>$AOC$672-10145.2</f>
        <v>0</v>
      </c>
      <c r="Q98" s="350">
        <v>0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2004</v>
      </c>
      <c r="D99" s="87" t="s">
        <v>1859</v>
      </c>
      <c r="E99" s="338" t="s">
        <v>4086</v>
      </c>
      <c r="G99" s="67">
        <f>$WL$672</f>
        <v>7400.2000000000016</v>
      </c>
      <c r="H99" s="300" t="s">
        <v>5374</v>
      </c>
      <c r="I99" s="278"/>
      <c r="J99" s="332" t="s">
        <v>932</v>
      </c>
      <c r="K99" s="219" t="s">
        <v>1659</v>
      </c>
      <c r="M99" s="289" t="s">
        <v>1473</v>
      </c>
      <c r="N99" s="338" t="s">
        <v>4088</v>
      </c>
      <c r="P99" s="67">
        <f>$PE$672-11220.1</f>
        <v>0</v>
      </c>
      <c r="Q99" s="350">
        <v>0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2053</v>
      </c>
      <c r="D100" s="87" t="s">
        <v>2403</v>
      </c>
      <c r="E100" s="338" t="s">
        <v>4103</v>
      </c>
      <c r="G100" s="67">
        <f>$ABQ$672</f>
        <v>7157.7000000000016</v>
      </c>
      <c r="H100" s="300" t="s">
        <v>5354</v>
      </c>
      <c r="I100" s="278"/>
      <c r="J100" s="332" t="s">
        <v>933</v>
      </c>
      <c r="K100" s="28" t="s">
        <v>155</v>
      </c>
      <c r="M100" s="289" t="s">
        <v>1459</v>
      </c>
      <c r="N100" s="338" t="s">
        <v>4068</v>
      </c>
      <c r="P100" s="67">
        <f>$BR$672-11753.6</f>
        <v>0</v>
      </c>
      <c r="Q100" s="350">
        <v>0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2008</v>
      </c>
      <c r="D101" s="270" t="s">
        <v>1857</v>
      </c>
      <c r="E101" s="338" t="s">
        <v>4088</v>
      </c>
      <c r="G101" s="67">
        <f>$VT$672</f>
        <v>7125.5999999999985</v>
      </c>
      <c r="H101" s="300" t="s">
        <v>5355</v>
      </c>
      <c r="I101" s="278"/>
      <c r="J101" s="332" t="s">
        <v>934</v>
      </c>
      <c r="K101" s="63" t="s">
        <v>753</v>
      </c>
      <c r="M101" s="289" t="s">
        <v>1420</v>
      </c>
      <c r="N101" s="338" t="s">
        <v>4071</v>
      </c>
      <c r="P101" s="67">
        <f>$EL$672-9418.8</f>
        <v>0</v>
      </c>
      <c r="Q101" s="350">
        <v>0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4086</v>
      </c>
      <c r="G102" s="67">
        <f>$OD$672</f>
        <v>5833.9000000000015</v>
      </c>
      <c r="H102" s="300" t="s">
        <v>5374</v>
      </c>
      <c r="I102" s="278"/>
      <c r="J102" s="332" t="s">
        <v>935</v>
      </c>
      <c r="K102" s="278" t="s">
        <v>2009</v>
      </c>
      <c r="M102" s="289" t="s">
        <v>1481</v>
      </c>
      <c r="N102" s="338" t="s">
        <v>4084</v>
      </c>
      <c r="P102" s="67">
        <f>$RY$672-12446.9</f>
        <v>0</v>
      </c>
      <c r="Q102" s="350">
        <v>0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4060</v>
      </c>
      <c r="D104" s="289" t="s">
        <v>4022</v>
      </c>
      <c r="G104" s="289" t="s">
        <v>4026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4017</v>
      </c>
      <c r="D105" s="289" t="s">
        <v>2017</v>
      </c>
      <c r="G105" s="289" t="s">
        <v>4027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4018</v>
      </c>
      <c r="D106" s="289" t="s">
        <v>2155</v>
      </c>
      <c r="G106" s="289" t="s">
        <v>4028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2015</v>
      </c>
      <c r="D107" s="289" t="s">
        <v>2156</v>
      </c>
      <c r="G107" s="289" t="s">
        <v>4029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4019</v>
      </c>
      <c r="B108" s="179"/>
      <c r="C108" s="63"/>
      <c r="D108" s="289" t="s">
        <v>2157</v>
      </c>
      <c r="E108" s="79"/>
      <c r="F108" s="75"/>
      <c r="G108" s="289" t="s">
        <v>4030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2016</v>
      </c>
      <c r="B109" s="179"/>
      <c r="C109" s="63"/>
      <c r="D109" s="289" t="s">
        <v>4023</v>
      </c>
      <c r="E109" s="79"/>
      <c r="F109" s="75"/>
      <c r="G109" s="289" t="s">
        <v>4031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4020</v>
      </c>
      <c r="B110" s="179"/>
      <c r="C110" s="63"/>
      <c r="D110" s="289" t="s">
        <v>4024</v>
      </c>
      <c r="E110" s="79"/>
      <c r="F110" s="75"/>
      <c r="G110" s="289" t="s">
        <v>4032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4021</v>
      </c>
      <c r="B111" s="179"/>
      <c r="C111" s="63"/>
      <c r="D111" s="87" t="s">
        <v>4025</v>
      </c>
      <c r="E111" s="79"/>
      <c r="F111" s="75"/>
      <c r="G111" s="289" t="s">
        <v>4033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3217</v>
      </c>
      <c r="B112" s="179"/>
      <c r="C112" s="63"/>
      <c r="D112" s="87"/>
      <c r="E112" s="79"/>
      <c r="F112" s="75"/>
      <c r="G112" s="87" t="s">
        <v>4034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2001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2001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581"/>
      <c r="D118" s="578" t="s">
        <v>1478</v>
      </c>
      <c r="E118" s="14" t="s">
        <v>4088</v>
      </c>
      <c r="F118" s="583"/>
      <c r="G118" s="584">
        <v>10</v>
      </c>
      <c r="H118" s="585">
        <v>1</v>
      </c>
      <c r="I118" s="586">
        <v>3</v>
      </c>
      <c r="J118" s="5" t="s">
        <v>0</v>
      </c>
      <c r="K118" s="63" t="s">
        <v>762</v>
      </c>
      <c r="L118" s="63"/>
      <c r="M118" s="289" t="s">
        <v>1422</v>
      </c>
      <c r="N118" s="338" t="s">
        <v>4068</v>
      </c>
      <c r="O118" s="3"/>
      <c r="P118" s="9">
        <f>SUM(Puntenklassement!D56)</f>
        <v>4331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763</v>
      </c>
      <c r="C119" s="581"/>
      <c r="D119" s="578" t="s">
        <v>1468</v>
      </c>
      <c r="E119" s="14" t="s">
        <v>4080</v>
      </c>
      <c r="F119" s="583"/>
      <c r="G119" s="584">
        <v>8</v>
      </c>
      <c r="H119" s="585">
        <v>5</v>
      </c>
      <c r="I119" s="586">
        <v>2</v>
      </c>
      <c r="J119" s="5" t="s">
        <v>2</v>
      </c>
      <c r="K119" s="63" t="s">
        <v>3384</v>
      </c>
      <c r="L119" s="63"/>
      <c r="M119" s="270" t="s">
        <v>4050</v>
      </c>
      <c r="N119" s="338" t="s">
        <v>4097</v>
      </c>
      <c r="P119" s="9">
        <f>SUM(Puntenklassement!D69)</f>
        <v>4280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3377</v>
      </c>
      <c r="C120" s="581"/>
      <c r="D120" s="582" t="s">
        <v>4043</v>
      </c>
      <c r="E120" s="14" t="s">
        <v>4097</v>
      </c>
      <c r="F120" s="583"/>
      <c r="G120" s="584">
        <v>8</v>
      </c>
      <c r="H120" s="585">
        <v>4</v>
      </c>
      <c r="I120" s="586">
        <v>3</v>
      </c>
      <c r="J120" s="5" t="s">
        <v>3</v>
      </c>
      <c r="K120" s="278" t="s">
        <v>2009</v>
      </c>
      <c r="L120" s="63"/>
      <c r="M120" s="289" t="s">
        <v>1481</v>
      </c>
      <c r="N120" s="338" t="s">
        <v>4084</v>
      </c>
      <c r="P120" s="9">
        <f>SUM(Puntenklassement!D102)</f>
        <v>4175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2028</v>
      </c>
      <c r="C121" s="581"/>
      <c r="D121" s="578" t="s">
        <v>1867</v>
      </c>
      <c r="E121" s="14" t="s">
        <v>4091</v>
      </c>
      <c r="F121" s="583"/>
      <c r="G121" s="584">
        <v>7</v>
      </c>
      <c r="H121" s="585">
        <v>3</v>
      </c>
      <c r="I121" s="586">
        <v>0</v>
      </c>
      <c r="J121" s="5" t="s">
        <v>5</v>
      </c>
      <c r="K121" s="63" t="s">
        <v>33</v>
      </c>
      <c r="L121" s="63"/>
      <c r="M121" s="289" t="s">
        <v>1457</v>
      </c>
      <c r="N121" s="338" t="s">
        <v>4063</v>
      </c>
      <c r="P121" s="9">
        <f>SUM(Puntenklassement!D91)</f>
        <v>4149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3378</v>
      </c>
      <c r="C122" s="581"/>
      <c r="D122" s="582" t="s">
        <v>4044</v>
      </c>
      <c r="E122" s="14" t="s">
        <v>4103</v>
      </c>
      <c r="F122" s="583"/>
      <c r="G122" s="584">
        <v>7</v>
      </c>
      <c r="H122" s="585">
        <v>1</v>
      </c>
      <c r="I122" s="586">
        <v>1</v>
      </c>
      <c r="J122" s="5" t="s">
        <v>7</v>
      </c>
      <c r="K122" s="219" t="s">
        <v>1647</v>
      </c>
      <c r="L122" s="63"/>
      <c r="M122" s="289" t="s">
        <v>1423</v>
      </c>
      <c r="N122" s="338" t="s">
        <v>4065</v>
      </c>
      <c r="P122" s="9">
        <f>SUM(Puntenklassement!D8)</f>
        <v>4146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23</v>
      </c>
      <c r="C123" s="581"/>
      <c r="D123" s="578" t="s">
        <v>1443</v>
      </c>
      <c r="E123" s="14" t="s">
        <v>4077</v>
      </c>
      <c r="F123" s="583"/>
      <c r="G123" s="584">
        <v>6</v>
      </c>
      <c r="H123" s="585">
        <v>2</v>
      </c>
      <c r="I123" s="586">
        <v>2</v>
      </c>
      <c r="J123" s="5" t="s">
        <v>8</v>
      </c>
      <c r="K123" s="278" t="s">
        <v>2028</v>
      </c>
      <c r="L123" s="63"/>
      <c r="M123" s="289" t="s">
        <v>1867</v>
      </c>
      <c r="N123" s="338" t="s">
        <v>4091</v>
      </c>
      <c r="P123" s="9">
        <f>SUM(Puntenklassement!D54)</f>
        <v>4138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8" t="s">
        <v>2025</v>
      </c>
      <c r="C124" s="581"/>
      <c r="D124" s="578" t="s">
        <v>2400</v>
      </c>
      <c r="E124" s="14" t="s">
        <v>4096</v>
      </c>
      <c r="F124" s="583"/>
      <c r="G124" s="584">
        <v>6</v>
      </c>
      <c r="H124" s="585">
        <v>1</v>
      </c>
      <c r="I124" s="586">
        <v>2</v>
      </c>
      <c r="J124" s="5" t="s">
        <v>10</v>
      </c>
      <c r="K124" s="63" t="s">
        <v>749</v>
      </c>
      <c r="L124" s="63"/>
      <c r="M124" s="289" t="s">
        <v>1421</v>
      </c>
      <c r="N124" s="338" t="s">
        <v>4067</v>
      </c>
      <c r="P124" s="9">
        <f>SUM(Puntenklassement!D77)</f>
        <v>4108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3367</v>
      </c>
      <c r="C125" s="581"/>
      <c r="D125" s="587" t="s">
        <v>2153</v>
      </c>
      <c r="E125" s="14" t="s">
        <v>4098</v>
      </c>
      <c r="F125" s="583"/>
      <c r="G125" s="584">
        <v>6</v>
      </c>
      <c r="H125" s="585">
        <v>1</v>
      </c>
      <c r="I125" s="586">
        <v>0</v>
      </c>
      <c r="J125" s="5" t="s">
        <v>12</v>
      </c>
      <c r="K125" s="219" t="s">
        <v>1654</v>
      </c>
      <c r="L125" s="63"/>
      <c r="M125" s="289" t="s">
        <v>1478</v>
      </c>
      <c r="N125" s="338" t="s">
        <v>4088</v>
      </c>
      <c r="P125" s="9">
        <f>SUM(Puntenklassement!D62)</f>
        <v>4039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3385</v>
      </c>
      <c r="C126" s="581"/>
      <c r="D126" s="582" t="s">
        <v>4052</v>
      </c>
      <c r="E126" s="14" t="s">
        <v>4102</v>
      </c>
      <c r="F126" s="583"/>
      <c r="G126" s="584">
        <v>5</v>
      </c>
      <c r="H126" s="585">
        <v>6</v>
      </c>
      <c r="I126" s="586">
        <v>3</v>
      </c>
      <c r="J126" s="5" t="s">
        <v>14</v>
      </c>
      <c r="K126" s="63" t="s">
        <v>4109</v>
      </c>
      <c r="M126" s="289" t="s">
        <v>1433</v>
      </c>
      <c r="N126" s="338" t="s">
        <v>4071</v>
      </c>
      <c r="O126" s="3"/>
      <c r="P126" s="9">
        <f>SUM(Puntenklassement!D87)</f>
        <v>4006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2008</v>
      </c>
      <c r="C127" s="581"/>
      <c r="D127" s="587" t="s">
        <v>1857</v>
      </c>
      <c r="E127" s="14" t="s">
        <v>4088</v>
      </c>
      <c r="F127" s="583"/>
      <c r="G127" s="584">
        <v>5</v>
      </c>
      <c r="H127" s="585">
        <v>4</v>
      </c>
      <c r="I127" s="586">
        <v>2</v>
      </c>
      <c r="J127" s="5" t="s">
        <v>16</v>
      </c>
      <c r="K127" s="278" t="s">
        <v>31</v>
      </c>
      <c r="L127" s="63"/>
      <c r="M127" s="288" t="s">
        <v>1454</v>
      </c>
      <c r="N127" s="338" t="s">
        <v>4062</v>
      </c>
      <c r="P127" s="9">
        <f>SUM(Puntenklassement!D86)</f>
        <v>3998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4107</v>
      </c>
      <c r="C128" s="581"/>
      <c r="D128" s="578" t="s">
        <v>1433</v>
      </c>
      <c r="E128" s="14" t="s">
        <v>4071</v>
      </c>
      <c r="F128" s="583"/>
      <c r="G128" s="584">
        <v>5</v>
      </c>
      <c r="H128" s="585">
        <v>3</v>
      </c>
      <c r="I128" s="586">
        <v>4</v>
      </c>
      <c r="J128" s="5" t="s">
        <v>18</v>
      </c>
      <c r="K128" s="219" t="s">
        <v>1656</v>
      </c>
      <c r="L128" s="63"/>
      <c r="M128" s="288" t="s">
        <v>1477</v>
      </c>
      <c r="N128" s="338" t="s">
        <v>4088</v>
      </c>
      <c r="P128" s="9">
        <f>SUM(Puntenklassement!D63)</f>
        <v>3985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2053</v>
      </c>
      <c r="C129" s="581"/>
      <c r="D129" s="578" t="s">
        <v>2403</v>
      </c>
      <c r="E129" s="14" t="s">
        <v>4103</v>
      </c>
      <c r="F129" s="583"/>
      <c r="G129" s="584">
        <v>5</v>
      </c>
      <c r="H129" s="585">
        <v>3</v>
      </c>
      <c r="I129" s="586">
        <v>3</v>
      </c>
      <c r="J129" s="5" t="s">
        <v>20</v>
      </c>
      <c r="K129" s="278" t="s">
        <v>2019</v>
      </c>
      <c r="L129" s="63"/>
      <c r="M129" s="289" t="s">
        <v>1483</v>
      </c>
      <c r="N129" s="338" t="s">
        <v>4080</v>
      </c>
      <c r="P129" s="9">
        <f>SUM(Puntenklassement!D24)</f>
        <v>3948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569" t="s">
        <v>2348</v>
      </c>
      <c r="C130" s="581"/>
      <c r="D130" s="578" t="s">
        <v>1459</v>
      </c>
      <c r="E130" s="14" t="s">
        <v>4068</v>
      </c>
      <c r="F130" s="583"/>
      <c r="G130" s="584">
        <v>5</v>
      </c>
      <c r="H130" s="585">
        <v>3</v>
      </c>
      <c r="I130" s="586">
        <v>0</v>
      </c>
      <c r="J130" s="5" t="s">
        <v>22</v>
      </c>
      <c r="K130" s="219" t="s">
        <v>1643</v>
      </c>
      <c r="L130" s="63"/>
      <c r="M130" s="289" t="s">
        <v>1852</v>
      </c>
      <c r="N130" s="338" t="s">
        <v>4092</v>
      </c>
      <c r="P130" s="9">
        <f>SUM(Puntenklassement!D44)</f>
        <v>3935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19" t="s">
        <v>1652</v>
      </c>
      <c r="C131" s="581"/>
      <c r="D131" s="578" t="s">
        <v>1471</v>
      </c>
      <c r="E131" s="14" t="s">
        <v>4087</v>
      </c>
      <c r="F131" s="583"/>
      <c r="G131" s="584">
        <v>5</v>
      </c>
      <c r="H131" s="585">
        <v>2</v>
      </c>
      <c r="I131" s="586">
        <v>4</v>
      </c>
      <c r="J131" s="5" t="s">
        <v>24</v>
      </c>
      <c r="K131" s="63" t="s">
        <v>3375</v>
      </c>
      <c r="L131" s="63"/>
      <c r="M131" s="270" t="s">
        <v>4041</v>
      </c>
      <c r="N131" s="338" t="s">
        <v>4097</v>
      </c>
      <c r="P131" s="9">
        <f>SUM(Puntenklassement!D41)</f>
        <v>3930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2019</v>
      </c>
      <c r="C132" s="581"/>
      <c r="D132" s="578" t="s">
        <v>1483</v>
      </c>
      <c r="E132" s="14" t="s">
        <v>4080</v>
      </c>
      <c r="F132" s="583"/>
      <c r="G132" s="584">
        <v>5</v>
      </c>
      <c r="H132" s="585">
        <v>2</v>
      </c>
      <c r="I132" s="586">
        <v>2</v>
      </c>
      <c r="J132" s="5" t="s">
        <v>26</v>
      </c>
      <c r="K132" s="63" t="s">
        <v>4108</v>
      </c>
      <c r="L132" s="63"/>
      <c r="M132" s="289" t="s">
        <v>1452</v>
      </c>
      <c r="N132" s="338" t="s">
        <v>4061</v>
      </c>
      <c r="P132" s="9">
        <f>SUM(Puntenklassement!D49)</f>
        <v>3924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3397</v>
      </c>
      <c r="C133" s="581"/>
      <c r="D133" s="582" t="s">
        <v>4057</v>
      </c>
      <c r="E133" s="14" t="s">
        <v>4098</v>
      </c>
      <c r="F133" s="583"/>
      <c r="G133" s="584">
        <v>5</v>
      </c>
      <c r="H133" s="585">
        <v>2</v>
      </c>
      <c r="I133" s="586">
        <v>1</v>
      </c>
      <c r="J133" s="5" t="s">
        <v>28</v>
      </c>
      <c r="K133" s="63" t="s">
        <v>162</v>
      </c>
      <c r="L133" s="63"/>
      <c r="M133" s="289" t="s">
        <v>1432</v>
      </c>
      <c r="N133" s="338" t="s">
        <v>4074</v>
      </c>
      <c r="P133" s="9">
        <f>SUM(Puntenklassement!D40)</f>
        <v>3921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19" t="s">
        <v>1657</v>
      </c>
      <c r="C134" s="581"/>
      <c r="D134" s="578" t="s">
        <v>1479</v>
      </c>
      <c r="E134" s="14" t="s">
        <v>4088</v>
      </c>
      <c r="F134" s="583"/>
      <c r="G134" s="584">
        <v>5</v>
      </c>
      <c r="H134" s="585">
        <v>2</v>
      </c>
      <c r="I134" s="586">
        <v>0</v>
      </c>
      <c r="J134" s="5" t="s">
        <v>30</v>
      </c>
      <c r="K134" s="63" t="s">
        <v>25</v>
      </c>
      <c r="L134" s="63"/>
      <c r="M134" s="289" t="s">
        <v>1458</v>
      </c>
      <c r="N134" s="338" t="s">
        <v>4061</v>
      </c>
      <c r="P134" s="9">
        <f>SUM(Puntenklassement!D61)</f>
        <v>3918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4105</v>
      </c>
      <c r="C135" s="581"/>
      <c r="D135" s="578" t="s">
        <v>1441</v>
      </c>
      <c r="E135" s="14" t="s">
        <v>4076</v>
      </c>
      <c r="F135" s="583"/>
      <c r="G135" s="584">
        <v>4</v>
      </c>
      <c r="H135" s="585">
        <v>6</v>
      </c>
      <c r="I135" s="586">
        <v>6</v>
      </c>
      <c r="J135" s="5" t="s">
        <v>32</v>
      </c>
      <c r="K135" s="28" t="s">
        <v>155</v>
      </c>
      <c r="L135" s="63"/>
      <c r="M135" s="289" t="s">
        <v>1459</v>
      </c>
      <c r="N135" s="338" t="s">
        <v>4068</v>
      </c>
      <c r="P135" s="9">
        <f>SUM(Puntenklassement!D99)</f>
        <v>3898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1656</v>
      </c>
      <c r="C136" s="581"/>
      <c r="D136" s="587" t="s">
        <v>1477</v>
      </c>
      <c r="E136" s="14" t="s">
        <v>4088</v>
      </c>
      <c r="F136" s="583"/>
      <c r="G136" s="584">
        <v>4</v>
      </c>
      <c r="H136" s="585">
        <v>6</v>
      </c>
      <c r="I136" s="586">
        <v>0</v>
      </c>
      <c r="J136" s="5" t="s">
        <v>34</v>
      </c>
      <c r="K136" s="278" t="s">
        <v>800</v>
      </c>
      <c r="L136" s="63"/>
      <c r="M136" s="289" t="s">
        <v>1456</v>
      </c>
      <c r="N136" s="338" t="s">
        <v>4064</v>
      </c>
      <c r="P136" s="9">
        <f>SUM(Puntenklassement!D46)</f>
        <v>3878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8" t="s">
        <v>1</v>
      </c>
      <c r="C137" s="581"/>
      <c r="D137" s="578" t="s">
        <v>1484</v>
      </c>
      <c r="E137" s="14" t="s">
        <v>4096</v>
      </c>
      <c r="F137" s="583"/>
      <c r="G137" s="584">
        <v>4</v>
      </c>
      <c r="H137" s="585">
        <v>5</v>
      </c>
      <c r="I137" s="586">
        <v>5</v>
      </c>
      <c r="J137" s="5" t="s">
        <v>36</v>
      </c>
      <c r="K137" s="278" t="s">
        <v>2007</v>
      </c>
      <c r="L137" s="63"/>
      <c r="M137" s="289" t="s">
        <v>1482</v>
      </c>
      <c r="N137" s="338" t="s">
        <v>4073</v>
      </c>
      <c r="P137" s="9">
        <f>SUM(Puntenklassement!D17)</f>
        <v>3869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3375</v>
      </c>
      <c r="C138" s="581"/>
      <c r="D138" s="582" t="s">
        <v>4041</v>
      </c>
      <c r="E138" s="14" t="s">
        <v>4097</v>
      </c>
      <c r="F138" s="583"/>
      <c r="G138" s="584">
        <v>4</v>
      </c>
      <c r="H138" s="585">
        <v>4</v>
      </c>
      <c r="I138" s="586">
        <v>2</v>
      </c>
      <c r="J138" s="5" t="s">
        <v>38</v>
      </c>
      <c r="K138" s="63" t="s">
        <v>153</v>
      </c>
      <c r="L138" s="63"/>
      <c r="M138" s="289" t="s">
        <v>1441</v>
      </c>
      <c r="N138" s="338" t="s">
        <v>4076</v>
      </c>
      <c r="P138" s="9">
        <f>SUM(Puntenklassement!D19)</f>
        <v>3831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8" t="s">
        <v>2004</v>
      </c>
      <c r="C139" s="581"/>
      <c r="D139" s="578" t="s">
        <v>1859</v>
      </c>
      <c r="E139" s="14" t="s">
        <v>4086</v>
      </c>
      <c r="F139" s="583"/>
      <c r="G139" s="584">
        <v>4</v>
      </c>
      <c r="H139" s="585">
        <v>4</v>
      </c>
      <c r="I139" s="586">
        <v>1</v>
      </c>
      <c r="J139" s="5" t="s">
        <v>145</v>
      </c>
      <c r="K139" s="28" t="s">
        <v>37</v>
      </c>
      <c r="L139" s="63"/>
      <c r="M139" s="289" t="s">
        <v>1416</v>
      </c>
      <c r="N139" s="338" t="s">
        <v>4069</v>
      </c>
      <c r="P139" s="9">
        <f>SUM(Puntenklassement!D92)</f>
        <v>3823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733</v>
      </c>
      <c r="C140" s="581"/>
      <c r="D140" s="578" t="s">
        <v>1428</v>
      </c>
      <c r="E140" s="14" t="s">
        <v>4079</v>
      </c>
      <c r="F140" s="583"/>
      <c r="G140" s="584">
        <v>4</v>
      </c>
      <c r="H140" s="585">
        <v>3</v>
      </c>
      <c r="I140" s="586">
        <v>1</v>
      </c>
      <c r="J140" s="5" t="s">
        <v>146</v>
      </c>
      <c r="K140" s="278" t="s">
        <v>143</v>
      </c>
      <c r="L140" s="63"/>
      <c r="M140" s="289" t="s">
        <v>1415</v>
      </c>
      <c r="N140" s="338" t="s">
        <v>4061</v>
      </c>
      <c r="P140" s="9">
        <f>SUM(Puntenklassement!D93)</f>
        <v>3820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3383</v>
      </c>
      <c r="C141" s="581"/>
      <c r="D141" s="582" t="s">
        <v>4049</v>
      </c>
      <c r="E141" s="14" t="s">
        <v>4101</v>
      </c>
      <c r="F141" s="583"/>
      <c r="G141" s="584">
        <v>4</v>
      </c>
      <c r="H141" s="585">
        <v>1</v>
      </c>
      <c r="I141" s="586">
        <v>4</v>
      </c>
      <c r="J141" s="5" t="s">
        <v>147</v>
      </c>
      <c r="K141" s="219" t="s">
        <v>1657</v>
      </c>
      <c r="L141" s="63"/>
      <c r="M141" s="289" t="s">
        <v>1479</v>
      </c>
      <c r="N141" s="338" t="s">
        <v>4088</v>
      </c>
      <c r="P141" s="9">
        <f>SUM(Puntenklassement!D5)</f>
        <v>3798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8" t="s">
        <v>2350</v>
      </c>
      <c r="C142" s="581"/>
      <c r="D142" s="578" t="s">
        <v>1430</v>
      </c>
      <c r="E142" s="14" t="s">
        <v>4074</v>
      </c>
      <c r="F142" s="583"/>
      <c r="G142" s="584">
        <v>4</v>
      </c>
      <c r="H142" s="585">
        <v>0</v>
      </c>
      <c r="I142" s="586">
        <v>2</v>
      </c>
      <c r="J142" s="5" t="s">
        <v>151</v>
      </c>
      <c r="K142" s="219" t="s">
        <v>1653</v>
      </c>
      <c r="L142" s="63"/>
      <c r="M142" s="289" t="s">
        <v>1465</v>
      </c>
      <c r="N142" s="338" t="s">
        <v>4078</v>
      </c>
      <c r="P142" s="9">
        <f>SUM(Puntenklassement!D13)</f>
        <v>3798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1644</v>
      </c>
      <c r="C143" s="581"/>
      <c r="D143" s="578" t="s">
        <v>1854</v>
      </c>
      <c r="E143" s="14" t="s">
        <v>4092</v>
      </c>
      <c r="F143" s="588"/>
      <c r="G143" s="584">
        <v>4</v>
      </c>
      <c r="H143" s="585">
        <v>0</v>
      </c>
      <c r="I143" s="586">
        <v>2</v>
      </c>
      <c r="J143" s="5" t="s">
        <v>157</v>
      </c>
      <c r="K143" s="219" t="s">
        <v>1662</v>
      </c>
      <c r="L143" s="63"/>
      <c r="M143" s="289" t="s">
        <v>1429</v>
      </c>
      <c r="N143" s="338" t="s">
        <v>4066</v>
      </c>
      <c r="P143" s="9">
        <f>SUM(Puntenklassement!D94)</f>
        <v>3783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749</v>
      </c>
      <c r="C144" s="581"/>
      <c r="D144" s="578" t="s">
        <v>1421</v>
      </c>
      <c r="E144" s="14" t="s">
        <v>4067</v>
      </c>
      <c r="F144" s="583"/>
      <c r="G144" s="584">
        <v>3</v>
      </c>
      <c r="H144" s="585">
        <v>7</v>
      </c>
      <c r="I144" s="586">
        <v>4</v>
      </c>
      <c r="J144" s="5" t="s">
        <v>159</v>
      </c>
      <c r="K144" s="219" t="s">
        <v>1659</v>
      </c>
      <c r="L144" s="63"/>
      <c r="M144" s="289" t="s">
        <v>1473</v>
      </c>
      <c r="N144" s="338" t="s">
        <v>4088</v>
      </c>
      <c r="P144" s="9">
        <f>SUM(Puntenklassement!D98)</f>
        <v>3776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33</v>
      </c>
      <c r="C145" s="581"/>
      <c r="D145" s="578" t="s">
        <v>1457</v>
      </c>
      <c r="E145" s="14" t="s">
        <v>4063</v>
      </c>
      <c r="F145" s="583"/>
      <c r="G145" s="584">
        <v>3</v>
      </c>
      <c r="H145" s="585">
        <v>5</v>
      </c>
      <c r="I145" s="586">
        <v>3</v>
      </c>
      <c r="J145" s="5" t="s">
        <v>160</v>
      </c>
      <c r="K145" s="278" t="s">
        <v>2025</v>
      </c>
      <c r="L145" s="63"/>
      <c r="M145" s="289" t="s">
        <v>2400</v>
      </c>
      <c r="N145" s="338" t="s">
        <v>4096</v>
      </c>
      <c r="P145" s="9">
        <f>SUM(Puntenklassement!D20)</f>
        <v>3775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778</v>
      </c>
      <c r="C146" s="581"/>
      <c r="D146" s="587" t="s">
        <v>1427</v>
      </c>
      <c r="E146" s="14" t="s">
        <v>4073</v>
      </c>
      <c r="F146" s="583"/>
      <c r="G146" s="584">
        <v>3</v>
      </c>
      <c r="H146" s="585">
        <v>4</v>
      </c>
      <c r="I146" s="586">
        <v>3</v>
      </c>
      <c r="J146" s="5" t="s">
        <v>161</v>
      </c>
      <c r="K146" s="63" t="s">
        <v>3369</v>
      </c>
      <c r="L146" s="63"/>
      <c r="M146" s="270" t="s">
        <v>4035</v>
      </c>
      <c r="N146" s="338" t="s">
        <v>4099</v>
      </c>
      <c r="P146" s="9">
        <f>SUM(Puntenklassement!D9)</f>
        <v>3768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1643</v>
      </c>
      <c r="C147" s="581"/>
      <c r="D147" s="578" t="s">
        <v>1852</v>
      </c>
      <c r="E147" s="14" t="s">
        <v>4092</v>
      </c>
      <c r="F147" s="583"/>
      <c r="G147" s="584">
        <v>3</v>
      </c>
      <c r="H147" s="585">
        <v>4</v>
      </c>
      <c r="I147" s="586">
        <v>2</v>
      </c>
      <c r="J147" s="5" t="s">
        <v>163</v>
      </c>
      <c r="K147" s="63" t="s">
        <v>4111</v>
      </c>
      <c r="L147" s="63"/>
      <c r="M147" s="289" t="s">
        <v>1424</v>
      </c>
      <c r="N147" s="338" t="s">
        <v>4072</v>
      </c>
      <c r="P147" s="9">
        <f>SUM(Puntenklassement!D65)</f>
        <v>3763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63" t="s">
        <v>4104</v>
      </c>
      <c r="C148" s="581"/>
      <c r="D148" s="578" t="s">
        <v>1425</v>
      </c>
      <c r="E148" s="14" t="s">
        <v>4068</v>
      </c>
      <c r="F148" s="583"/>
      <c r="G148" s="584">
        <v>3</v>
      </c>
      <c r="H148" s="585">
        <v>3</v>
      </c>
      <c r="I148" s="586">
        <v>2</v>
      </c>
      <c r="J148" s="5" t="s">
        <v>275</v>
      </c>
      <c r="K148" s="278" t="s">
        <v>11</v>
      </c>
      <c r="L148" s="63"/>
      <c r="M148" s="289" t="s">
        <v>1460</v>
      </c>
      <c r="N148" s="338" t="s">
        <v>4063</v>
      </c>
      <c r="P148" s="9">
        <f>SUM(Puntenklassement!D25)</f>
        <v>3757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78" t="s">
        <v>2027</v>
      </c>
      <c r="C149" s="581"/>
      <c r="D149" s="578" t="s">
        <v>2404</v>
      </c>
      <c r="E149" s="14" t="s">
        <v>4096</v>
      </c>
      <c r="F149" s="583"/>
      <c r="G149" s="584">
        <v>3</v>
      </c>
      <c r="H149" s="585">
        <v>3</v>
      </c>
      <c r="I149" s="586">
        <v>2</v>
      </c>
      <c r="J149" s="5" t="s">
        <v>276</v>
      </c>
      <c r="K149" s="63" t="s">
        <v>142</v>
      </c>
      <c r="L149" s="63"/>
      <c r="M149" s="289" t="s">
        <v>1418</v>
      </c>
      <c r="N149" s="338" t="s">
        <v>4063</v>
      </c>
      <c r="P149" s="9">
        <f>SUM(Puntenklassement!D71)</f>
        <v>3750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278" t="s">
        <v>143</v>
      </c>
      <c r="C150" s="581"/>
      <c r="D150" s="578" t="s">
        <v>1415</v>
      </c>
      <c r="E150" s="14" t="s">
        <v>4061</v>
      </c>
      <c r="F150" s="583"/>
      <c r="G150" s="584">
        <v>3</v>
      </c>
      <c r="H150" s="585">
        <v>3</v>
      </c>
      <c r="I150" s="586">
        <v>2</v>
      </c>
      <c r="J150" s="5" t="s">
        <v>277</v>
      </c>
      <c r="K150" s="278" t="s">
        <v>4499</v>
      </c>
      <c r="L150" s="63"/>
      <c r="M150" s="289" t="s">
        <v>1863</v>
      </c>
      <c r="N150" s="338" t="s">
        <v>4095</v>
      </c>
      <c r="P150" s="9">
        <f>SUM(Puntenklassement!D47)</f>
        <v>3749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78" t="s">
        <v>783</v>
      </c>
      <c r="C151" s="581"/>
      <c r="D151" s="587" t="s">
        <v>1414</v>
      </c>
      <c r="E151" s="14" t="s">
        <v>4064</v>
      </c>
      <c r="F151" s="583"/>
      <c r="G151" s="584">
        <v>3</v>
      </c>
      <c r="H151" s="585">
        <v>3</v>
      </c>
      <c r="I151" s="586">
        <v>1</v>
      </c>
      <c r="J151" s="5" t="s">
        <v>278</v>
      </c>
      <c r="K151" s="278" t="s">
        <v>783</v>
      </c>
      <c r="L151" s="63"/>
      <c r="M151" s="288" t="s">
        <v>1414</v>
      </c>
      <c r="N151" s="338" t="s">
        <v>4064</v>
      </c>
      <c r="P151" s="9">
        <f>SUM(Puntenklassement!D32)</f>
        <v>3746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3400</v>
      </c>
      <c r="C152" s="581"/>
      <c r="D152" s="582" t="s">
        <v>4059</v>
      </c>
      <c r="E152" s="14" t="s">
        <v>4097</v>
      </c>
      <c r="F152" s="583"/>
      <c r="G152" s="584">
        <v>3</v>
      </c>
      <c r="H152" s="585">
        <v>3</v>
      </c>
      <c r="I152" s="586">
        <v>0</v>
      </c>
      <c r="J152" s="5" t="s">
        <v>735</v>
      </c>
      <c r="K152" s="278" t="s">
        <v>2012</v>
      </c>
      <c r="L152" s="63"/>
      <c r="M152" s="289" t="s">
        <v>1856</v>
      </c>
      <c r="N152" s="338" t="s">
        <v>4093</v>
      </c>
      <c r="P152" s="9">
        <f>SUM(Puntenklassement!D30)</f>
        <v>3728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63" t="s">
        <v>3373</v>
      </c>
      <c r="C153" s="581"/>
      <c r="D153" s="582" t="s">
        <v>4039</v>
      </c>
      <c r="E153" s="14" t="s">
        <v>4102</v>
      </c>
      <c r="F153" s="583"/>
      <c r="G153" s="584">
        <v>3</v>
      </c>
      <c r="H153" s="585">
        <v>2</v>
      </c>
      <c r="I153" s="586">
        <v>1</v>
      </c>
      <c r="J153" s="5" t="s">
        <v>736</v>
      </c>
      <c r="K153" s="63" t="s">
        <v>3377</v>
      </c>
      <c r="L153" s="63"/>
      <c r="M153" s="270" t="s">
        <v>4043</v>
      </c>
      <c r="N153" s="338" t="s">
        <v>4097</v>
      </c>
      <c r="P153" s="9">
        <f>SUM(Puntenklassement!D53)</f>
        <v>3715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746</v>
      </c>
      <c r="C154" s="581"/>
      <c r="D154" s="578" t="s">
        <v>1424</v>
      </c>
      <c r="E154" s="14" t="s">
        <v>4072</v>
      </c>
      <c r="F154" s="583"/>
      <c r="G154" s="584">
        <v>2</v>
      </c>
      <c r="H154" s="585">
        <v>6</v>
      </c>
      <c r="I154" s="586">
        <v>1</v>
      </c>
      <c r="J154" s="5" t="s">
        <v>737</v>
      </c>
      <c r="K154" s="63" t="s">
        <v>738</v>
      </c>
      <c r="L154" s="63"/>
      <c r="M154" s="289" t="s">
        <v>1434</v>
      </c>
      <c r="N154" s="338" t="s">
        <v>4075</v>
      </c>
      <c r="P154" s="9">
        <f>SUM(Puntenklassement!D72)</f>
        <v>3706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219" t="s">
        <v>1647</v>
      </c>
      <c r="C155" s="581"/>
      <c r="D155" s="578" t="s">
        <v>1423</v>
      </c>
      <c r="E155" s="14" t="s">
        <v>4065</v>
      </c>
      <c r="F155" s="583"/>
      <c r="G155" s="584">
        <v>2</v>
      </c>
      <c r="H155" s="585">
        <v>4</v>
      </c>
      <c r="I155" s="586">
        <v>4</v>
      </c>
      <c r="J155" s="5" t="s">
        <v>739</v>
      </c>
      <c r="K155" s="63" t="s">
        <v>3387</v>
      </c>
      <c r="L155" s="63"/>
      <c r="M155" s="270" t="s">
        <v>4054</v>
      </c>
      <c r="N155" s="338" t="s">
        <v>4102</v>
      </c>
      <c r="P155" s="9">
        <f>SUM(Puntenklassement!D22)</f>
        <v>3690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753</v>
      </c>
      <c r="C156" s="581"/>
      <c r="D156" s="578" t="s">
        <v>1420</v>
      </c>
      <c r="E156" s="14" t="s">
        <v>4071</v>
      </c>
      <c r="F156" s="583"/>
      <c r="G156" s="584">
        <v>2</v>
      </c>
      <c r="H156" s="585">
        <v>4</v>
      </c>
      <c r="I156" s="586">
        <v>0</v>
      </c>
      <c r="J156" s="5" t="s">
        <v>745</v>
      </c>
      <c r="K156" s="63" t="s">
        <v>778</v>
      </c>
      <c r="L156" s="63"/>
      <c r="M156" s="288" t="s">
        <v>1427</v>
      </c>
      <c r="N156" s="338" t="s">
        <v>4073</v>
      </c>
      <c r="P156" s="9">
        <f>SUM(Puntenklassement!D67)</f>
        <v>3649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78" t="s">
        <v>800</v>
      </c>
      <c r="C157" s="581"/>
      <c r="D157" s="578" t="s">
        <v>1456</v>
      </c>
      <c r="E157" s="14" t="s">
        <v>4064</v>
      </c>
      <c r="F157" s="583"/>
      <c r="G157" s="584">
        <v>2</v>
      </c>
      <c r="H157" s="585">
        <v>2</v>
      </c>
      <c r="I157" s="586">
        <v>5</v>
      </c>
      <c r="J157" s="5" t="s">
        <v>747</v>
      </c>
      <c r="K157" s="63" t="s">
        <v>764</v>
      </c>
      <c r="L157" s="63"/>
      <c r="M157" s="288" t="s">
        <v>1440</v>
      </c>
      <c r="N157" s="338" t="s">
        <v>4080</v>
      </c>
      <c r="P157" s="9">
        <f>SUM(Puntenklassement!D70)</f>
        <v>3634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162</v>
      </c>
      <c r="C158" s="581"/>
      <c r="D158" s="578" t="s">
        <v>1432</v>
      </c>
      <c r="E158" s="14" t="s">
        <v>4074</v>
      </c>
      <c r="F158" s="583"/>
      <c r="G158" s="584">
        <v>2</v>
      </c>
      <c r="H158" s="585">
        <v>2</v>
      </c>
      <c r="I158" s="586">
        <v>3</v>
      </c>
      <c r="J158" s="5" t="s">
        <v>750</v>
      </c>
      <c r="K158" s="219" t="s">
        <v>1655</v>
      </c>
      <c r="L158" s="63"/>
      <c r="M158" s="289" t="s">
        <v>1474</v>
      </c>
      <c r="N158" s="338" t="s">
        <v>4089</v>
      </c>
      <c r="P158" s="9">
        <f>SUM(Puntenklassement!D28)</f>
        <v>3627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63" t="s">
        <v>762</v>
      </c>
      <c r="C159" s="581"/>
      <c r="D159" s="578" t="s">
        <v>1422</v>
      </c>
      <c r="E159" s="14" t="s">
        <v>4068</v>
      </c>
      <c r="F159" s="583"/>
      <c r="G159" s="584">
        <v>2</v>
      </c>
      <c r="H159" s="585">
        <v>2</v>
      </c>
      <c r="I159" s="586">
        <v>2</v>
      </c>
      <c r="J159" s="5" t="s">
        <v>751</v>
      </c>
      <c r="K159" s="219" t="s">
        <v>1652</v>
      </c>
      <c r="L159" s="63"/>
      <c r="M159" s="289" t="s">
        <v>1471</v>
      </c>
      <c r="N159" s="338" t="s">
        <v>4087</v>
      </c>
      <c r="P159" s="9">
        <f>SUM(Puntenklassement!D7)</f>
        <v>3602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63" t="s">
        <v>757</v>
      </c>
      <c r="C160" s="581"/>
      <c r="D160" s="578" t="s">
        <v>1461</v>
      </c>
      <c r="E160" s="14" t="s">
        <v>4077</v>
      </c>
      <c r="F160" s="583"/>
      <c r="G160" s="584">
        <v>2</v>
      </c>
      <c r="H160" s="585">
        <v>2</v>
      </c>
      <c r="I160" s="586">
        <v>1</v>
      </c>
      <c r="J160" s="5" t="s">
        <v>754</v>
      </c>
      <c r="K160" s="63" t="s">
        <v>763</v>
      </c>
      <c r="L160" s="63"/>
      <c r="M160" s="289" t="s">
        <v>1468</v>
      </c>
      <c r="N160" s="338" t="s">
        <v>4080</v>
      </c>
      <c r="P160" s="9">
        <f>SUM(Puntenklassement!D59)</f>
        <v>3600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278" t="s">
        <v>3368</v>
      </c>
      <c r="C161" s="581"/>
      <c r="D161" s="587" t="s">
        <v>3216</v>
      </c>
      <c r="E161" s="14" t="s">
        <v>4096</v>
      </c>
      <c r="F161" s="583"/>
      <c r="G161" s="584">
        <v>2</v>
      </c>
      <c r="H161" s="585">
        <v>2</v>
      </c>
      <c r="I161" s="586">
        <v>1</v>
      </c>
      <c r="J161" s="5" t="s">
        <v>756</v>
      </c>
      <c r="K161" s="63" t="s">
        <v>3388</v>
      </c>
      <c r="L161" s="63"/>
      <c r="M161" s="270" t="s">
        <v>4055</v>
      </c>
      <c r="N161" s="338" t="s">
        <v>4099</v>
      </c>
      <c r="P161" s="9">
        <f>SUM(Puntenklassement!D12)</f>
        <v>3598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19" t="s">
        <v>1659</v>
      </c>
      <c r="C162" s="581"/>
      <c r="D162" s="578" t="s">
        <v>1473</v>
      </c>
      <c r="E162" s="14" t="s">
        <v>4088</v>
      </c>
      <c r="F162" s="583"/>
      <c r="G162" s="584">
        <v>2</v>
      </c>
      <c r="H162" s="585">
        <v>1</v>
      </c>
      <c r="I162" s="586">
        <v>6</v>
      </c>
      <c r="J162" s="5" t="s">
        <v>761</v>
      </c>
      <c r="K162" s="63" t="s">
        <v>733</v>
      </c>
      <c r="L162" s="63"/>
      <c r="M162" s="289" t="s">
        <v>1428</v>
      </c>
      <c r="N162" s="338" t="s">
        <v>4079</v>
      </c>
      <c r="O162" s="63"/>
      <c r="P162" s="9">
        <f>SUM(Puntenklassement!D82)</f>
        <v>3550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3" t="s">
        <v>796</v>
      </c>
      <c r="C163" s="581"/>
      <c r="D163" s="578" t="s">
        <v>1442</v>
      </c>
      <c r="E163" s="14" t="s">
        <v>4073</v>
      </c>
      <c r="F163" s="583"/>
      <c r="G163" s="584">
        <v>2</v>
      </c>
      <c r="H163" s="585">
        <v>1</v>
      </c>
      <c r="I163" s="586">
        <v>4</v>
      </c>
      <c r="J163" s="5" t="s">
        <v>765</v>
      </c>
      <c r="K163" s="63" t="s">
        <v>3385</v>
      </c>
      <c r="L163" s="63"/>
      <c r="M163" s="270" t="s">
        <v>4052</v>
      </c>
      <c r="N163" s="338" t="s">
        <v>4102</v>
      </c>
      <c r="P163" s="9">
        <f>SUM(Puntenklassement!D88)</f>
        <v>3479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8" t="s">
        <v>2011</v>
      </c>
      <c r="C164" s="581"/>
      <c r="D164" s="578" t="s">
        <v>1855</v>
      </c>
      <c r="E164" s="14" t="s">
        <v>4092</v>
      </c>
      <c r="F164" s="583"/>
      <c r="G164" s="584">
        <v>2</v>
      </c>
      <c r="H164" s="585">
        <v>1</v>
      </c>
      <c r="I164" s="586">
        <v>3</v>
      </c>
      <c r="J164" s="5" t="s">
        <v>766</v>
      </c>
      <c r="K164" s="278" t="s">
        <v>9</v>
      </c>
      <c r="L164" s="63"/>
      <c r="M164" s="288" t="s">
        <v>1463</v>
      </c>
      <c r="N164" s="338" t="s">
        <v>4077</v>
      </c>
      <c r="P164" s="9">
        <f>SUM(Puntenklassement!D23)</f>
        <v>3461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788</v>
      </c>
      <c r="C165" s="581"/>
      <c r="D165" s="578" t="s">
        <v>1470</v>
      </c>
      <c r="E165" s="14" t="s">
        <v>4086</v>
      </c>
      <c r="F165" s="583"/>
      <c r="G165" s="584">
        <v>2</v>
      </c>
      <c r="H165" s="585">
        <v>1</v>
      </c>
      <c r="I165" s="586">
        <v>2</v>
      </c>
      <c r="J165" s="5" t="s">
        <v>767</v>
      </c>
      <c r="K165" s="63" t="s">
        <v>3376</v>
      </c>
      <c r="L165" s="63"/>
      <c r="M165" s="270" t="s">
        <v>4042</v>
      </c>
      <c r="N165" s="338" t="s">
        <v>4100</v>
      </c>
      <c r="P165" s="9">
        <f>SUM(Puntenklassement!D57)</f>
        <v>3441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278" t="s">
        <v>4499</v>
      </c>
      <c r="C166" s="581"/>
      <c r="D166" s="578" t="s">
        <v>1863</v>
      </c>
      <c r="E166" s="14" t="s">
        <v>4095</v>
      </c>
      <c r="F166" s="583"/>
      <c r="G166" s="584">
        <v>2</v>
      </c>
      <c r="H166" s="585">
        <v>0</v>
      </c>
      <c r="I166" s="586">
        <v>2</v>
      </c>
      <c r="J166" s="5" t="s">
        <v>773</v>
      </c>
      <c r="K166" s="63" t="s">
        <v>734</v>
      </c>
      <c r="L166" s="63"/>
      <c r="M166" s="289" t="s">
        <v>1462</v>
      </c>
      <c r="N166" s="338" t="s">
        <v>4081</v>
      </c>
      <c r="P166" s="9">
        <f>SUM(Puntenklassement!D34)</f>
        <v>3425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278" t="s">
        <v>2054</v>
      </c>
      <c r="C167" s="581"/>
      <c r="D167" s="578" t="s">
        <v>2401</v>
      </c>
      <c r="E167" s="14" t="s">
        <v>4096</v>
      </c>
      <c r="F167" s="583"/>
      <c r="G167" s="584">
        <v>2</v>
      </c>
      <c r="H167" s="585">
        <v>0</v>
      </c>
      <c r="I167" s="586">
        <v>1</v>
      </c>
      <c r="J167" s="5" t="s">
        <v>781</v>
      </c>
      <c r="K167" s="278" t="s">
        <v>3456</v>
      </c>
      <c r="L167" s="63"/>
      <c r="M167" s="289" t="s">
        <v>1430</v>
      </c>
      <c r="N167" s="338" t="s">
        <v>4074</v>
      </c>
      <c r="P167" s="9">
        <f>SUM(Puntenklassement!D35)</f>
        <v>3422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19" t="s">
        <v>1660</v>
      </c>
      <c r="C168" s="581"/>
      <c r="D168" s="578" t="s">
        <v>1467</v>
      </c>
      <c r="E168" s="14" t="s">
        <v>4084</v>
      </c>
      <c r="F168" s="583"/>
      <c r="G168" s="584">
        <v>2</v>
      </c>
      <c r="H168" s="585">
        <v>0</v>
      </c>
      <c r="I168" s="586">
        <v>0</v>
      </c>
      <c r="J168" s="5" t="s">
        <v>785</v>
      </c>
      <c r="K168" s="63" t="s">
        <v>3396</v>
      </c>
      <c r="L168" s="63"/>
      <c r="M168" s="270" t="s">
        <v>4056</v>
      </c>
      <c r="N168" s="338" t="s">
        <v>4100</v>
      </c>
      <c r="P168" s="9">
        <f>SUM(Puntenklassement!D36)</f>
        <v>3420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278" t="s">
        <v>9</v>
      </c>
      <c r="C169" s="581"/>
      <c r="D169" s="587" t="s">
        <v>1463</v>
      </c>
      <c r="E169" s="14" t="s">
        <v>4077</v>
      </c>
      <c r="F169" s="583"/>
      <c r="G169" s="584">
        <v>1</v>
      </c>
      <c r="H169" s="585">
        <v>7</v>
      </c>
      <c r="I169" s="586">
        <v>1</v>
      </c>
      <c r="J169" s="5" t="s">
        <v>786</v>
      </c>
      <c r="K169" s="219" t="s">
        <v>1660</v>
      </c>
      <c r="L169" s="63"/>
      <c r="M169" s="289" t="s">
        <v>1467</v>
      </c>
      <c r="N169" s="338" t="s">
        <v>4084</v>
      </c>
      <c r="P169" s="9">
        <f>SUM(Puntenklassement!D73)</f>
        <v>3413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63" t="s">
        <v>3387</v>
      </c>
      <c r="C170" s="581"/>
      <c r="D170" s="582" t="s">
        <v>4054</v>
      </c>
      <c r="E170" s="14" t="s">
        <v>4102</v>
      </c>
      <c r="F170" s="583"/>
      <c r="G170" s="584">
        <v>1</v>
      </c>
      <c r="H170" s="585">
        <v>6</v>
      </c>
      <c r="I170" s="586">
        <v>4</v>
      </c>
      <c r="J170" s="5" t="s">
        <v>787</v>
      </c>
      <c r="K170" s="278" t="s">
        <v>23</v>
      </c>
      <c r="L170" s="63"/>
      <c r="M170" s="289" t="s">
        <v>1443</v>
      </c>
      <c r="N170" s="338" t="s">
        <v>4077</v>
      </c>
      <c r="P170" s="9">
        <f>SUM(Puntenklassement!D60)</f>
        <v>3409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734</v>
      </c>
      <c r="C171" s="581"/>
      <c r="D171" s="578" t="s">
        <v>1462</v>
      </c>
      <c r="E171" s="14" t="s">
        <v>4081</v>
      </c>
      <c r="F171" s="583"/>
      <c r="G171" s="584">
        <v>1</v>
      </c>
      <c r="H171" s="585">
        <v>5</v>
      </c>
      <c r="I171" s="586">
        <v>1</v>
      </c>
      <c r="J171" s="5" t="s">
        <v>793</v>
      </c>
      <c r="K171" s="278" t="s">
        <v>154</v>
      </c>
      <c r="L171" s="63"/>
      <c r="M171" s="289" t="s">
        <v>1453</v>
      </c>
      <c r="N171" s="338" t="s">
        <v>4061</v>
      </c>
      <c r="P171" s="9">
        <f>SUM(Puntenklassement!D68)</f>
        <v>3401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8" t="s">
        <v>31</v>
      </c>
      <c r="C172" s="581"/>
      <c r="D172" s="587" t="s">
        <v>1454</v>
      </c>
      <c r="E172" s="14" t="s">
        <v>4062</v>
      </c>
      <c r="F172" s="583"/>
      <c r="G172" s="584">
        <v>1</v>
      </c>
      <c r="H172" s="585">
        <v>5</v>
      </c>
      <c r="I172" s="586">
        <v>1</v>
      </c>
      <c r="J172" s="5" t="s">
        <v>794</v>
      </c>
      <c r="K172" s="63" t="s">
        <v>757</v>
      </c>
      <c r="L172" s="63"/>
      <c r="M172" s="289" t="s">
        <v>1461</v>
      </c>
      <c r="N172" s="338" t="s">
        <v>4077</v>
      </c>
      <c r="P172" s="9">
        <f>SUM(Puntenklassement!D39)</f>
        <v>3390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142</v>
      </c>
      <c r="C173" s="581"/>
      <c r="D173" s="578" t="s">
        <v>1418</v>
      </c>
      <c r="E173" s="14" t="s">
        <v>4063</v>
      </c>
      <c r="F173" s="583"/>
      <c r="G173" s="584">
        <v>1</v>
      </c>
      <c r="H173" s="585">
        <v>4</v>
      </c>
      <c r="I173" s="586">
        <v>2</v>
      </c>
      <c r="J173" s="5" t="s">
        <v>795</v>
      </c>
      <c r="K173" s="63" t="s">
        <v>3381</v>
      </c>
      <c r="L173" s="63"/>
      <c r="M173" s="270" t="s">
        <v>4047</v>
      </c>
      <c r="N173" s="338" t="s">
        <v>4097</v>
      </c>
      <c r="P173" s="9">
        <f>SUM(Puntenklassement!D31)</f>
        <v>3387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219" t="s">
        <v>1653</v>
      </c>
      <c r="C174" s="581"/>
      <c r="D174" s="578" t="s">
        <v>1465</v>
      </c>
      <c r="E174" s="14" t="s">
        <v>4078</v>
      </c>
      <c r="F174" s="583"/>
      <c r="G174" s="584">
        <v>1</v>
      </c>
      <c r="H174" s="585">
        <v>3</v>
      </c>
      <c r="I174" s="586">
        <v>5</v>
      </c>
      <c r="J174" s="5" t="s">
        <v>797</v>
      </c>
      <c r="K174" s="278" t="s">
        <v>2054</v>
      </c>
      <c r="L174" s="63"/>
      <c r="M174" s="289" t="s">
        <v>2401</v>
      </c>
      <c r="N174" s="338" t="s">
        <v>4096</v>
      </c>
      <c r="P174" s="9">
        <f>SUM(Puntenklassement!D15)</f>
        <v>3386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8" t="s">
        <v>2158</v>
      </c>
      <c r="C175" s="581"/>
      <c r="D175" s="578" t="s">
        <v>1862</v>
      </c>
      <c r="E175" s="14" t="s">
        <v>4094</v>
      </c>
      <c r="F175" s="583"/>
      <c r="G175" s="584">
        <v>1</v>
      </c>
      <c r="H175" s="585">
        <v>3</v>
      </c>
      <c r="I175" s="586">
        <v>2</v>
      </c>
      <c r="J175" s="5" t="s">
        <v>798</v>
      </c>
      <c r="K175" s="63" t="s">
        <v>748</v>
      </c>
      <c r="L175" s="63"/>
      <c r="M175" s="289" t="s">
        <v>1426</v>
      </c>
      <c r="N175" s="338" t="s">
        <v>4066</v>
      </c>
      <c r="P175" s="9">
        <f>SUM(Puntenklassement!D78)</f>
        <v>3347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569" t="s">
        <v>37</v>
      </c>
      <c r="C176" s="581"/>
      <c r="D176" s="578" t="s">
        <v>1416</v>
      </c>
      <c r="E176" s="14" t="s">
        <v>4069</v>
      </c>
      <c r="F176" s="583"/>
      <c r="G176" s="584">
        <v>1</v>
      </c>
      <c r="H176" s="585">
        <v>3</v>
      </c>
      <c r="I176" s="586">
        <v>2</v>
      </c>
      <c r="J176" s="5" t="s">
        <v>799</v>
      </c>
      <c r="K176" s="63" t="s">
        <v>3400</v>
      </c>
      <c r="L176" s="63"/>
      <c r="M176" s="270" t="s">
        <v>4059</v>
      </c>
      <c r="N176" s="338" t="s">
        <v>4097</v>
      </c>
      <c r="P176" s="9">
        <f>SUM(Puntenklassement!D42)</f>
        <v>3327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728</v>
      </c>
      <c r="C177" s="581"/>
      <c r="D177" s="578" t="s">
        <v>1486</v>
      </c>
      <c r="E177" s="14" t="s">
        <v>4086</v>
      </c>
      <c r="F177" s="583"/>
      <c r="G177" s="584">
        <v>1</v>
      </c>
      <c r="H177" s="585">
        <v>3</v>
      </c>
      <c r="I177" s="586">
        <v>1</v>
      </c>
      <c r="J177" s="5" t="s">
        <v>802</v>
      </c>
      <c r="K177" s="278" t="s">
        <v>17</v>
      </c>
      <c r="L177" s="63"/>
      <c r="M177" s="289" t="s">
        <v>1417</v>
      </c>
      <c r="N177" s="338" t="s">
        <v>4070</v>
      </c>
      <c r="P177" s="9">
        <f>SUM(Puntenklassement!D38)</f>
        <v>3315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78" t="s">
        <v>4106</v>
      </c>
      <c r="C178" s="581"/>
      <c r="D178" s="587" t="s">
        <v>1464</v>
      </c>
      <c r="E178" s="14" t="s">
        <v>4082</v>
      </c>
      <c r="F178" s="583"/>
      <c r="G178" s="584">
        <v>1</v>
      </c>
      <c r="H178" s="585">
        <v>3</v>
      </c>
      <c r="I178" s="586">
        <v>1</v>
      </c>
      <c r="J178" s="5" t="s">
        <v>896</v>
      </c>
      <c r="K178" s="63" t="s">
        <v>771</v>
      </c>
      <c r="L178" s="63"/>
      <c r="M178" s="289" t="s">
        <v>1466</v>
      </c>
      <c r="N178" s="338" t="s">
        <v>4083</v>
      </c>
      <c r="P178" s="9">
        <f>SUM(Puntenklassement!D14)</f>
        <v>3311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3384</v>
      </c>
      <c r="C179" s="581"/>
      <c r="D179" s="582" t="s">
        <v>4050</v>
      </c>
      <c r="E179" s="14" t="s">
        <v>4097</v>
      </c>
      <c r="F179" s="583"/>
      <c r="G179" s="584">
        <v>1</v>
      </c>
      <c r="H179" s="585">
        <v>3</v>
      </c>
      <c r="I179" s="586">
        <v>1</v>
      </c>
      <c r="J179" s="5" t="s">
        <v>897</v>
      </c>
      <c r="K179" s="63" t="s">
        <v>180</v>
      </c>
      <c r="L179" s="63"/>
      <c r="M179" s="270" t="s">
        <v>4053</v>
      </c>
      <c r="N179" s="338" t="s">
        <v>4098</v>
      </c>
      <c r="P179" s="9">
        <f>SUM(Puntenklassement!D96)</f>
        <v>3309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8" t="s">
        <v>779</v>
      </c>
      <c r="C180" s="581"/>
      <c r="D180" s="578" t="s">
        <v>1455</v>
      </c>
      <c r="E180" s="14" t="s">
        <v>4065</v>
      </c>
      <c r="F180" s="583"/>
      <c r="G180" s="584">
        <v>1</v>
      </c>
      <c r="H180" s="585">
        <v>3</v>
      </c>
      <c r="I180" s="586">
        <v>1</v>
      </c>
      <c r="J180" s="5" t="s">
        <v>898</v>
      </c>
      <c r="K180" s="278" t="s">
        <v>3368</v>
      </c>
      <c r="L180" s="63"/>
      <c r="M180" s="288" t="s">
        <v>3216</v>
      </c>
      <c r="N180" s="338" t="s">
        <v>4096</v>
      </c>
      <c r="P180" s="9">
        <f>SUM(Puntenklassement!D101)</f>
        <v>3288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755</v>
      </c>
      <c r="C181" s="581"/>
      <c r="D181" s="578" t="s">
        <v>1472</v>
      </c>
      <c r="E181" s="14" t="s">
        <v>4085</v>
      </c>
      <c r="F181" s="583"/>
      <c r="G181" s="584">
        <v>1</v>
      </c>
      <c r="H181" s="585">
        <v>3</v>
      </c>
      <c r="I181" s="586">
        <v>1</v>
      </c>
      <c r="J181" s="5" t="s">
        <v>899</v>
      </c>
      <c r="K181" s="278" t="s">
        <v>2024</v>
      </c>
      <c r="L181" s="63"/>
      <c r="M181" s="289" t="s">
        <v>1864</v>
      </c>
      <c r="N181" s="338" t="s">
        <v>4095</v>
      </c>
      <c r="O181" s="102"/>
      <c r="P181" s="9">
        <f>SUM(Puntenklassement!D11)</f>
        <v>3283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3374</v>
      </c>
      <c r="C182" s="581"/>
      <c r="D182" s="582" t="s">
        <v>4040</v>
      </c>
      <c r="E182" s="14" t="s">
        <v>4097</v>
      </c>
      <c r="F182" s="583"/>
      <c r="G182" s="584">
        <v>1</v>
      </c>
      <c r="H182" s="585">
        <v>3</v>
      </c>
      <c r="I182" s="586">
        <v>0</v>
      </c>
      <c r="J182" s="5" t="s">
        <v>900</v>
      </c>
      <c r="K182" s="278" t="s">
        <v>2011</v>
      </c>
      <c r="L182" s="63"/>
      <c r="M182" s="289" t="s">
        <v>1855</v>
      </c>
      <c r="N182" s="338" t="s">
        <v>4092</v>
      </c>
      <c r="P182" s="9">
        <f>SUM(Puntenklassement!D4)</f>
        <v>3281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78" t="s">
        <v>2009</v>
      </c>
      <c r="C183" s="581"/>
      <c r="D183" s="578" t="s">
        <v>1481</v>
      </c>
      <c r="E183" s="14" t="s">
        <v>4084</v>
      </c>
      <c r="F183" s="583"/>
      <c r="G183" s="584">
        <v>1</v>
      </c>
      <c r="H183" s="585">
        <v>2</v>
      </c>
      <c r="I183" s="586">
        <v>5</v>
      </c>
      <c r="J183" s="5" t="s">
        <v>901</v>
      </c>
      <c r="K183" s="63" t="s">
        <v>3374</v>
      </c>
      <c r="L183" s="63"/>
      <c r="M183" s="270" t="s">
        <v>4040</v>
      </c>
      <c r="N183" s="338" t="s">
        <v>4097</v>
      </c>
      <c r="P183" s="9">
        <f>SUM(Puntenklassement!D45)</f>
        <v>3271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278" t="s">
        <v>2012</v>
      </c>
      <c r="C184" s="581"/>
      <c r="D184" s="578" t="s">
        <v>1856</v>
      </c>
      <c r="E184" s="14" t="s">
        <v>4093</v>
      </c>
      <c r="F184" s="583"/>
      <c r="G184" s="584">
        <v>1</v>
      </c>
      <c r="H184" s="585">
        <v>2</v>
      </c>
      <c r="I184" s="586">
        <v>4</v>
      </c>
      <c r="J184" s="5" t="s">
        <v>902</v>
      </c>
      <c r="K184" s="63" t="s">
        <v>755</v>
      </c>
      <c r="L184" s="63"/>
      <c r="M184" s="289" t="s">
        <v>1472</v>
      </c>
      <c r="N184" s="338" t="s">
        <v>4085</v>
      </c>
      <c r="P184" s="9">
        <f>SUM(Puntenklassement!D89)</f>
        <v>3271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3376</v>
      </c>
      <c r="C185" s="581"/>
      <c r="D185" s="582" t="s">
        <v>4042</v>
      </c>
      <c r="E185" s="14" t="s">
        <v>4100</v>
      </c>
      <c r="F185" s="583"/>
      <c r="G185" s="584">
        <v>1</v>
      </c>
      <c r="H185" s="585">
        <v>2</v>
      </c>
      <c r="I185" s="586">
        <v>4</v>
      </c>
      <c r="J185" s="5" t="s">
        <v>903</v>
      </c>
      <c r="K185" s="278" t="s">
        <v>2158</v>
      </c>
      <c r="L185" s="63"/>
      <c r="M185" s="289" t="s">
        <v>1862</v>
      </c>
      <c r="N185" s="338" t="s">
        <v>4094</v>
      </c>
      <c r="P185" s="9">
        <f>SUM(Puntenklassement!D80)</f>
        <v>3258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3379</v>
      </c>
      <c r="C186" s="581"/>
      <c r="D186" s="582" t="s">
        <v>4045</v>
      </c>
      <c r="E186" s="14" t="s">
        <v>4103</v>
      </c>
      <c r="F186" s="583"/>
      <c r="G186" s="584">
        <v>1</v>
      </c>
      <c r="H186" s="585">
        <v>2</v>
      </c>
      <c r="I186" s="586">
        <v>4</v>
      </c>
      <c r="J186" s="5" t="s">
        <v>904</v>
      </c>
      <c r="K186" s="63" t="s">
        <v>728</v>
      </c>
      <c r="L186" s="63"/>
      <c r="M186" s="289" t="s">
        <v>1486</v>
      </c>
      <c r="N186" s="338" t="s">
        <v>4086</v>
      </c>
      <c r="P186" s="9">
        <f>SUM(Puntenklassement!D29)</f>
        <v>3251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278" t="s">
        <v>2051</v>
      </c>
      <c r="C187" s="581"/>
      <c r="D187" s="578" t="s">
        <v>2399</v>
      </c>
      <c r="E187" s="14" t="s">
        <v>4103</v>
      </c>
      <c r="F187" s="583"/>
      <c r="G187" s="584">
        <v>1</v>
      </c>
      <c r="H187" s="585">
        <v>2</v>
      </c>
      <c r="I187" s="586">
        <v>3</v>
      </c>
      <c r="J187" s="5" t="s">
        <v>905</v>
      </c>
      <c r="K187" s="278" t="s">
        <v>2004</v>
      </c>
      <c r="L187" s="63"/>
      <c r="M187" s="289" t="s">
        <v>1859</v>
      </c>
      <c r="N187" s="338" t="s">
        <v>4086</v>
      </c>
      <c r="P187" s="9">
        <f>SUM(Puntenklassement!D6)</f>
        <v>3228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78" t="s">
        <v>2007</v>
      </c>
      <c r="C188" s="581"/>
      <c r="D188" s="578" t="s">
        <v>1482</v>
      </c>
      <c r="E188" s="14" t="s">
        <v>4073</v>
      </c>
      <c r="F188" s="583"/>
      <c r="G188" s="584">
        <v>1</v>
      </c>
      <c r="H188" s="585">
        <v>2</v>
      </c>
      <c r="I188" s="586">
        <v>2</v>
      </c>
      <c r="J188" s="5" t="s">
        <v>906</v>
      </c>
      <c r="K188" s="63" t="s">
        <v>3378</v>
      </c>
      <c r="L188" s="63"/>
      <c r="M188" s="270" t="s">
        <v>4044</v>
      </c>
      <c r="N188" s="338" t="s">
        <v>4103</v>
      </c>
      <c r="P188" s="9">
        <f>SUM(Puntenklassement!D43)</f>
        <v>3194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8" t="s">
        <v>11</v>
      </c>
      <c r="C189" s="581"/>
      <c r="D189" s="578" t="s">
        <v>1460</v>
      </c>
      <c r="E189" s="14" t="s">
        <v>4063</v>
      </c>
      <c r="F189" s="583"/>
      <c r="G189" s="584">
        <v>1</v>
      </c>
      <c r="H189" s="585">
        <v>2</v>
      </c>
      <c r="I189" s="586">
        <v>2</v>
      </c>
      <c r="J189" s="5" t="s">
        <v>907</v>
      </c>
      <c r="K189" s="63" t="s">
        <v>3380</v>
      </c>
      <c r="L189" s="63"/>
      <c r="M189" s="270" t="s">
        <v>4046</v>
      </c>
      <c r="N189" s="338" t="s">
        <v>4103</v>
      </c>
      <c r="P189" s="9">
        <f>SUM(Puntenklassement!D3)</f>
        <v>3166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3401</v>
      </c>
      <c r="C190" s="581"/>
      <c r="D190" s="582" t="s">
        <v>4051</v>
      </c>
      <c r="E190" s="14" t="s">
        <v>4097</v>
      </c>
      <c r="F190" s="583"/>
      <c r="G190" s="584">
        <v>1</v>
      </c>
      <c r="H190" s="585">
        <v>2</v>
      </c>
      <c r="I190" s="586">
        <v>2</v>
      </c>
      <c r="J190" s="5" t="s">
        <v>908</v>
      </c>
      <c r="K190" s="63" t="s">
        <v>3372</v>
      </c>
      <c r="L190" s="63"/>
      <c r="M190" s="270" t="s">
        <v>4038</v>
      </c>
      <c r="N190" s="338" t="s">
        <v>4099</v>
      </c>
      <c r="P190" s="9">
        <f>SUM(Puntenklassement!D64)</f>
        <v>3140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63" t="s">
        <v>3370</v>
      </c>
      <c r="C191" s="581"/>
      <c r="D191" s="582" t="s">
        <v>4036</v>
      </c>
      <c r="E191" s="14" t="s">
        <v>4099</v>
      </c>
      <c r="F191" s="583"/>
      <c r="G191" s="584">
        <v>1</v>
      </c>
      <c r="H191" s="585">
        <v>2</v>
      </c>
      <c r="I191" s="586">
        <v>1</v>
      </c>
      <c r="J191" s="5" t="s">
        <v>909</v>
      </c>
      <c r="K191" s="63" t="s">
        <v>753</v>
      </c>
      <c r="L191" s="63"/>
      <c r="M191" s="289" t="s">
        <v>1420</v>
      </c>
      <c r="N191" s="338" t="s">
        <v>4071</v>
      </c>
      <c r="P191" s="9">
        <f>SUM(Puntenklassement!D100)</f>
        <v>3133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748</v>
      </c>
      <c r="C192" s="581"/>
      <c r="D192" s="578" t="s">
        <v>1426</v>
      </c>
      <c r="E192" s="14" t="s">
        <v>4066</v>
      </c>
      <c r="F192" s="583"/>
      <c r="G192" s="584">
        <v>1</v>
      </c>
      <c r="H192" s="585">
        <v>2</v>
      </c>
      <c r="I192" s="586">
        <v>1</v>
      </c>
      <c r="J192" s="5" t="s">
        <v>910</v>
      </c>
      <c r="K192" s="278" t="s">
        <v>3367</v>
      </c>
      <c r="L192" s="63"/>
      <c r="M192" s="288" t="s">
        <v>2153</v>
      </c>
      <c r="N192" s="338" t="s">
        <v>4098</v>
      </c>
      <c r="P192" s="9">
        <f>SUM(Puntenklassement!D51)</f>
        <v>3119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3" t="s">
        <v>782</v>
      </c>
      <c r="C193" s="581"/>
      <c r="D193" s="587" t="s">
        <v>1476</v>
      </c>
      <c r="E193" s="14" t="s">
        <v>4090</v>
      </c>
      <c r="F193" s="583"/>
      <c r="G193" s="584">
        <v>1</v>
      </c>
      <c r="H193" s="585">
        <v>2</v>
      </c>
      <c r="I193" s="586">
        <v>0</v>
      </c>
      <c r="J193" s="5" t="s">
        <v>911</v>
      </c>
      <c r="K193" s="63" t="s">
        <v>4110</v>
      </c>
      <c r="L193" s="63"/>
      <c r="M193" s="289" t="s">
        <v>1425</v>
      </c>
      <c r="N193" s="338" t="s">
        <v>4068</v>
      </c>
      <c r="P193" s="9">
        <f>SUM(Puntenklassement!D50)</f>
        <v>3112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63" t="s">
        <v>3381</v>
      </c>
      <c r="C194" s="581"/>
      <c r="D194" s="582" t="s">
        <v>4047</v>
      </c>
      <c r="E194" s="14" t="s">
        <v>4097</v>
      </c>
      <c r="F194" s="583"/>
      <c r="G194" s="584">
        <v>1</v>
      </c>
      <c r="H194" s="585">
        <v>1</v>
      </c>
      <c r="I194" s="586">
        <v>5</v>
      </c>
      <c r="J194" s="5" t="s">
        <v>912</v>
      </c>
      <c r="K194" s="63" t="s">
        <v>3401</v>
      </c>
      <c r="L194" s="63"/>
      <c r="M194" s="270" t="s">
        <v>4051</v>
      </c>
      <c r="N194" s="338" t="s">
        <v>4097</v>
      </c>
      <c r="P194" s="9">
        <f>SUM(Puntenklassement!D85)</f>
        <v>3110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3369</v>
      </c>
      <c r="C195" s="581"/>
      <c r="D195" s="582" t="s">
        <v>4035</v>
      </c>
      <c r="E195" s="14" t="s">
        <v>4099</v>
      </c>
      <c r="F195" s="583"/>
      <c r="G195" s="584">
        <v>1</v>
      </c>
      <c r="H195" s="585">
        <v>1</v>
      </c>
      <c r="I195" s="586">
        <v>3</v>
      </c>
      <c r="J195" s="5" t="s">
        <v>913</v>
      </c>
      <c r="K195" s="63" t="s">
        <v>796</v>
      </c>
      <c r="L195" s="63"/>
      <c r="M195" s="289" t="s">
        <v>1442</v>
      </c>
      <c r="N195" s="338" t="s">
        <v>4073</v>
      </c>
      <c r="P195" s="9">
        <f>SUM(Puntenklassement!D48)</f>
        <v>3059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278" t="s">
        <v>2024</v>
      </c>
      <c r="C196" s="581"/>
      <c r="D196" s="578" t="s">
        <v>1864</v>
      </c>
      <c r="E196" s="14" t="s">
        <v>4095</v>
      </c>
      <c r="F196" s="583"/>
      <c r="G196" s="584">
        <v>1</v>
      </c>
      <c r="H196" s="585">
        <v>1</v>
      </c>
      <c r="I196" s="586">
        <v>3</v>
      </c>
      <c r="J196" s="5" t="s">
        <v>914</v>
      </c>
      <c r="K196" s="278" t="s">
        <v>2008</v>
      </c>
      <c r="L196" s="63"/>
      <c r="M196" s="288" t="s">
        <v>1857</v>
      </c>
      <c r="N196" s="338" t="s">
        <v>4088</v>
      </c>
      <c r="P196" s="9">
        <f>SUM(Puntenklassement!D37)</f>
        <v>3048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738</v>
      </c>
      <c r="C197" s="581"/>
      <c r="D197" s="578" t="s">
        <v>1434</v>
      </c>
      <c r="E197" s="14" t="s">
        <v>4075</v>
      </c>
      <c r="F197" s="581"/>
      <c r="G197" s="584">
        <v>1</v>
      </c>
      <c r="H197" s="585">
        <v>1</v>
      </c>
      <c r="I197" s="586">
        <v>3</v>
      </c>
      <c r="J197" s="5" t="s">
        <v>915</v>
      </c>
      <c r="K197" s="278" t="s">
        <v>2027</v>
      </c>
      <c r="L197" s="63"/>
      <c r="M197" s="289" t="s">
        <v>2404</v>
      </c>
      <c r="N197" s="338" t="s">
        <v>4096</v>
      </c>
      <c r="P197" s="9">
        <f>SUM(Puntenklassement!D52)</f>
        <v>2989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278" t="s">
        <v>2026</v>
      </c>
      <c r="C198" s="581"/>
      <c r="D198" s="578" t="s">
        <v>1868</v>
      </c>
      <c r="E198" s="14" t="s">
        <v>4100</v>
      </c>
      <c r="F198" s="583"/>
      <c r="G198" s="584">
        <v>1</v>
      </c>
      <c r="H198" s="585">
        <v>1</v>
      </c>
      <c r="I198" s="586">
        <v>2</v>
      </c>
      <c r="J198" s="5" t="s">
        <v>916</v>
      </c>
      <c r="K198" s="278" t="s">
        <v>2026</v>
      </c>
      <c r="L198" s="63"/>
      <c r="M198" s="289" t="s">
        <v>1868</v>
      </c>
      <c r="N198" s="338" t="s">
        <v>4100</v>
      </c>
      <c r="P198" s="9">
        <f>SUM(Puntenklassement!D27)</f>
        <v>2982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8" t="s">
        <v>13</v>
      </c>
      <c r="C199" s="581"/>
      <c r="D199" s="587" t="s">
        <v>1469</v>
      </c>
      <c r="E199" s="14" t="s">
        <v>4085</v>
      </c>
      <c r="F199" s="583"/>
      <c r="G199" s="584">
        <v>1</v>
      </c>
      <c r="H199" s="585">
        <v>1</v>
      </c>
      <c r="I199" s="586">
        <v>2</v>
      </c>
      <c r="J199" s="5" t="s">
        <v>917</v>
      </c>
      <c r="K199" s="63" t="s">
        <v>3379</v>
      </c>
      <c r="L199" s="63"/>
      <c r="M199" s="270" t="s">
        <v>4045</v>
      </c>
      <c r="N199" s="338" t="s">
        <v>4103</v>
      </c>
      <c r="P199" s="9">
        <f>SUM(Puntenklassement!D81)</f>
        <v>2953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3372</v>
      </c>
      <c r="C200" s="581"/>
      <c r="D200" s="582" t="s">
        <v>4038</v>
      </c>
      <c r="E200" s="14" t="s">
        <v>4099</v>
      </c>
      <c r="F200" s="583"/>
      <c r="G200" s="584">
        <v>1</v>
      </c>
      <c r="H200" s="585">
        <v>1</v>
      </c>
      <c r="I200" s="586">
        <v>1</v>
      </c>
      <c r="J200" s="5" t="s">
        <v>918</v>
      </c>
      <c r="K200" s="63" t="s">
        <v>3397</v>
      </c>
      <c r="L200" s="63"/>
      <c r="M200" s="270" t="s">
        <v>4057</v>
      </c>
      <c r="N200" s="338" t="s">
        <v>4098</v>
      </c>
      <c r="P200" s="9">
        <f>SUM(Puntenklassement!D97)</f>
        <v>2937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63" t="s">
        <v>25</v>
      </c>
      <c r="C201" s="581"/>
      <c r="D201" s="578" t="s">
        <v>1458</v>
      </c>
      <c r="E201" s="14" t="s">
        <v>4061</v>
      </c>
      <c r="F201" s="583"/>
      <c r="G201" s="584">
        <v>1</v>
      </c>
      <c r="H201" s="585">
        <v>1</v>
      </c>
      <c r="I201" s="586">
        <v>0</v>
      </c>
      <c r="J201" s="5" t="s">
        <v>919</v>
      </c>
      <c r="K201" s="278" t="s">
        <v>2003</v>
      </c>
      <c r="L201" s="63"/>
      <c r="M201" s="289" t="s">
        <v>1485</v>
      </c>
      <c r="N201" s="338" t="s">
        <v>4091</v>
      </c>
      <c r="P201" s="9">
        <f>SUM(Puntenklassement!D84)</f>
        <v>2936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3388</v>
      </c>
      <c r="C202" s="581"/>
      <c r="D202" s="582" t="s">
        <v>4055</v>
      </c>
      <c r="E202" s="14" t="s">
        <v>4099</v>
      </c>
      <c r="F202" s="583"/>
      <c r="G202" s="584">
        <v>1</v>
      </c>
      <c r="H202" s="585">
        <v>0</v>
      </c>
      <c r="I202" s="586">
        <v>3</v>
      </c>
      <c r="J202" s="5" t="s">
        <v>920</v>
      </c>
      <c r="K202" s="278" t="s">
        <v>779</v>
      </c>
      <c r="L202" s="63"/>
      <c r="M202" s="289" t="s">
        <v>1455</v>
      </c>
      <c r="N202" s="338" t="s">
        <v>4065</v>
      </c>
      <c r="P202" s="9">
        <f>SUM(Puntenklassement!D75)</f>
        <v>2923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764</v>
      </c>
      <c r="C203" s="581"/>
      <c r="D203" s="587" t="s">
        <v>1440</v>
      </c>
      <c r="E203" s="14" t="s">
        <v>4080</v>
      </c>
      <c r="F203" s="583"/>
      <c r="G203" s="584">
        <v>0</v>
      </c>
      <c r="H203" s="585">
        <v>7</v>
      </c>
      <c r="I203" s="586">
        <v>4</v>
      </c>
      <c r="J203" s="5" t="s">
        <v>921</v>
      </c>
      <c r="K203" s="278" t="s">
        <v>2031</v>
      </c>
      <c r="L203" s="63"/>
      <c r="M203" s="289" t="s">
        <v>1869</v>
      </c>
      <c r="N203" s="338" t="s">
        <v>4100</v>
      </c>
      <c r="P203" s="9">
        <f>SUM(Puntenklassement!D95)</f>
        <v>2915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278" t="s">
        <v>154</v>
      </c>
      <c r="C204" s="581"/>
      <c r="D204" s="578" t="s">
        <v>1453</v>
      </c>
      <c r="E204" s="14" t="s">
        <v>4061</v>
      </c>
      <c r="F204" s="583"/>
      <c r="G204" s="584">
        <v>0</v>
      </c>
      <c r="H204" s="585">
        <v>2</v>
      </c>
      <c r="I204" s="586">
        <v>2</v>
      </c>
      <c r="J204" s="5" t="s">
        <v>922</v>
      </c>
      <c r="K204" s="63" t="s">
        <v>3382</v>
      </c>
      <c r="L204" s="63"/>
      <c r="M204" s="270" t="s">
        <v>4048</v>
      </c>
      <c r="N204" s="338" t="s">
        <v>4099</v>
      </c>
      <c r="P204" s="9">
        <f>SUM(Puntenklassement!D83)</f>
        <v>2911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3399</v>
      </c>
      <c r="C205" s="581"/>
      <c r="D205" s="582" t="s">
        <v>4058</v>
      </c>
      <c r="E205" s="14" t="s">
        <v>4101</v>
      </c>
      <c r="F205" s="583"/>
      <c r="G205" s="584">
        <v>0</v>
      </c>
      <c r="H205" s="585">
        <v>2</v>
      </c>
      <c r="I205" s="586">
        <v>2</v>
      </c>
      <c r="J205" s="5" t="s">
        <v>923</v>
      </c>
      <c r="K205" s="63" t="s">
        <v>788</v>
      </c>
      <c r="L205" s="63"/>
      <c r="M205" s="289" t="s">
        <v>1470</v>
      </c>
      <c r="N205" s="338" t="s">
        <v>4086</v>
      </c>
      <c r="P205" s="9">
        <f>SUM(Puntenklassement!D16)</f>
        <v>2864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8" t="s">
        <v>2031</v>
      </c>
      <c r="C206" s="581"/>
      <c r="D206" s="578" t="s">
        <v>1869</v>
      </c>
      <c r="E206" s="14" t="s">
        <v>4100</v>
      </c>
      <c r="F206" s="583"/>
      <c r="G206" s="584">
        <v>0</v>
      </c>
      <c r="H206" s="585">
        <v>2</v>
      </c>
      <c r="I206" s="586">
        <v>2</v>
      </c>
      <c r="J206" s="5" t="s">
        <v>924</v>
      </c>
      <c r="K206" s="63" t="s">
        <v>3399</v>
      </c>
      <c r="L206" s="63"/>
      <c r="M206" s="270" t="s">
        <v>4058</v>
      </c>
      <c r="N206" s="338" t="s">
        <v>4101</v>
      </c>
      <c r="P206" s="9">
        <f>SUM(Puntenklassement!D74)</f>
        <v>2860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3382</v>
      </c>
      <c r="C207" s="581"/>
      <c r="D207" s="582" t="s">
        <v>4048</v>
      </c>
      <c r="E207" s="14" t="s">
        <v>4099</v>
      </c>
      <c r="F207" s="583"/>
      <c r="G207" s="584">
        <v>0</v>
      </c>
      <c r="H207" s="585">
        <v>2</v>
      </c>
      <c r="I207" s="586">
        <v>0</v>
      </c>
      <c r="J207" s="5" t="s">
        <v>925</v>
      </c>
      <c r="K207" s="63" t="s">
        <v>3373</v>
      </c>
      <c r="L207" s="63"/>
      <c r="M207" s="270" t="s">
        <v>4039</v>
      </c>
      <c r="N207" s="338" t="s">
        <v>4102</v>
      </c>
      <c r="P207" s="9">
        <f>SUM(Puntenklassement!D21)</f>
        <v>2796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771</v>
      </c>
      <c r="C208" s="581"/>
      <c r="D208" s="578" t="s">
        <v>1466</v>
      </c>
      <c r="E208" s="14" t="s">
        <v>4083</v>
      </c>
      <c r="F208" s="583"/>
      <c r="G208" s="584">
        <v>0</v>
      </c>
      <c r="H208" s="585">
        <v>1</v>
      </c>
      <c r="I208" s="586">
        <v>7</v>
      </c>
      <c r="J208" s="5" t="s">
        <v>926</v>
      </c>
      <c r="K208" s="63" t="s">
        <v>3383</v>
      </c>
      <c r="L208" s="63"/>
      <c r="M208" s="270" t="s">
        <v>4049</v>
      </c>
      <c r="N208" s="338" t="s">
        <v>4101</v>
      </c>
      <c r="P208" s="9">
        <f>SUM(Puntenklassement!D58)</f>
        <v>2787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180</v>
      </c>
      <c r="C209" s="581"/>
      <c r="D209" s="582" t="s">
        <v>4053</v>
      </c>
      <c r="E209" s="14" t="s">
        <v>4098</v>
      </c>
      <c r="F209" s="583"/>
      <c r="G209" s="584">
        <v>0</v>
      </c>
      <c r="H209" s="585">
        <v>1</v>
      </c>
      <c r="I209" s="586">
        <v>1</v>
      </c>
      <c r="J209" s="5" t="s">
        <v>927</v>
      </c>
      <c r="K209" s="278" t="s">
        <v>2051</v>
      </c>
      <c r="L209" s="63"/>
      <c r="M209" s="289" t="s">
        <v>2399</v>
      </c>
      <c r="N209" s="338" t="s">
        <v>4103</v>
      </c>
      <c r="P209" s="9">
        <f>SUM(Puntenklassement!D76)</f>
        <v>2777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3380</v>
      </c>
      <c r="C210" s="581"/>
      <c r="D210" s="582" t="s">
        <v>4046</v>
      </c>
      <c r="E210" s="14" t="s">
        <v>4103</v>
      </c>
      <c r="F210" s="583"/>
      <c r="G210" s="584">
        <v>0</v>
      </c>
      <c r="H210" s="585">
        <v>1</v>
      </c>
      <c r="I210" s="586">
        <v>0</v>
      </c>
      <c r="J210" s="5" t="s">
        <v>928</v>
      </c>
      <c r="K210" s="63" t="s">
        <v>3371</v>
      </c>
      <c r="L210" s="63"/>
      <c r="M210" s="270" t="s">
        <v>4037</v>
      </c>
      <c r="N210" s="338" t="s">
        <v>4100</v>
      </c>
      <c r="P210" s="9">
        <f>SUM(Puntenklassement!D26)</f>
        <v>2769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63" t="s">
        <v>3396</v>
      </c>
      <c r="C211" s="581"/>
      <c r="D211" s="582" t="s">
        <v>4056</v>
      </c>
      <c r="E211" s="14" t="s">
        <v>4100</v>
      </c>
      <c r="F211" s="583"/>
      <c r="G211" s="584">
        <v>0</v>
      </c>
      <c r="H211" s="585">
        <v>1</v>
      </c>
      <c r="I211" s="586">
        <v>0</v>
      </c>
      <c r="J211" s="5" t="s">
        <v>929</v>
      </c>
      <c r="K211" s="278" t="s">
        <v>1</v>
      </c>
      <c r="L211" s="63"/>
      <c r="M211" s="289" t="s">
        <v>1484</v>
      </c>
      <c r="N211" s="338" t="s">
        <v>4096</v>
      </c>
      <c r="P211" s="9">
        <f>SUM(Puntenklassement!D10)</f>
        <v>2728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19" t="s">
        <v>1662</v>
      </c>
      <c r="C212" s="581"/>
      <c r="D212" s="578" t="s">
        <v>1429</v>
      </c>
      <c r="E212" s="14" t="s">
        <v>4066</v>
      </c>
      <c r="F212" s="583"/>
      <c r="G212" s="584">
        <v>0</v>
      </c>
      <c r="H212" s="585">
        <v>1</v>
      </c>
      <c r="I212" s="586">
        <v>0</v>
      </c>
      <c r="J212" s="5" t="s">
        <v>930</v>
      </c>
      <c r="K212" s="278" t="s">
        <v>13</v>
      </c>
      <c r="L212" s="63"/>
      <c r="M212" s="288" t="s">
        <v>1469</v>
      </c>
      <c r="N212" s="338" t="s">
        <v>4085</v>
      </c>
      <c r="P212" s="9">
        <f>SUM(Puntenklassement!D33)</f>
        <v>2639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21</v>
      </c>
      <c r="C213" s="581"/>
      <c r="D213" s="578" t="s">
        <v>1452</v>
      </c>
      <c r="E213" s="14" t="s">
        <v>4061</v>
      </c>
      <c r="F213" s="583"/>
      <c r="G213" s="584">
        <v>0</v>
      </c>
      <c r="H213" s="585">
        <v>0</v>
      </c>
      <c r="I213" s="586">
        <v>2</v>
      </c>
      <c r="J213" s="5" t="s">
        <v>931</v>
      </c>
      <c r="K213" s="63" t="s">
        <v>782</v>
      </c>
      <c r="L213" s="63"/>
      <c r="M213" s="288" t="s">
        <v>1476</v>
      </c>
      <c r="N213" s="338" t="s">
        <v>4090</v>
      </c>
      <c r="P213" s="9">
        <f>SUM(Puntenklassement!D90)</f>
        <v>2603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278" t="s">
        <v>2003</v>
      </c>
      <c r="C214" s="581"/>
      <c r="D214" s="578" t="s">
        <v>1485</v>
      </c>
      <c r="E214" s="14" t="s">
        <v>4091</v>
      </c>
      <c r="F214" s="583"/>
      <c r="G214" s="584">
        <v>0</v>
      </c>
      <c r="H214" s="585">
        <v>0</v>
      </c>
      <c r="I214" s="586">
        <v>2</v>
      </c>
      <c r="J214" s="5" t="s">
        <v>932</v>
      </c>
      <c r="K214" s="278" t="s">
        <v>27</v>
      </c>
      <c r="L214" s="63"/>
      <c r="M214" s="288" t="s">
        <v>1464</v>
      </c>
      <c r="N214" s="338" t="s">
        <v>4082</v>
      </c>
      <c r="P214" s="9">
        <f>SUM(Puntenklassement!D66)</f>
        <v>2497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63" t="s">
        <v>3371</v>
      </c>
      <c r="C215" s="581"/>
      <c r="D215" s="582" t="s">
        <v>4037</v>
      </c>
      <c r="E215" s="14" t="s">
        <v>4100</v>
      </c>
      <c r="F215" s="583"/>
      <c r="G215" s="584">
        <v>0</v>
      </c>
      <c r="H215" s="585">
        <v>0</v>
      </c>
      <c r="I215" s="586">
        <v>0</v>
      </c>
      <c r="J215" s="5" t="s">
        <v>933</v>
      </c>
      <c r="K215" s="278" t="s">
        <v>2053</v>
      </c>
      <c r="L215" s="63"/>
      <c r="M215" s="289" t="s">
        <v>2403</v>
      </c>
      <c r="N215" s="338" t="s">
        <v>4103</v>
      </c>
      <c r="P215" s="9">
        <f>SUM(Puntenklassement!D79)</f>
        <v>2452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19" t="s">
        <v>1655</v>
      </c>
      <c r="C216" s="581"/>
      <c r="D216" s="578" t="s">
        <v>1474</v>
      </c>
      <c r="E216" s="14" t="s">
        <v>4089</v>
      </c>
      <c r="F216" s="583"/>
      <c r="G216" s="584">
        <v>0</v>
      </c>
      <c r="H216" s="585">
        <v>0</v>
      </c>
      <c r="I216" s="586">
        <v>0</v>
      </c>
      <c r="J216" s="5" t="s">
        <v>934</v>
      </c>
      <c r="K216" s="63" t="s">
        <v>3370</v>
      </c>
      <c r="L216" s="63"/>
      <c r="M216" s="270" t="s">
        <v>4036</v>
      </c>
      <c r="N216" s="338" t="s">
        <v>4099</v>
      </c>
      <c r="P216" s="9">
        <f>SUM(Puntenklassement!D18)</f>
        <v>2428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581"/>
      <c r="D217" s="578" t="s">
        <v>1417</v>
      </c>
      <c r="E217" s="14" t="s">
        <v>4070</v>
      </c>
      <c r="F217" s="583"/>
      <c r="G217" s="584">
        <v>0</v>
      </c>
      <c r="H217" s="585">
        <v>0</v>
      </c>
      <c r="I217" s="586">
        <v>0</v>
      </c>
      <c r="J217" s="5" t="s">
        <v>935</v>
      </c>
      <c r="K217" s="219" t="s">
        <v>1644</v>
      </c>
      <c r="L217" s="63"/>
      <c r="M217" s="289" t="s">
        <v>1854</v>
      </c>
      <c r="N217" s="338" t="s">
        <v>4092</v>
      </c>
      <c r="P217" s="9">
        <f>SUM(Puntenklassement!D55)</f>
        <v>2381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233</v>
      </c>
      <c r="H219" s="1">
        <f>SUM(H118:H218)</f>
        <v>243</v>
      </c>
      <c r="I219" s="1">
        <f>SUM(I118:I218)</f>
        <v>205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1997</v>
      </c>
      <c r="E221" s="359" t="s">
        <v>5454</v>
      </c>
      <c r="F221" s="358" t="s">
        <v>5396</v>
      </c>
      <c r="G221" s="34" t="s">
        <v>807</v>
      </c>
      <c r="L221" s="207" t="s">
        <v>1617</v>
      </c>
      <c r="M221" s="207" t="s">
        <v>2018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3218</v>
      </c>
      <c r="E222" s="251">
        <f>UCIRanking!B52</f>
        <v>62147.77499999979</v>
      </c>
      <c r="F222" s="251">
        <v>62149.749999999782</v>
      </c>
      <c r="G222" s="59">
        <f t="shared" ref="G222:G253" si="0">SUM(E222-F222)</f>
        <v>-1.9749999999912689</v>
      </c>
      <c r="H222" s="511"/>
      <c r="I222" s="332" t="s">
        <v>0</v>
      </c>
      <c r="J222" s="63" t="s">
        <v>3387</v>
      </c>
      <c r="L222" s="270" t="s">
        <v>4054</v>
      </c>
      <c r="M222" s="338" t="s">
        <v>4102</v>
      </c>
      <c r="O222" s="67">
        <f>$AOL$672</f>
        <v>11938.500000000002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3219</v>
      </c>
      <c r="E223" s="251">
        <f>UCIRanking!B71</f>
        <v>59616.549999999886</v>
      </c>
      <c r="F223" s="251">
        <v>59711.899999999878</v>
      </c>
      <c r="G223" s="59">
        <f t="shared" si="0"/>
        <v>-95.349999999991269</v>
      </c>
      <c r="H223" s="511"/>
      <c r="I223" s="332" t="s">
        <v>2</v>
      </c>
      <c r="J223" s="63" t="s">
        <v>3388</v>
      </c>
      <c r="L223" s="270" t="s">
        <v>4055</v>
      </c>
      <c r="M223" s="338" t="s">
        <v>4099</v>
      </c>
      <c r="O223" s="67">
        <f>$AOU$672</f>
        <v>11467.3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3222</v>
      </c>
      <c r="E224" s="251">
        <f>UCIRanking!B49</f>
        <v>59481.687499999935</v>
      </c>
      <c r="F224" s="251">
        <v>59392.662499999926</v>
      </c>
      <c r="G224" s="59">
        <f t="shared" si="0"/>
        <v>89.025000000008731</v>
      </c>
      <c r="H224" s="511"/>
      <c r="I224" s="332" t="s">
        <v>3</v>
      </c>
      <c r="J224" s="63" t="s">
        <v>3384</v>
      </c>
      <c r="L224" s="270" t="s">
        <v>4050</v>
      </c>
      <c r="M224" s="338" t="s">
        <v>4097</v>
      </c>
      <c r="O224" s="67">
        <f>$ANB$672</f>
        <v>11372.000000000004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3221</v>
      </c>
      <c r="E225" s="251">
        <f>UCIRanking!B78</f>
        <v>58748.000000000116</v>
      </c>
      <c r="F225" s="251">
        <v>58735.800000000119</v>
      </c>
      <c r="G225" s="59">
        <f t="shared" si="0"/>
        <v>12.19999999999709</v>
      </c>
      <c r="H225" s="511"/>
      <c r="I225" s="332" t="s">
        <v>5</v>
      </c>
      <c r="J225" s="63" t="s">
        <v>3377</v>
      </c>
      <c r="L225" s="270" t="s">
        <v>4043</v>
      </c>
      <c r="M225" s="338" t="s">
        <v>4097</v>
      </c>
      <c r="O225" s="67">
        <f>$AKQ$672</f>
        <v>11043.400000000005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155</v>
      </c>
      <c r="C226" s="9"/>
      <c r="D226" s="63" t="s">
        <v>3225</v>
      </c>
      <c r="E226" s="251">
        <f>UCIRanking!B102</f>
        <v>58542.449999999641</v>
      </c>
      <c r="F226" s="251">
        <v>58620.924999999632</v>
      </c>
      <c r="G226" s="59">
        <f t="shared" si="0"/>
        <v>-78.474999999991269</v>
      </c>
      <c r="H226" s="511"/>
      <c r="I226" s="332" t="s">
        <v>7</v>
      </c>
      <c r="J226" s="63" t="s">
        <v>3376</v>
      </c>
      <c r="L226" s="270" t="s">
        <v>4042</v>
      </c>
      <c r="M226" s="338" t="s">
        <v>4100</v>
      </c>
      <c r="O226" s="67">
        <f>$AKH$672</f>
        <v>10790.8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278" t="s">
        <v>31</v>
      </c>
      <c r="C227" s="9"/>
      <c r="D227" s="63" t="s">
        <v>3220</v>
      </c>
      <c r="E227" s="251">
        <f>UCIRanking!B89</f>
        <v>58506.474999999846</v>
      </c>
      <c r="F227" s="251">
        <v>58289.649999999849</v>
      </c>
      <c r="G227" s="59">
        <f t="shared" si="0"/>
        <v>216.82499999999709</v>
      </c>
      <c r="H227" s="511"/>
      <c r="I227" s="332" t="s">
        <v>8</v>
      </c>
      <c r="J227" s="63" t="s">
        <v>3374</v>
      </c>
      <c r="L227" s="270" t="s">
        <v>4040</v>
      </c>
      <c r="M227" s="338" t="s">
        <v>4097</v>
      </c>
      <c r="O227" s="67">
        <f>$AJP$672</f>
        <v>10727.200000000004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63" t="s">
        <v>783</v>
      </c>
      <c r="C228" s="9"/>
      <c r="D228" s="63" t="s">
        <v>3227</v>
      </c>
      <c r="E228" s="251">
        <f>UCIRanking!B35</f>
        <v>58149.562499999884</v>
      </c>
      <c r="F228" s="251">
        <v>58000.712499999878</v>
      </c>
      <c r="G228" s="59">
        <f t="shared" si="0"/>
        <v>148.85000000000582</v>
      </c>
      <c r="H228" s="511"/>
      <c r="I228" s="332" t="s">
        <v>10</v>
      </c>
      <c r="J228" s="63" t="s">
        <v>3396</v>
      </c>
      <c r="L228" s="270" t="s">
        <v>4056</v>
      </c>
      <c r="M228" s="338" t="s">
        <v>4100</v>
      </c>
      <c r="O228" s="67">
        <f>$APD$672</f>
        <v>10630.3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3224</v>
      </c>
      <c r="E229" s="251">
        <f>UCIRanking!B64</f>
        <v>58091.687500000255</v>
      </c>
      <c r="F229" s="251">
        <v>58103.28750000026</v>
      </c>
      <c r="G229" s="59">
        <f t="shared" si="0"/>
        <v>-11.600000000005821</v>
      </c>
      <c r="H229" s="511"/>
      <c r="I229" s="282" t="s">
        <v>12</v>
      </c>
      <c r="J229" s="63" t="s">
        <v>3369</v>
      </c>
      <c r="L229" s="270" t="s">
        <v>4035</v>
      </c>
      <c r="M229" s="338" t="s">
        <v>4099</v>
      </c>
      <c r="O229" s="67">
        <f>$AHW$672</f>
        <v>10547.799999999996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33</v>
      </c>
      <c r="C230" s="9"/>
      <c r="D230" s="63" t="s">
        <v>3223</v>
      </c>
      <c r="E230" s="251">
        <f>UCIRanking!B94</f>
        <v>58036.575000000055</v>
      </c>
      <c r="F230" s="251">
        <v>58051.800000000047</v>
      </c>
      <c r="G230" s="59">
        <f t="shared" si="0"/>
        <v>-15.224999999991269</v>
      </c>
      <c r="H230" s="511"/>
      <c r="I230" s="282" t="s">
        <v>14</v>
      </c>
      <c r="J230" s="63" t="s">
        <v>3399</v>
      </c>
      <c r="L230" s="270" t="s">
        <v>4058</v>
      </c>
      <c r="M230" s="338" t="s">
        <v>4101</v>
      </c>
      <c r="O230" s="67">
        <f>$APV$672</f>
        <v>10513.550000000001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3229</v>
      </c>
      <c r="E231" s="251">
        <f>UCIRanking!B95</f>
        <v>57164.653749999932</v>
      </c>
      <c r="F231" s="251">
        <v>57247.153749999932</v>
      </c>
      <c r="G231" s="59">
        <f t="shared" si="0"/>
        <v>-82.5</v>
      </c>
      <c r="H231" s="511"/>
      <c r="I231" s="282" t="s">
        <v>16</v>
      </c>
      <c r="J231" s="63" t="s">
        <v>3375</v>
      </c>
      <c r="L231" s="270" t="s">
        <v>4041</v>
      </c>
      <c r="M231" s="338" t="s">
        <v>4097</v>
      </c>
      <c r="O231" s="67">
        <f>$AJY$672</f>
        <v>10338.400000000005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11</v>
      </c>
      <c r="C232" s="9"/>
      <c r="D232" s="63" t="s">
        <v>3226</v>
      </c>
      <c r="E232" s="251">
        <f>UCIRanking!B28</f>
        <v>57039.762500000172</v>
      </c>
      <c r="F232" s="251">
        <v>57046.262500000172</v>
      </c>
      <c r="G232" s="59">
        <f t="shared" si="0"/>
        <v>-6.5</v>
      </c>
      <c r="H232" s="511"/>
      <c r="I232" s="282" t="s">
        <v>18</v>
      </c>
      <c r="J232" s="63" t="s">
        <v>3400</v>
      </c>
      <c r="L232" s="270" t="s">
        <v>4059</v>
      </c>
      <c r="M232" s="338" t="s">
        <v>4097</v>
      </c>
      <c r="O232" s="67">
        <f>$AQE$672</f>
        <v>10325.5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19" t="s">
        <v>1647</v>
      </c>
      <c r="C233" s="9"/>
      <c r="D233" s="63" t="s">
        <v>3236</v>
      </c>
      <c r="E233" s="251">
        <f>UCIRanking!B11</f>
        <v>56982.087499999892</v>
      </c>
      <c r="F233" s="251">
        <v>56948.037499999889</v>
      </c>
      <c r="G233" s="59">
        <f t="shared" si="0"/>
        <v>34.05000000000291</v>
      </c>
      <c r="H233" s="511"/>
      <c r="I233" s="282" t="s">
        <v>20</v>
      </c>
      <c r="J233" s="63" t="s">
        <v>3383</v>
      </c>
      <c r="L233" s="270" t="s">
        <v>4049</v>
      </c>
      <c r="M233" s="338" t="s">
        <v>4101</v>
      </c>
      <c r="O233" s="67">
        <f>$AMS$672</f>
        <v>10228.899999999994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3234</v>
      </c>
      <c r="E234" s="251">
        <f>UCIRanking!B80</f>
        <v>56356.399999999987</v>
      </c>
      <c r="F234" s="251">
        <v>56327.94999999999</v>
      </c>
      <c r="G234" s="59">
        <f t="shared" si="0"/>
        <v>28.44999999999709</v>
      </c>
      <c r="H234" s="511"/>
      <c r="I234" s="282" t="s">
        <v>22</v>
      </c>
      <c r="J234" s="63" t="s">
        <v>180</v>
      </c>
      <c r="L234" s="270" t="s">
        <v>4053</v>
      </c>
      <c r="M234" s="338" t="s">
        <v>4098</v>
      </c>
      <c r="O234" s="67">
        <f>$AOC$672</f>
        <v>10145.199999999999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142</v>
      </c>
      <c r="C235" s="9"/>
      <c r="D235" s="63" t="s">
        <v>3231</v>
      </c>
      <c r="E235" s="251">
        <f>UCIRanking!B74</f>
        <v>56242.70000000007</v>
      </c>
      <c r="F235" s="251">
        <v>56056.000000000073</v>
      </c>
      <c r="G235" s="59">
        <f t="shared" si="0"/>
        <v>186.69999999999709</v>
      </c>
      <c r="H235" s="511"/>
      <c r="I235" s="282" t="s">
        <v>24</v>
      </c>
      <c r="J235" s="63" t="s">
        <v>3372</v>
      </c>
      <c r="L235" s="270" t="s">
        <v>4038</v>
      </c>
      <c r="M235" s="338" t="s">
        <v>4099</v>
      </c>
      <c r="O235" s="67">
        <f>$AIX$672</f>
        <v>10143.599999999999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143</v>
      </c>
      <c r="C236" s="9"/>
      <c r="D236" s="63" t="s">
        <v>3228</v>
      </c>
      <c r="E236" s="251">
        <f>UCIRanking!B96</f>
        <v>56033.812500000153</v>
      </c>
      <c r="F236" s="251">
        <v>55986.662500000159</v>
      </c>
      <c r="G236" s="59">
        <f t="shared" si="0"/>
        <v>47.149999999994179</v>
      </c>
      <c r="H236" s="511"/>
      <c r="I236" s="282" t="s">
        <v>26</v>
      </c>
      <c r="J236" s="63" t="s">
        <v>3385</v>
      </c>
      <c r="L236" s="270" t="s">
        <v>4052</v>
      </c>
      <c r="M236" s="338" t="s">
        <v>4102</v>
      </c>
      <c r="O236" s="67">
        <f>$ANT$672</f>
        <v>10116.599999999999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746</v>
      </c>
      <c r="C237" s="9"/>
      <c r="D237" s="63" t="s">
        <v>3237</v>
      </c>
      <c r="E237" s="251">
        <f>UCIRanking!B68</f>
        <v>55858.875000000335</v>
      </c>
      <c r="F237" s="251">
        <v>55985.600000000341</v>
      </c>
      <c r="G237" s="59">
        <f t="shared" si="0"/>
        <v>-126.72500000000582</v>
      </c>
      <c r="H237" s="511"/>
      <c r="I237" s="282" t="s">
        <v>28</v>
      </c>
      <c r="J237" s="63" t="s">
        <v>3381</v>
      </c>
      <c r="L237" s="270" t="s">
        <v>4047</v>
      </c>
      <c r="M237" s="338" t="s">
        <v>4097</v>
      </c>
      <c r="O237" s="67">
        <f>$AMA$672</f>
        <v>9919.5000000000018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748</v>
      </c>
      <c r="C238" s="9"/>
      <c r="D238" s="63" t="s">
        <v>3240</v>
      </c>
      <c r="E238" s="251">
        <f>UCIRanking!B81</f>
        <v>55613.700000000179</v>
      </c>
      <c r="F238" s="251">
        <v>55642.325000000179</v>
      </c>
      <c r="G238" s="59">
        <f t="shared" si="0"/>
        <v>-28.625</v>
      </c>
      <c r="H238" s="511"/>
      <c r="I238" s="282" t="s">
        <v>30</v>
      </c>
      <c r="J238" s="63" t="s">
        <v>3397</v>
      </c>
      <c r="L238" s="270" t="s">
        <v>4057</v>
      </c>
      <c r="M238" s="338" t="s">
        <v>4098</v>
      </c>
      <c r="O238" s="67">
        <f>$APM$672</f>
        <v>9773.899999999996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3230</v>
      </c>
      <c r="E239" s="251">
        <f>UCIRanking!B41</f>
        <v>55522.887500000244</v>
      </c>
      <c r="F239" s="251">
        <v>55326.812500000247</v>
      </c>
      <c r="G239" s="59">
        <f t="shared" si="0"/>
        <v>196.07499999999709</v>
      </c>
      <c r="H239" s="511"/>
      <c r="I239" s="282" t="s">
        <v>32</v>
      </c>
      <c r="J239" s="63" t="s">
        <v>3401</v>
      </c>
      <c r="L239" s="270" t="s">
        <v>4051</v>
      </c>
      <c r="M239" s="338" t="s">
        <v>4097</v>
      </c>
      <c r="O239" s="67">
        <f>$ANK$672</f>
        <v>9732.6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3233</v>
      </c>
      <c r="E240" s="251">
        <f>UCIRanking!B103</f>
        <v>55353.537500000035</v>
      </c>
      <c r="F240" s="251">
        <v>55362.937500000029</v>
      </c>
      <c r="G240" s="59">
        <f t="shared" si="0"/>
        <v>-9.3999999999941792</v>
      </c>
      <c r="H240" s="511"/>
      <c r="I240" s="282" t="s">
        <v>34</v>
      </c>
      <c r="J240" s="63" t="s">
        <v>3382</v>
      </c>
      <c r="L240" s="270" t="s">
        <v>4048</v>
      </c>
      <c r="M240" s="338" t="s">
        <v>4099</v>
      </c>
      <c r="O240" s="67">
        <f>$AMJ$672</f>
        <v>9678.2000000000007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762</v>
      </c>
      <c r="D241" s="63" t="s">
        <v>3235</v>
      </c>
      <c r="E241" s="251">
        <f>UCIRanking!B59</f>
        <v>55202.812499999884</v>
      </c>
      <c r="F241" s="251">
        <v>55135.037499999875</v>
      </c>
      <c r="G241" s="59">
        <f t="shared" si="0"/>
        <v>67.775000000008731</v>
      </c>
      <c r="H241" s="511"/>
      <c r="I241" s="282" t="s">
        <v>36</v>
      </c>
      <c r="J241" s="63" t="s">
        <v>3373</v>
      </c>
      <c r="L241" s="270" t="s">
        <v>4039</v>
      </c>
      <c r="M241" s="338" t="s">
        <v>4102</v>
      </c>
      <c r="O241" s="67">
        <f>$AJG$672</f>
        <v>9500.6000000000022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3239</v>
      </c>
      <c r="E242" s="251">
        <f>UCIRanking!B53</f>
        <v>54745.662499999809</v>
      </c>
      <c r="F242" s="251">
        <v>54604.462499999798</v>
      </c>
      <c r="G242" s="59">
        <f t="shared" si="0"/>
        <v>141.20000000001164</v>
      </c>
      <c r="H242" s="511"/>
      <c r="I242" s="282" t="s">
        <v>38</v>
      </c>
      <c r="J242" s="63" t="s">
        <v>3379</v>
      </c>
      <c r="L242" s="270" t="s">
        <v>4045</v>
      </c>
      <c r="M242" s="338" t="s">
        <v>4103</v>
      </c>
      <c r="O242" s="67">
        <f>$ALI$672</f>
        <v>9410.5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3242</v>
      </c>
      <c r="E243" s="251">
        <f>UCIRanking!B97</f>
        <v>54093.425000000054</v>
      </c>
      <c r="F243" s="251">
        <v>54105.025000000045</v>
      </c>
      <c r="G243" s="59">
        <f t="shared" si="0"/>
        <v>-11.599999999991269</v>
      </c>
      <c r="H243" s="511"/>
      <c r="I243" s="282" t="s">
        <v>145</v>
      </c>
      <c r="J243" s="278" t="s">
        <v>3367</v>
      </c>
      <c r="L243" s="288" t="s">
        <v>2153</v>
      </c>
      <c r="M243" s="338" t="s">
        <v>4098</v>
      </c>
      <c r="O243" s="67">
        <f>$AHE$672</f>
        <v>9124.5000000000018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3241</v>
      </c>
      <c r="E244" s="251">
        <f>UCIRanking!B85</f>
        <v>53690.037499999766</v>
      </c>
      <c r="F244" s="251">
        <v>53763.287499999766</v>
      </c>
      <c r="G244" s="59">
        <f t="shared" si="0"/>
        <v>-73.25</v>
      </c>
      <c r="H244" s="511"/>
      <c r="I244" s="282" t="s">
        <v>146</v>
      </c>
      <c r="J244" s="63" t="s">
        <v>3380</v>
      </c>
      <c r="L244" s="270" t="s">
        <v>4046</v>
      </c>
      <c r="M244" s="338" t="s">
        <v>4103</v>
      </c>
      <c r="O244" s="67">
        <f>$ALR$672</f>
        <v>9099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3243</v>
      </c>
      <c r="E245" s="251">
        <f>UCIRanking!B38</f>
        <v>52951.924999999675</v>
      </c>
      <c r="F245" s="251">
        <v>53013.999999999673</v>
      </c>
      <c r="G245" s="59">
        <f t="shared" si="0"/>
        <v>-62.07499999999709</v>
      </c>
      <c r="H245" s="511"/>
      <c r="I245" s="282" t="s">
        <v>147</v>
      </c>
      <c r="J245" s="63" t="s">
        <v>3371</v>
      </c>
      <c r="L245" s="270" t="s">
        <v>4037</v>
      </c>
      <c r="M245" s="338" t="s">
        <v>4100</v>
      </c>
      <c r="O245" s="67">
        <f>$AIO$672</f>
        <v>9054.35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3238</v>
      </c>
      <c r="E246" s="251">
        <f>UCIRanking!B70</f>
        <v>52885.187499999753</v>
      </c>
      <c r="F246" s="251">
        <v>52872.087499999747</v>
      </c>
      <c r="G246" s="59">
        <f t="shared" si="0"/>
        <v>13.100000000005821</v>
      </c>
      <c r="H246" s="511"/>
      <c r="I246" s="282" t="s">
        <v>151</v>
      </c>
      <c r="J246" s="63" t="s">
        <v>3370</v>
      </c>
      <c r="L246" s="270" t="s">
        <v>4036</v>
      </c>
      <c r="M246" s="338" t="s">
        <v>4099</v>
      </c>
      <c r="O246" s="67">
        <f>$AIF$672</f>
        <v>8191.5000000000018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3245</v>
      </c>
      <c r="E247" s="251">
        <f>UCIRanking!B43</f>
        <v>52643.024999999856</v>
      </c>
      <c r="F247" s="251">
        <v>52606.17499999985</v>
      </c>
      <c r="G247" s="59">
        <f t="shared" si="0"/>
        <v>36.850000000005821</v>
      </c>
      <c r="H247" s="511"/>
      <c r="I247" s="282" t="s">
        <v>157</v>
      </c>
      <c r="J247" s="63" t="s">
        <v>3378</v>
      </c>
      <c r="L247" s="270" t="s">
        <v>4044</v>
      </c>
      <c r="M247" s="338" t="s">
        <v>4103</v>
      </c>
      <c r="O247" s="67">
        <f>$AKZ$672</f>
        <v>8137.3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219" t="s">
        <v>1653</v>
      </c>
      <c r="D248" s="63" t="s">
        <v>3256</v>
      </c>
      <c r="E248" s="251">
        <f>UCIRanking!B16</f>
        <v>51658.262499999946</v>
      </c>
      <c r="F248" s="251">
        <v>51687.512499999946</v>
      </c>
      <c r="G248" s="59">
        <f t="shared" si="0"/>
        <v>-29.25</v>
      </c>
      <c r="H248" s="511"/>
      <c r="I248" s="282" t="s">
        <v>159</v>
      </c>
      <c r="J248" s="278" t="s">
        <v>3368</v>
      </c>
      <c r="L248" s="288" t="s">
        <v>3216</v>
      </c>
      <c r="M248" s="338" t="s">
        <v>4096</v>
      </c>
      <c r="O248" s="67">
        <f>$AHN$672</f>
        <v>7999.2999999999993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738</v>
      </c>
      <c r="D249" s="63" t="s">
        <v>3247</v>
      </c>
      <c r="E249" s="251">
        <f>UCIRanking!B75</f>
        <v>51610.387499999808</v>
      </c>
      <c r="F249" s="251">
        <v>51610.312499999811</v>
      </c>
      <c r="G249" s="59">
        <f t="shared" si="0"/>
        <v>7.4999999997089617E-2</v>
      </c>
      <c r="H249" s="511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219" t="s">
        <v>1660</v>
      </c>
      <c r="C250" s="103"/>
      <c r="D250" s="63" t="s">
        <v>3259</v>
      </c>
      <c r="E250" s="251">
        <f>UCIRanking!B76</f>
        <v>51291.774999999667</v>
      </c>
      <c r="F250" s="251">
        <v>51131.099999999664</v>
      </c>
      <c r="G250" s="59">
        <f t="shared" si="0"/>
        <v>160.67500000000291</v>
      </c>
      <c r="H250" s="511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9</v>
      </c>
      <c r="C251" s="9"/>
      <c r="D251" s="63" t="s">
        <v>3254</v>
      </c>
      <c r="E251" s="251">
        <f>UCIRanking!B26</f>
        <v>51097.812500000036</v>
      </c>
      <c r="F251" s="251">
        <v>50997.737500000039</v>
      </c>
      <c r="G251" s="59">
        <f t="shared" si="0"/>
        <v>100.07499999999709</v>
      </c>
      <c r="H251" s="511"/>
      <c r="J251" s="124" t="s">
        <v>1998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23</v>
      </c>
      <c r="C252" s="214"/>
      <c r="D252" s="63" t="s">
        <v>3251</v>
      </c>
      <c r="E252" s="251">
        <f>UCIRanking!B63</f>
        <v>50772.66250000013</v>
      </c>
      <c r="F252" s="251">
        <v>50794.612500000127</v>
      </c>
      <c r="G252" s="59">
        <f t="shared" si="0"/>
        <v>-21.94999999999709</v>
      </c>
      <c r="H252" s="511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63" t="s">
        <v>153</v>
      </c>
      <c r="C253" s="9"/>
      <c r="D253" s="63" t="s">
        <v>3249</v>
      </c>
      <c r="E253" s="251">
        <f>UCIRanking!B22</f>
        <v>50659.88750000015</v>
      </c>
      <c r="F253" s="251">
        <v>50656.912500000144</v>
      </c>
      <c r="G253" s="59">
        <f t="shared" si="0"/>
        <v>2.9750000000058208</v>
      </c>
      <c r="H253" s="511"/>
      <c r="I253" s="332" t="s">
        <v>0</v>
      </c>
      <c r="J253" s="63" t="s">
        <v>4116</v>
      </c>
      <c r="L253" s="50"/>
      <c r="N253" s="67">
        <f>SUM($SH$672+$KI$672+$ZF$672+$AMS$672+$GW$672+$NC$672+$APV$672+$EU$672+$TI$672+$RY$672)</f>
        <v>110248.89999999998</v>
      </c>
      <c r="O253" s="278" t="s">
        <v>4124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3252</v>
      </c>
      <c r="E254" s="251">
        <f>UCIRanking!B42</f>
        <v>50187.312500000196</v>
      </c>
      <c r="F254" s="251">
        <v>50193.087500000191</v>
      </c>
      <c r="G254" s="59">
        <f t="shared" ref="G254:G285" si="1">SUM(E254-F254)</f>
        <v>-5.7749999999941792</v>
      </c>
      <c r="H254" s="511"/>
      <c r="I254" s="332" t="s">
        <v>2</v>
      </c>
      <c r="J254" s="63" t="s">
        <v>1672</v>
      </c>
      <c r="L254" s="50"/>
      <c r="N254" s="67">
        <f>SUM($CA$672+$LJ$672+$HX$672+$IP$672+$AHE$672+$DT$672+$AZ$672+$DB$672+$AOC$672+$APM$672)</f>
        <v>106497.4</v>
      </c>
      <c r="O254" s="278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3250</v>
      </c>
      <c r="E255" s="251">
        <f>UCIRanking!B51</f>
        <v>50065.024999999856</v>
      </c>
      <c r="F255" s="251">
        <v>49869.92499999985</v>
      </c>
      <c r="G255" s="59">
        <f t="shared" si="1"/>
        <v>195.10000000000582</v>
      </c>
      <c r="H255" s="511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105846.70000000003</v>
      </c>
      <c r="O255" s="219" t="s">
        <v>4120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3246</v>
      </c>
      <c r="E256" s="251">
        <f>UCIRanking!B90</f>
        <v>49945.262499999582</v>
      </c>
      <c r="F256" s="251">
        <v>49869.737499999588</v>
      </c>
      <c r="G256" s="59">
        <f t="shared" si="1"/>
        <v>75.524999999994179</v>
      </c>
      <c r="H256" s="511"/>
      <c r="I256" s="332" t="s">
        <v>5</v>
      </c>
      <c r="J256" s="63" t="s">
        <v>4114</v>
      </c>
      <c r="L256" s="50"/>
      <c r="N256" s="67">
        <f>SUM($YE$672+$PN$672+$AMA$672+$AJY$672+$AQE$672+$AJP$672+$XV$672+$AKQ$672+$ANB$672+$ANK$672)</f>
        <v>105209.30000000002</v>
      </c>
      <c r="O256" s="278" t="s">
        <v>4500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734</v>
      </c>
      <c r="D257" s="63" t="s">
        <v>3253</v>
      </c>
      <c r="E257" s="251">
        <f>UCIRanking!B37</f>
        <v>49797.212500000103</v>
      </c>
      <c r="F257" s="251">
        <v>49826.9125000001</v>
      </c>
      <c r="G257" s="59">
        <f t="shared" si="1"/>
        <v>-29.69999999999709</v>
      </c>
      <c r="H257" s="511"/>
      <c r="I257" s="332" t="s">
        <v>7</v>
      </c>
      <c r="J257" s="63" t="s">
        <v>1671</v>
      </c>
      <c r="L257" s="50"/>
      <c r="N257" s="67">
        <f>SUM($AJG$672+$AOL$672+$SQ$672+$GE$672+$FD$672+$NL$672+$JQ$672+$JH$672+$ANT$672+$BR$672)</f>
        <v>104316.50000000003</v>
      </c>
      <c r="O257" s="63" t="s">
        <v>4119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764</v>
      </c>
      <c r="C258" s="9"/>
      <c r="D258" s="63" t="s">
        <v>3248</v>
      </c>
      <c r="E258" s="251">
        <f>UCIRanking!B73</f>
        <v>49683.200000000128</v>
      </c>
      <c r="F258" s="251">
        <v>49687.050000000134</v>
      </c>
      <c r="G258" s="59">
        <f t="shared" si="1"/>
        <v>-3.8500000000058208</v>
      </c>
      <c r="H258" s="511"/>
      <c r="I258" s="332" t="s">
        <v>8</v>
      </c>
      <c r="J258" s="63" t="s">
        <v>4113</v>
      </c>
      <c r="L258" s="50"/>
      <c r="N258" s="67">
        <f>SUM($RG$672+$MT$672+$CJ$672+$VT$672+$AQ$672+$QX$672+$QO$672+$IY$672+$PE$672+$EL$672)</f>
        <v>103988.8</v>
      </c>
      <c r="O258" s="219" t="s">
        <v>4121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219" t="s">
        <v>1652</v>
      </c>
      <c r="C259" s="103"/>
      <c r="D259" s="63" t="s">
        <v>3262</v>
      </c>
      <c r="E259" s="251">
        <f>UCIRanking!B10</f>
        <v>49013.612499999894</v>
      </c>
      <c r="F259" s="251">
        <v>49016.337499999885</v>
      </c>
      <c r="G259" s="59">
        <f t="shared" si="1"/>
        <v>-2.7249999999912689</v>
      </c>
      <c r="H259" s="511"/>
      <c r="I259" s="332" t="s">
        <v>10</v>
      </c>
      <c r="J259" s="63" t="s">
        <v>1674</v>
      </c>
      <c r="L259" s="50"/>
      <c r="N259" s="67">
        <f>SUM($FM$672+$AHW$672+$AOU$672+$MK$672+$AIF$672+$DK$672+$AIX$672+$AH$672+$XM$672+$AMJ$672)</f>
        <v>102816.19999999998</v>
      </c>
      <c r="O259" s="219" t="s">
        <v>4122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63" t="s">
        <v>771</v>
      </c>
      <c r="D260" s="63" t="s">
        <v>3257</v>
      </c>
      <c r="E260" s="251">
        <f>UCIRanking!B17</f>
        <v>48691.650000000169</v>
      </c>
      <c r="F260" s="251">
        <v>48431.675000000178</v>
      </c>
      <c r="G260" s="59">
        <f t="shared" si="1"/>
        <v>259.97499999999127</v>
      </c>
      <c r="H260" s="511"/>
      <c r="I260" s="332" t="s">
        <v>12</v>
      </c>
      <c r="J260" s="63" t="s">
        <v>4115</v>
      </c>
      <c r="L260" s="50"/>
      <c r="N260" s="67">
        <f>SUM($LS$672+$NU$672+$LA$672+$G$672+$KR$672+$BI$672+$P$672+$OV$672+$QF$672+$CS$672)</f>
        <v>101766.9</v>
      </c>
      <c r="O260" s="278" t="s">
        <v>4123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1655</v>
      </c>
      <c r="C261" s="103"/>
      <c r="D261" s="63" t="s">
        <v>3265</v>
      </c>
      <c r="E261" s="251">
        <f>UCIRanking!B31</f>
        <v>48420.874999999942</v>
      </c>
      <c r="F261" s="251">
        <v>48450.54999999993</v>
      </c>
      <c r="G261" s="59">
        <f t="shared" si="1"/>
        <v>-29.674999999988358</v>
      </c>
      <c r="H261" s="511"/>
      <c r="I261" s="282" t="s">
        <v>14</v>
      </c>
      <c r="J261" s="63" t="s">
        <v>2154</v>
      </c>
      <c r="M261" s="67"/>
      <c r="N261" s="67">
        <f>SUM($ALR$672+$VB$672+$AKZ$672+$UA$672+$US$672+$MB$672+$AAG$672+$ABQ$672+$ALI$672+$Y$672)</f>
        <v>89399.6</v>
      </c>
      <c r="O261" s="63" t="s">
        <v>4125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1659</v>
      </c>
      <c r="D262" s="63" t="s">
        <v>3264</v>
      </c>
      <c r="E262" s="251">
        <f>UCIRanking!B101</f>
        <v>48416.912499999926</v>
      </c>
      <c r="F262" s="251">
        <v>48225.012499999932</v>
      </c>
      <c r="G262" s="59">
        <f t="shared" si="1"/>
        <v>191.89999999999418</v>
      </c>
      <c r="H262" s="511"/>
      <c r="I262" s="282" t="s">
        <v>16</v>
      </c>
      <c r="J262" s="63" t="s">
        <v>4117</v>
      </c>
      <c r="L262" s="50"/>
      <c r="N262" s="67">
        <f>SUM($WL$672+$SZ$672+$AAY$672+$OD$672+$JZ$672+$AAP$672+$TR$672+$ABZ$672+$HF$672+$AHN$672)</f>
        <v>86573.10000000002</v>
      </c>
      <c r="O262" s="278" t="s">
        <v>4126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3255</v>
      </c>
      <c r="E263" s="251">
        <f>UCIRanking!B69</f>
        <v>48057.074999999553</v>
      </c>
      <c r="F263" s="251">
        <v>48132.499999999556</v>
      </c>
      <c r="G263" s="59">
        <f t="shared" si="1"/>
        <v>-75.42500000000291</v>
      </c>
      <c r="H263" s="511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1654</v>
      </c>
      <c r="D264" s="63" t="s">
        <v>3269</v>
      </c>
      <c r="E264" s="251">
        <f>UCIRanking!B65</f>
        <v>47517.250000000029</v>
      </c>
      <c r="F264" s="251">
        <v>47444.050000000032</v>
      </c>
      <c r="G264" s="59">
        <f t="shared" si="1"/>
        <v>73.19999999999709</v>
      </c>
      <c r="H264" s="511"/>
      <c r="J264" s="124" t="s">
        <v>1999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1661</v>
      </c>
      <c r="D265" s="63" t="s">
        <v>3232</v>
      </c>
      <c r="E265" s="251">
        <f>UCIRanking!B119</f>
        <v>47126.599999999977</v>
      </c>
      <c r="F265" s="251">
        <v>47187.124999999971</v>
      </c>
      <c r="G265" s="59">
        <f t="shared" si="1"/>
        <v>-60.524999999994179</v>
      </c>
      <c r="H265" s="511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19" t="s">
        <v>1656</v>
      </c>
      <c r="C266" s="9"/>
      <c r="D266" s="63" t="s">
        <v>3268</v>
      </c>
      <c r="E266" s="251">
        <f>UCIRanking!B66</f>
        <v>46849.487499999908</v>
      </c>
      <c r="F266" s="251">
        <v>46773.412499999911</v>
      </c>
      <c r="G266" s="59">
        <f t="shared" si="1"/>
        <v>76.07499999999709</v>
      </c>
      <c r="H266" s="511"/>
      <c r="I266" s="332" t="s">
        <v>0</v>
      </c>
      <c r="J266" s="63" t="s">
        <v>4113</v>
      </c>
      <c r="L266" s="489">
        <v>38</v>
      </c>
      <c r="M266" s="490">
        <v>27</v>
      </c>
      <c r="N266" s="491">
        <v>28</v>
      </c>
      <c r="O266" s="219" t="s">
        <v>4121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78" t="s">
        <v>2009</v>
      </c>
      <c r="C267" s="103"/>
      <c r="D267" s="63" t="s">
        <v>3272</v>
      </c>
      <c r="E267" s="251">
        <f>UCIRanking!B105</f>
        <v>46744.387500000033</v>
      </c>
      <c r="F267" s="251">
        <v>46650.787500000028</v>
      </c>
      <c r="G267" s="59">
        <f t="shared" si="1"/>
        <v>93.600000000005821</v>
      </c>
      <c r="H267" s="511"/>
      <c r="I267" s="332" t="s">
        <v>2</v>
      </c>
      <c r="J267" s="63" t="s">
        <v>1671</v>
      </c>
      <c r="L267" s="489">
        <v>33</v>
      </c>
      <c r="M267" s="490">
        <v>37</v>
      </c>
      <c r="N267" s="491">
        <v>23</v>
      </c>
      <c r="O267" s="63" t="s">
        <v>4119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19" t="s">
        <v>1657</v>
      </c>
      <c r="C268" s="103"/>
      <c r="D268" s="63" t="s">
        <v>3270</v>
      </c>
      <c r="E268" s="251">
        <f>UCIRanking!B8</f>
        <v>46672.949999999837</v>
      </c>
      <c r="F268" s="251">
        <v>46678.799999999828</v>
      </c>
      <c r="G268" s="59">
        <f t="shared" si="1"/>
        <v>-5.8499999999912689</v>
      </c>
      <c r="H268" s="511"/>
      <c r="I268" s="332" t="s">
        <v>3</v>
      </c>
      <c r="J268" s="63" t="s">
        <v>4117</v>
      </c>
      <c r="L268" s="489">
        <v>32</v>
      </c>
      <c r="M268" s="490">
        <v>28</v>
      </c>
      <c r="N268" s="491">
        <v>22</v>
      </c>
      <c r="O268" s="278" t="s">
        <v>4126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63" t="s">
        <v>763</v>
      </c>
      <c r="C269" s="9"/>
      <c r="D269" s="63" t="s">
        <v>3260</v>
      </c>
      <c r="E269" s="251">
        <f>UCIRanking!B62</f>
        <v>46556.525000000016</v>
      </c>
      <c r="F269" s="251">
        <v>46642.42500000001</v>
      </c>
      <c r="G269" s="59">
        <f t="shared" si="1"/>
        <v>-85.899999999994179</v>
      </c>
      <c r="H269" s="511"/>
      <c r="I269" s="332" t="s">
        <v>5</v>
      </c>
      <c r="J269" s="63" t="s">
        <v>2154</v>
      </c>
      <c r="L269" s="489">
        <v>25</v>
      </c>
      <c r="M269" s="490">
        <v>22</v>
      </c>
      <c r="N269" s="491">
        <v>18</v>
      </c>
      <c r="O269" s="63" t="s">
        <v>4125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13</v>
      </c>
      <c r="D270" s="63" t="s">
        <v>3261</v>
      </c>
      <c r="E270" s="251">
        <f>UCIRanking!B36</f>
        <v>46338.850000000042</v>
      </c>
      <c r="F270" s="251">
        <v>46329.675000000039</v>
      </c>
      <c r="G270" s="59">
        <f t="shared" si="1"/>
        <v>9.1750000000029104</v>
      </c>
      <c r="H270" s="511"/>
      <c r="I270" s="332" t="s">
        <v>7</v>
      </c>
      <c r="J270" s="63" t="s">
        <v>1672</v>
      </c>
      <c r="K270" s="541"/>
      <c r="L270" s="489">
        <v>24</v>
      </c>
      <c r="M270" s="490">
        <v>24</v>
      </c>
      <c r="N270" s="491">
        <v>18</v>
      </c>
      <c r="O270" s="278" t="s">
        <v>4118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278" t="s">
        <v>2007</v>
      </c>
      <c r="C271" s="103"/>
      <c r="D271" s="63" t="s">
        <v>3273</v>
      </c>
      <c r="E271" s="251">
        <f>UCIRanking!B20</f>
        <v>45751.124999999927</v>
      </c>
      <c r="F271" s="251">
        <v>45560.049999999916</v>
      </c>
      <c r="G271" s="59">
        <f t="shared" si="1"/>
        <v>191.07500000001164</v>
      </c>
      <c r="H271" s="511"/>
      <c r="I271" s="332" t="s">
        <v>8</v>
      </c>
      <c r="J271" s="63" t="s">
        <v>4116</v>
      </c>
      <c r="L271" s="489">
        <v>23</v>
      </c>
      <c r="M271" s="490">
        <v>22</v>
      </c>
      <c r="N271" s="491">
        <v>26</v>
      </c>
      <c r="O271" s="278" t="s">
        <v>4124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278" t="s">
        <v>2019</v>
      </c>
      <c r="C272" s="103"/>
      <c r="D272" s="63" t="s">
        <v>3274</v>
      </c>
      <c r="E272" s="251">
        <f>UCIRanking!B27</f>
        <v>45043.674999999923</v>
      </c>
      <c r="F272" s="251">
        <v>45016.574999999917</v>
      </c>
      <c r="G272" s="59">
        <f t="shared" si="1"/>
        <v>27.100000000005821</v>
      </c>
      <c r="H272" s="511"/>
      <c r="I272" s="332" t="s">
        <v>10</v>
      </c>
      <c r="J272" s="63" t="s">
        <v>4114</v>
      </c>
      <c r="L272" s="489">
        <v>22</v>
      </c>
      <c r="M272" s="490">
        <v>21</v>
      </c>
      <c r="N272" s="491">
        <v>18</v>
      </c>
      <c r="O272" s="278" t="s">
        <v>4500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755</v>
      </c>
      <c r="D273" s="63" t="s">
        <v>3263</v>
      </c>
      <c r="E273" s="251">
        <f>UCIRanking!B92</f>
        <v>44874.924999999981</v>
      </c>
      <c r="F273" s="251">
        <v>44968.224999999984</v>
      </c>
      <c r="G273" s="59">
        <f t="shared" si="1"/>
        <v>-93.30000000000291</v>
      </c>
      <c r="H273" s="511"/>
      <c r="I273" s="332" t="s">
        <v>12</v>
      </c>
      <c r="J273" s="63" t="s">
        <v>4115</v>
      </c>
      <c r="L273" s="489">
        <v>16</v>
      </c>
      <c r="M273" s="490">
        <v>24</v>
      </c>
      <c r="N273" s="491">
        <v>13</v>
      </c>
      <c r="O273" s="278" t="s">
        <v>4123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63" t="s">
        <v>782</v>
      </c>
      <c r="D274" s="63" t="s">
        <v>3267</v>
      </c>
      <c r="E274" s="251">
        <f>UCIRanking!B93</f>
        <v>44761.987500000199</v>
      </c>
      <c r="F274" s="251">
        <v>44758.262500000208</v>
      </c>
      <c r="G274" s="59">
        <f t="shared" si="1"/>
        <v>3.7249999999912689</v>
      </c>
      <c r="H274" s="511"/>
      <c r="I274" s="282" t="s">
        <v>14</v>
      </c>
      <c r="J274" s="63" t="s">
        <v>1673</v>
      </c>
      <c r="L274" s="489">
        <v>11</v>
      </c>
      <c r="M274" s="490">
        <v>19</v>
      </c>
      <c r="N274" s="491">
        <v>18</v>
      </c>
      <c r="O274" s="219" t="s">
        <v>4120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2003</v>
      </c>
      <c r="D275" s="63" t="s">
        <v>3276</v>
      </c>
      <c r="E275" s="251">
        <f>UCIRanking!B87</f>
        <v>43253.887499999968</v>
      </c>
      <c r="F275" s="251">
        <v>43053.412499999962</v>
      </c>
      <c r="G275" s="59">
        <f t="shared" si="1"/>
        <v>200.47500000000582</v>
      </c>
      <c r="H275" s="511"/>
      <c r="I275" s="282" t="s">
        <v>16</v>
      </c>
      <c r="J275" s="63" t="s">
        <v>1674</v>
      </c>
      <c r="L275" s="489">
        <v>9</v>
      </c>
      <c r="M275" s="490">
        <v>19</v>
      </c>
      <c r="N275" s="491">
        <v>21</v>
      </c>
      <c r="O275" s="219" t="s">
        <v>4122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278" t="s">
        <v>39</v>
      </c>
      <c r="C276" s="103"/>
      <c r="D276" s="63" t="s">
        <v>3244</v>
      </c>
      <c r="E276" s="251">
        <f>UCIRanking!B129</f>
        <v>43083.237500000163</v>
      </c>
      <c r="F276" s="251">
        <v>43184.437500000175</v>
      </c>
      <c r="G276" s="59">
        <f t="shared" si="1"/>
        <v>-101.20000000001164</v>
      </c>
      <c r="H276" s="511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63" t="s">
        <v>788</v>
      </c>
      <c r="D277" s="63" t="s">
        <v>3258</v>
      </c>
      <c r="E277" s="251">
        <f>UCIRanking!B19</f>
        <v>42696.73749999993</v>
      </c>
      <c r="F277" s="251">
        <v>42867.262499999939</v>
      </c>
      <c r="G277" s="59">
        <f t="shared" si="1"/>
        <v>-170.52500000000873</v>
      </c>
      <c r="H277" s="511"/>
      <c r="L277" s="350">
        <f>SUM(L266:L276)</f>
        <v>233</v>
      </c>
      <c r="M277" s="350">
        <f>SUM(M266:M276)</f>
        <v>243</v>
      </c>
      <c r="N277" s="350">
        <f>SUM(N266:N276)</f>
        <v>205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3275</v>
      </c>
      <c r="E278" s="251">
        <f>UCIRanking!B13</f>
        <v>40620.099999999962</v>
      </c>
      <c r="F278" s="251">
        <v>40683.012499999968</v>
      </c>
      <c r="G278" s="59">
        <f t="shared" si="1"/>
        <v>-62.912500000005821</v>
      </c>
      <c r="H278" s="511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3278</v>
      </c>
      <c r="E279" s="251">
        <f>UCIRanking!B47</f>
        <v>40553.387500000026</v>
      </c>
      <c r="F279" s="251">
        <v>40597.062500000029</v>
      </c>
      <c r="G279" s="59">
        <f t="shared" si="1"/>
        <v>-43.67500000000291</v>
      </c>
      <c r="H279" s="511"/>
      <c r="J279" s="124" t="s">
        <v>2000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3280</v>
      </c>
      <c r="E280" s="251">
        <f>UCIRanking!B58</f>
        <v>40441.737499999916</v>
      </c>
      <c r="F280" s="251">
        <v>40522.162499999904</v>
      </c>
      <c r="G280" s="59">
        <f t="shared" si="1"/>
        <v>-80.424999999988358</v>
      </c>
      <c r="H280" s="511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63" t="s">
        <v>728</v>
      </c>
      <c r="D281" s="63" t="s">
        <v>3277</v>
      </c>
      <c r="E281" s="251">
        <f>UCIRanking!B32</f>
        <v>39949.19999999991</v>
      </c>
      <c r="F281" s="251">
        <v>39845.674999999901</v>
      </c>
      <c r="G281" s="59">
        <f t="shared" si="1"/>
        <v>103.52500000000873</v>
      </c>
      <c r="H281" s="511"/>
      <c r="I281" s="332" t="s">
        <v>0</v>
      </c>
      <c r="J281" s="63" t="s">
        <v>4113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36720</v>
      </c>
      <c r="O281" s="219" t="s">
        <v>4121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278" t="s">
        <v>2011</v>
      </c>
      <c r="C282" s="103"/>
      <c r="D282" s="63" t="s">
        <v>3281</v>
      </c>
      <c r="E282" s="251">
        <f>UCIRanking!B7</f>
        <v>39648.02499999982</v>
      </c>
      <c r="F282" s="251">
        <v>39549.77499999982</v>
      </c>
      <c r="G282" s="59">
        <f t="shared" si="1"/>
        <v>98.25</v>
      </c>
      <c r="H282" s="511"/>
      <c r="I282" s="332" t="s">
        <v>2</v>
      </c>
      <c r="J282" s="63" t="s">
        <v>1671</v>
      </c>
      <c r="L282" s="50"/>
      <c r="N282" s="337">
        <f>SUM(Puntenklassement!D21)+(Puntenklassement!D22)+(Puntenklassement!D24)+(Puntenklassement!D50)+(Puntenklassement!D56)+(Puntenklassement!D59)+(Puntenklassement!D70)+(Puntenklassement!D72)+(Puntenklassement!D88)+(Puntenklassement!D99)</f>
        <v>36194</v>
      </c>
      <c r="O282" s="63" t="s">
        <v>4119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2012</v>
      </c>
      <c r="C283" s="103"/>
      <c r="D283" s="63" t="s">
        <v>3282</v>
      </c>
      <c r="E283" s="251">
        <f>UCIRanking!B33</f>
        <v>39642.750000000189</v>
      </c>
      <c r="F283" s="251">
        <v>39650.275000000183</v>
      </c>
      <c r="G283" s="59">
        <f t="shared" si="1"/>
        <v>-7.5249999999941792</v>
      </c>
      <c r="H283" s="511"/>
      <c r="I283" s="332" t="s">
        <v>3</v>
      </c>
      <c r="J283" s="63" t="s">
        <v>4114</v>
      </c>
      <c r="L283" s="50"/>
      <c r="N283" s="337">
        <f>SUM(Puntenklassement!D11)+(Puntenklassement!D28)+(Puntenklassement!D31)+(Puntenklassement!D41)+(Puntenklassement!D42)+(Puntenklassement!D45)+(Puntenklassement!D47)+(Puntenklassement!D53)+(Puntenklassement!D69)+(Puntenklassement!D85)</f>
        <v>35679</v>
      </c>
      <c r="O283" s="278" t="s">
        <v>4500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8" t="s">
        <v>144</v>
      </c>
      <c r="D284" s="63" t="s">
        <v>3266</v>
      </c>
      <c r="E284" s="251">
        <f>UCIRanking!B130</f>
        <v>37847.187500000036</v>
      </c>
      <c r="F284" s="251">
        <v>38070.562500000036</v>
      </c>
      <c r="G284" s="59">
        <f t="shared" si="1"/>
        <v>-223.375</v>
      </c>
      <c r="H284" s="511"/>
      <c r="I284" s="332" t="s">
        <v>5</v>
      </c>
      <c r="J284" s="63" t="s">
        <v>1672</v>
      </c>
      <c r="L284" s="50"/>
      <c r="N284" s="337">
        <f>SUM(Puntenklassement!D25)+(Puntenklassement!D34)+(Puntenklassement!D35)+(Puntenklassement!D40)+(Puntenklassement!D51)+(Puntenklassement!D71)+(Puntenklassement!D91)+(Puntenklassement!D92)+(Puntenklassement!D96)+(Puntenklassement!D97)</f>
        <v>35612</v>
      </c>
      <c r="O284" s="278" t="s">
        <v>4118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3271</v>
      </c>
      <c r="E285" s="251">
        <f>UCIRanking!B107</f>
        <v>35228.637500000215</v>
      </c>
      <c r="F285" s="251">
        <v>35482.512500000215</v>
      </c>
      <c r="G285" s="59">
        <f t="shared" si="1"/>
        <v>-253.875</v>
      </c>
      <c r="H285" s="511"/>
      <c r="I285" s="332" t="s">
        <v>7</v>
      </c>
      <c r="J285" s="63" t="s">
        <v>4116</v>
      </c>
      <c r="L285" s="50"/>
      <c r="N285" s="337">
        <f>SUM(Puntenklassement!D17)+(Puntenklassement!D48)+(Puntenklassement!D54)+(Puntenklassement!D58)+(Puntenklassement!D67)+(Puntenklassement!D73)+(Puntenklassement!D74)+(Puntenklassement!D77)+(Puntenklassement!D84)+(Puntenklassement!D102)</f>
        <v>34994</v>
      </c>
      <c r="O285" s="278" t="s">
        <v>4124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2008</v>
      </c>
      <c r="C286" s="103"/>
      <c r="D286" s="63" t="s">
        <v>3283</v>
      </c>
      <c r="E286" s="251">
        <f>UCIRanking!B40</f>
        <v>33262.849999999969</v>
      </c>
      <c r="F286" s="251">
        <v>33301.224999999977</v>
      </c>
      <c r="G286" s="59">
        <f t="shared" ref="G286:G317" si="2">SUM(E286-F286)</f>
        <v>-38.375000000007276</v>
      </c>
      <c r="H286" s="511"/>
      <c r="I286" s="332" t="s">
        <v>8</v>
      </c>
      <c r="J286" s="63" t="s">
        <v>4115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33836</v>
      </c>
      <c r="O286" s="278" t="s">
        <v>4123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2010</v>
      </c>
      <c r="C287" s="103"/>
      <c r="D287" s="63" t="s">
        <v>3279</v>
      </c>
      <c r="E287" s="251">
        <f>UCIRanking!B108</f>
        <v>32814.474999999962</v>
      </c>
      <c r="F287" s="251">
        <v>32919.724999999962</v>
      </c>
      <c r="G287" s="59">
        <f t="shared" si="2"/>
        <v>-105.25</v>
      </c>
      <c r="H287" s="511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33750</v>
      </c>
      <c r="O287" s="219" t="s">
        <v>4120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2004</v>
      </c>
      <c r="C288" s="9"/>
      <c r="D288" s="63" t="s">
        <v>3285</v>
      </c>
      <c r="E288" s="251">
        <f>UCIRanking!B9</f>
        <v>30671.949999999972</v>
      </c>
      <c r="F288" s="251">
        <v>30753.42499999997</v>
      </c>
      <c r="G288" s="59">
        <f t="shared" si="2"/>
        <v>-81.474999999998545</v>
      </c>
      <c r="H288" s="511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33285</v>
      </c>
      <c r="O288" s="219" t="s">
        <v>4122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2158</v>
      </c>
      <c r="D289" s="63" t="s">
        <v>3288</v>
      </c>
      <c r="E289" s="251">
        <f>UCIRanking!B83</f>
        <v>28257.7250000001</v>
      </c>
      <c r="F289" s="251">
        <v>28242.7250000001</v>
      </c>
      <c r="G289" s="59">
        <f t="shared" si="2"/>
        <v>15</v>
      </c>
      <c r="H289" s="511"/>
      <c r="I289" s="282" t="s">
        <v>14</v>
      </c>
      <c r="J289" s="63" t="s">
        <v>4117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32890</v>
      </c>
      <c r="O289" s="278" t="s">
        <v>4126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2028</v>
      </c>
      <c r="D290" s="63" t="s">
        <v>3293</v>
      </c>
      <c r="E290" s="251">
        <f>UCIRanking!B57</f>
        <v>27916.69999999995</v>
      </c>
      <c r="F290" s="251">
        <v>27888.974999999944</v>
      </c>
      <c r="G290" s="59">
        <f t="shared" si="2"/>
        <v>27.725000000005821</v>
      </c>
      <c r="H290" s="511"/>
      <c r="I290" s="282" t="s">
        <v>16</v>
      </c>
      <c r="J290" s="63" t="s">
        <v>2154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30634</v>
      </c>
      <c r="O290" s="63" t="s">
        <v>4125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2026</v>
      </c>
      <c r="D291" s="63" t="s">
        <v>3294</v>
      </c>
      <c r="E291" s="251">
        <f>UCIRanking!B30</f>
        <v>27897.300000000061</v>
      </c>
      <c r="F291" s="251">
        <v>27782.325000000055</v>
      </c>
      <c r="G291" s="59">
        <f t="shared" si="2"/>
        <v>114.97500000000582</v>
      </c>
      <c r="H291" s="511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2024</v>
      </c>
      <c r="D292" s="63" t="s">
        <v>3290</v>
      </c>
      <c r="E292" s="251">
        <f>UCIRanking!B14</f>
        <v>27836.025000000038</v>
      </c>
      <c r="F292" s="251">
        <v>27851.700000000033</v>
      </c>
      <c r="G292" s="59">
        <f t="shared" si="2"/>
        <v>-15.674999999995634</v>
      </c>
      <c r="H292" s="511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4499</v>
      </c>
      <c r="D293" s="63" t="s">
        <v>3289</v>
      </c>
      <c r="E293" s="251">
        <f>UCIRanking!B50</f>
        <v>27013.762500000081</v>
      </c>
      <c r="F293" s="251">
        <v>26893.812500000076</v>
      </c>
      <c r="G293" s="59">
        <f t="shared" si="2"/>
        <v>119.95000000000437</v>
      </c>
      <c r="H293" s="511"/>
      <c r="I293" s="332"/>
      <c r="J293" s="104" t="s">
        <v>3386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2031</v>
      </c>
      <c r="D294" s="63" t="s">
        <v>3295</v>
      </c>
      <c r="E294" s="251">
        <f>UCIRanking!B98</f>
        <v>25661.249999999953</v>
      </c>
      <c r="F294" s="251">
        <v>25483.174999999956</v>
      </c>
      <c r="G294" s="59">
        <f t="shared" si="2"/>
        <v>178.07499999999709</v>
      </c>
      <c r="H294" s="511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6</v>
      </c>
      <c r="C295" s="9"/>
      <c r="D295" s="63" t="s">
        <v>3284</v>
      </c>
      <c r="E295" s="251">
        <f>UCIRanking!B111</f>
        <v>23895.149999999987</v>
      </c>
      <c r="F295" s="251">
        <v>23956.374999999985</v>
      </c>
      <c r="G295" s="59">
        <f t="shared" si="2"/>
        <v>-61.224999999998545</v>
      </c>
      <c r="H295" s="511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862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19</v>
      </c>
      <c r="C296" s="9"/>
      <c r="D296" s="63" t="s">
        <v>3286</v>
      </c>
      <c r="E296" s="251">
        <f>UCIRanking!B115</f>
        <v>23168.987499999923</v>
      </c>
      <c r="F296" s="251">
        <v>23212.862499999923</v>
      </c>
      <c r="G296" s="59">
        <f t="shared" si="2"/>
        <v>-43.875</v>
      </c>
      <c r="H296" s="511"/>
      <c r="I296" s="332" t="s">
        <v>2</v>
      </c>
      <c r="J296" s="331" t="s">
        <v>830</v>
      </c>
      <c r="K296" s="280"/>
      <c r="L296" s="418"/>
      <c r="M296" s="419" t="s">
        <v>138</v>
      </c>
      <c r="N296" s="285">
        <v>581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2051</v>
      </c>
      <c r="D297" s="63" t="s">
        <v>3296</v>
      </c>
      <c r="E297" s="251">
        <f>UCIRanking!B79</f>
        <v>22444.724999999988</v>
      </c>
      <c r="F297" s="251">
        <v>22436.999999999989</v>
      </c>
      <c r="G297" s="59">
        <f t="shared" si="2"/>
        <v>7.7249999999985448</v>
      </c>
      <c r="H297" s="511"/>
      <c r="I297" s="332" t="s">
        <v>3</v>
      </c>
      <c r="J297" s="331" t="s">
        <v>478</v>
      </c>
      <c r="K297" s="280"/>
      <c r="L297" s="418"/>
      <c r="M297" s="419" t="s">
        <v>138</v>
      </c>
      <c r="N297" s="285">
        <v>468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2025</v>
      </c>
      <c r="D298" s="63" t="s">
        <v>3297</v>
      </c>
      <c r="E298" s="251">
        <f>UCIRanking!B23</f>
        <v>21915.049999999981</v>
      </c>
      <c r="F298" s="251">
        <v>21886.699999999975</v>
      </c>
      <c r="G298" s="59">
        <f t="shared" si="2"/>
        <v>28.350000000005821</v>
      </c>
      <c r="H298" s="511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2027</v>
      </c>
      <c r="D299" s="63" t="s">
        <v>3301</v>
      </c>
      <c r="E299" s="251">
        <f>UCIRanking!B55</f>
        <v>20712.075000000066</v>
      </c>
      <c r="F299" s="251">
        <v>20705.800000000065</v>
      </c>
      <c r="G299" s="59">
        <f t="shared" si="2"/>
        <v>6.2750000000014552</v>
      </c>
      <c r="H299" s="511"/>
      <c r="I299" s="332" t="s">
        <v>7</v>
      </c>
      <c r="J299" s="331" t="s">
        <v>1263</v>
      </c>
      <c r="K299" s="418"/>
      <c r="L299" s="418"/>
      <c r="M299" s="419" t="s">
        <v>133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2054</v>
      </c>
      <c r="D300" s="63" t="s">
        <v>3298</v>
      </c>
      <c r="E300" s="251">
        <f>UCIRanking!B18</f>
        <v>20572.550000000094</v>
      </c>
      <c r="F300" s="251">
        <v>20550.350000000097</v>
      </c>
      <c r="G300" s="59">
        <f t="shared" si="2"/>
        <v>22.19999999999709</v>
      </c>
      <c r="H300" s="511"/>
      <c r="I300" s="332" t="s">
        <v>8</v>
      </c>
      <c r="J300" s="331" t="s">
        <v>425</v>
      </c>
      <c r="K300" s="420"/>
      <c r="L300" s="418"/>
      <c r="M300" s="419" t="s">
        <v>139</v>
      </c>
      <c r="N300" s="285">
        <v>432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19" t="s">
        <v>1645</v>
      </c>
      <c r="C301" s="9"/>
      <c r="D301" s="63" t="s">
        <v>3287</v>
      </c>
      <c r="E301" s="251">
        <f>UCIRanking!B117</f>
        <v>19704.999999999865</v>
      </c>
      <c r="F301" s="251">
        <v>19765.374999999873</v>
      </c>
      <c r="G301" s="59">
        <f t="shared" si="2"/>
        <v>-60.375000000007276</v>
      </c>
      <c r="H301" s="511"/>
      <c r="I301" s="332" t="s">
        <v>10</v>
      </c>
      <c r="J301" s="331" t="s">
        <v>473</v>
      </c>
      <c r="K301" s="420"/>
      <c r="L301" s="418"/>
      <c r="M301" s="419" t="s">
        <v>139</v>
      </c>
      <c r="N301" s="285">
        <v>423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2053</v>
      </c>
      <c r="D302" s="63" t="s">
        <v>3300</v>
      </c>
      <c r="E302" s="251">
        <f>UCIRanking!B82</f>
        <v>19093.212500000132</v>
      </c>
      <c r="F302" s="251">
        <v>19055.462500000132</v>
      </c>
      <c r="G302" s="59">
        <f t="shared" si="2"/>
        <v>37.75</v>
      </c>
      <c r="H302" s="511"/>
      <c r="I302" s="332" t="s">
        <v>12</v>
      </c>
      <c r="J302" s="331" t="s">
        <v>491</v>
      </c>
      <c r="K302" s="280"/>
      <c r="L302" s="418"/>
      <c r="M302" s="419" t="s">
        <v>138</v>
      </c>
      <c r="N302" s="285">
        <v>417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3291</v>
      </c>
      <c r="E303" s="251">
        <f>UCIRanking!B126</f>
        <v>18732.187500000011</v>
      </c>
      <c r="F303" s="251">
        <v>18733.687500000011</v>
      </c>
      <c r="G303" s="59">
        <f t="shared" si="2"/>
        <v>-1.5</v>
      </c>
      <c r="H303" s="511"/>
      <c r="I303" s="332" t="s">
        <v>14</v>
      </c>
      <c r="J303" s="331" t="s">
        <v>566</v>
      </c>
      <c r="K303" s="420"/>
      <c r="L303" s="418"/>
      <c r="M303" s="419" t="s">
        <v>139</v>
      </c>
      <c r="N303" s="285">
        <v>411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2029</v>
      </c>
      <c r="D304" s="63" t="s">
        <v>3292</v>
      </c>
      <c r="E304" s="251">
        <f>UCIRanking!B121</f>
        <v>18606.712499999892</v>
      </c>
      <c r="F304" s="251">
        <v>18649.337499999892</v>
      </c>
      <c r="G304" s="59">
        <f t="shared" si="2"/>
        <v>-42.625</v>
      </c>
      <c r="H304" s="511"/>
      <c r="I304" s="332" t="s">
        <v>16</v>
      </c>
      <c r="J304" s="331" t="s">
        <v>455</v>
      </c>
      <c r="K304" s="418"/>
      <c r="L304" s="418"/>
      <c r="M304" s="419" t="s">
        <v>133</v>
      </c>
      <c r="N304" s="285">
        <v>410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2005</v>
      </c>
      <c r="C305" s="213"/>
      <c r="D305" s="63" t="s">
        <v>3299</v>
      </c>
      <c r="E305" s="251">
        <f>UCIRanking!B112</f>
        <v>13183.899999999858</v>
      </c>
      <c r="F305" s="251">
        <v>13206.649999999858</v>
      </c>
      <c r="G305" s="59">
        <f t="shared" si="2"/>
        <v>-22.75</v>
      </c>
      <c r="H305" s="511"/>
      <c r="I305" s="332" t="s">
        <v>18</v>
      </c>
      <c r="J305" s="331" t="s">
        <v>1269</v>
      </c>
      <c r="K305" s="418"/>
      <c r="L305" s="418"/>
      <c r="M305" s="419" t="s">
        <v>136</v>
      </c>
      <c r="N305" s="285">
        <v>408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3302</v>
      </c>
      <c r="E306" s="251">
        <f>UCIRanking!B123</f>
        <v>11510.074999999979</v>
      </c>
      <c r="F306" s="251">
        <v>11549.89999999998</v>
      </c>
      <c r="G306" s="59">
        <f t="shared" si="2"/>
        <v>-39.825000000000728</v>
      </c>
      <c r="H306" s="511"/>
      <c r="I306" s="332" t="s">
        <v>20</v>
      </c>
      <c r="J306" s="206" t="s">
        <v>2290</v>
      </c>
      <c r="K306" s="418"/>
      <c r="L306" s="418"/>
      <c r="M306" s="419" t="s">
        <v>133</v>
      </c>
      <c r="N306" s="285">
        <v>375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3387</v>
      </c>
      <c r="D307" s="63" t="s">
        <v>3361</v>
      </c>
      <c r="E307" s="251">
        <f>UCIRanking!B25</f>
        <v>10441.300000000012</v>
      </c>
      <c r="F307" s="251">
        <v>10213.000000000013</v>
      </c>
      <c r="G307" s="59">
        <f t="shared" si="2"/>
        <v>228.29999999999927</v>
      </c>
      <c r="H307" s="511"/>
      <c r="I307" s="332" t="s">
        <v>22</v>
      </c>
      <c r="J307" s="331" t="s">
        <v>2055</v>
      </c>
      <c r="K307" s="418"/>
      <c r="L307" s="418"/>
      <c r="M307" s="419" t="s">
        <v>140</v>
      </c>
      <c r="N307" s="285">
        <v>368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744</v>
      </c>
      <c r="C308" s="103"/>
      <c r="D308" s="63" t="s">
        <v>3303</v>
      </c>
      <c r="E308" s="251">
        <f>UCIRanking!B113</f>
        <v>10224.600000000002</v>
      </c>
      <c r="F308" s="251">
        <v>10314.475000000002</v>
      </c>
      <c r="G308" s="59">
        <f t="shared" si="2"/>
        <v>-89.875</v>
      </c>
      <c r="H308" s="511"/>
      <c r="I308" s="332" t="s">
        <v>24</v>
      </c>
      <c r="J308" s="331" t="s">
        <v>516</v>
      </c>
      <c r="K308" s="418"/>
      <c r="L308" s="418"/>
      <c r="M308" s="419" t="s">
        <v>136</v>
      </c>
      <c r="N308" s="285">
        <v>364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3388</v>
      </c>
      <c r="D309" s="63" t="s">
        <v>3362</v>
      </c>
      <c r="E309" s="251">
        <f>UCIRanking!B15</f>
        <v>9721.9999999999964</v>
      </c>
      <c r="F309" s="251">
        <v>9661.5999999999967</v>
      </c>
      <c r="G309" s="59">
        <f t="shared" si="2"/>
        <v>60.399999999999636</v>
      </c>
      <c r="H309" s="511"/>
      <c r="I309" s="332" t="s">
        <v>26</v>
      </c>
      <c r="J309" s="331" t="s">
        <v>957</v>
      </c>
      <c r="K309" s="280"/>
      <c r="L309" s="418"/>
      <c r="M309" s="419" t="s">
        <v>138</v>
      </c>
      <c r="N309" s="285">
        <v>334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63" t="s">
        <v>3384</v>
      </c>
      <c r="D310" s="63" t="s">
        <v>3357</v>
      </c>
      <c r="E310" s="251">
        <f>UCIRanking!B72</f>
        <v>9524.8000000000102</v>
      </c>
      <c r="F310" s="251">
        <v>9305.8000000000102</v>
      </c>
      <c r="G310" s="59">
        <f t="shared" si="2"/>
        <v>219</v>
      </c>
      <c r="H310" s="511"/>
      <c r="I310" s="332" t="s">
        <v>28</v>
      </c>
      <c r="J310" s="331" t="s">
        <v>604</v>
      </c>
      <c r="K310" s="418"/>
      <c r="L310" s="418"/>
      <c r="M310" s="419" t="s">
        <v>133</v>
      </c>
      <c r="N310" s="285">
        <v>329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63" t="s">
        <v>158</v>
      </c>
      <c r="C311" s="103"/>
      <c r="D311" s="63" t="s">
        <v>3304</v>
      </c>
      <c r="E311" s="251">
        <f>UCIRanking!B125</f>
        <v>9408.0374999999767</v>
      </c>
      <c r="F311" s="251">
        <v>9445.8624999999738</v>
      </c>
      <c r="G311" s="59">
        <f t="shared" si="2"/>
        <v>-37.82499999999709</v>
      </c>
      <c r="H311" s="511"/>
      <c r="I311" s="332" t="s">
        <v>30</v>
      </c>
      <c r="J311" s="331" t="s">
        <v>518</v>
      </c>
      <c r="K311" s="418"/>
      <c r="L311" s="418"/>
      <c r="M311" s="419" t="s">
        <v>133</v>
      </c>
      <c r="N311" s="285">
        <v>311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3374</v>
      </c>
      <c r="D312" s="63" t="s">
        <v>3347</v>
      </c>
      <c r="E312" s="251">
        <f>UCIRanking!B48</f>
        <v>9307.8000000000138</v>
      </c>
      <c r="F312" s="251">
        <v>8980.8000000000138</v>
      </c>
      <c r="G312" s="59">
        <f t="shared" si="2"/>
        <v>327</v>
      </c>
      <c r="H312" s="511"/>
      <c r="I312" s="332" t="s">
        <v>32</v>
      </c>
      <c r="J312" s="206" t="s">
        <v>2655</v>
      </c>
      <c r="K312" s="418"/>
      <c r="L312" s="418"/>
      <c r="M312" s="1" t="s">
        <v>131</v>
      </c>
      <c r="N312" s="285">
        <v>297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3376</v>
      </c>
      <c r="D313" s="63" t="s">
        <v>3349</v>
      </c>
      <c r="E313" s="251">
        <f>UCIRanking!B60</f>
        <v>9288.3999999999924</v>
      </c>
      <c r="F313" s="251">
        <v>9121.8999999999924</v>
      </c>
      <c r="G313" s="59">
        <f t="shared" si="2"/>
        <v>166.5</v>
      </c>
      <c r="H313" s="511"/>
      <c r="I313" s="332" t="s">
        <v>34</v>
      </c>
      <c r="J313" s="331" t="s">
        <v>602</v>
      </c>
      <c r="K313" s="418"/>
      <c r="L313" s="418"/>
      <c r="M313" s="419" t="s">
        <v>140</v>
      </c>
      <c r="N313" s="285">
        <v>295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3399</v>
      </c>
      <c r="D314" s="63" t="s">
        <v>3365</v>
      </c>
      <c r="E314" s="251">
        <f>UCIRanking!B77</f>
        <v>9286.6000000000076</v>
      </c>
      <c r="F314" s="251">
        <v>9216.6000000000076</v>
      </c>
      <c r="G314" s="59">
        <f t="shared" si="2"/>
        <v>70</v>
      </c>
      <c r="H314" s="511"/>
      <c r="I314" s="332" t="s">
        <v>36</v>
      </c>
      <c r="J314" s="331" t="s">
        <v>442</v>
      </c>
      <c r="K314" s="418"/>
      <c r="L314" s="418"/>
      <c r="M314" s="419" t="s">
        <v>140</v>
      </c>
      <c r="N314" s="285">
        <v>285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3377</v>
      </c>
      <c r="D315" s="63" t="s">
        <v>3350</v>
      </c>
      <c r="E315" s="251">
        <f>UCIRanking!B56</f>
        <v>9258.6000000000076</v>
      </c>
      <c r="F315" s="251">
        <v>8958.9000000000069</v>
      </c>
      <c r="G315" s="59">
        <f t="shared" si="2"/>
        <v>299.70000000000073</v>
      </c>
      <c r="H315" s="511"/>
      <c r="I315" s="332" t="s">
        <v>38</v>
      </c>
      <c r="J315" s="331" t="s">
        <v>465</v>
      </c>
      <c r="K315" s="418"/>
      <c r="L315" s="418"/>
      <c r="M315" s="419" t="s">
        <v>133</v>
      </c>
      <c r="N315" s="285">
        <v>275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3396</v>
      </c>
      <c r="D316" s="63" t="s">
        <v>3363</v>
      </c>
      <c r="E316" s="251">
        <f>UCIRanking!B39</f>
        <v>8995.4999999999909</v>
      </c>
      <c r="F316" s="251">
        <v>8966.0999999999913</v>
      </c>
      <c r="G316" s="59">
        <f t="shared" si="2"/>
        <v>29.399999999999636</v>
      </c>
      <c r="H316" s="511"/>
      <c r="I316" s="332" t="s">
        <v>145</v>
      </c>
      <c r="J316" s="331" t="s">
        <v>414</v>
      </c>
      <c r="K316" s="418"/>
      <c r="L316" s="418"/>
      <c r="M316" s="419" t="s">
        <v>140</v>
      </c>
      <c r="N316" s="285">
        <v>273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3383</v>
      </c>
      <c r="D317" s="63" t="s">
        <v>3356</v>
      </c>
      <c r="E317" s="251">
        <f>UCIRanking!B61</f>
        <v>8990.0499999999902</v>
      </c>
      <c r="F317" s="251">
        <v>8975.7499999999909</v>
      </c>
      <c r="G317" s="59">
        <f t="shared" si="2"/>
        <v>14.299999999999272</v>
      </c>
      <c r="H317" s="511"/>
      <c r="I317" s="332" t="s">
        <v>146</v>
      </c>
      <c r="J317" s="331" t="s">
        <v>507</v>
      </c>
      <c r="K317" s="418"/>
      <c r="L317" s="418"/>
      <c r="M317" s="419" t="s">
        <v>133</v>
      </c>
      <c r="N317" s="285">
        <v>264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3372</v>
      </c>
      <c r="D318" s="63" t="s">
        <v>3345</v>
      </c>
      <c r="E318" s="251">
        <f>UCIRanking!B67</f>
        <v>8806.1000000000058</v>
      </c>
      <c r="F318" s="251">
        <v>8536.1000000000058</v>
      </c>
      <c r="G318" s="59">
        <f t="shared" ref="G318:G349" si="3">SUM(E318-F318)</f>
        <v>270</v>
      </c>
      <c r="H318" s="511"/>
      <c r="I318" s="282" t="s">
        <v>147</v>
      </c>
      <c r="J318" s="331" t="s">
        <v>1002</v>
      </c>
      <c r="K318" s="280"/>
      <c r="L318" s="418"/>
      <c r="M318" s="419" t="s">
        <v>138</v>
      </c>
      <c r="N318" s="285">
        <v>256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3400</v>
      </c>
      <c r="D319" s="63" t="s">
        <v>3366</v>
      </c>
      <c r="E319" s="251">
        <f>UCIRanking!B45</f>
        <v>8799.0000000000036</v>
      </c>
      <c r="F319" s="251">
        <v>8789.9000000000033</v>
      </c>
      <c r="G319" s="59">
        <f t="shared" si="3"/>
        <v>9.1000000000003638</v>
      </c>
      <c r="H319" s="511"/>
      <c r="I319" s="332" t="s">
        <v>151</v>
      </c>
      <c r="J319" s="331" t="s">
        <v>1733</v>
      </c>
      <c r="K319" s="418"/>
      <c r="L319" s="418"/>
      <c r="M319" s="419" t="s">
        <v>140</v>
      </c>
      <c r="N319" s="285">
        <v>247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3385</v>
      </c>
      <c r="D320" s="63" t="s">
        <v>3359</v>
      </c>
      <c r="E320" s="251">
        <f>UCIRanking!B91</f>
        <v>8785.3000000000084</v>
      </c>
      <c r="F320" s="251">
        <v>8629.9000000000087</v>
      </c>
      <c r="G320" s="59">
        <f t="shared" si="3"/>
        <v>155.39999999999964</v>
      </c>
      <c r="H320" s="511"/>
      <c r="I320" s="332" t="s">
        <v>157</v>
      </c>
      <c r="J320" s="331" t="s">
        <v>468</v>
      </c>
      <c r="K320" s="280"/>
      <c r="L320" s="418"/>
      <c r="M320" s="419" t="s">
        <v>138</v>
      </c>
      <c r="N320" s="285">
        <v>247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769</v>
      </c>
      <c r="C321" s="103"/>
      <c r="D321" s="63" t="s">
        <v>3305</v>
      </c>
      <c r="E321" s="251">
        <f>UCIRanking!B109</f>
        <v>8731.4625000000233</v>
      </c>
      <c r="F321" s="251">
        <v>8784.4375000000255</v>
      </c>
      <c r="G321" s="59">
        <f t="shared" si="3"/>
        <v>-52.975000000002183</v>
      </c>
      <c r="H321" s="511"/>
      <c r="I321" s="332" t="s">
        <v>159</v>
      </c>
      <c r="J321" s="331" t="s">
        <v>525</v>
      </c>
      <c r="K321" s="28"/>
      <c r="L321" s="418"/>
      <c r="M321" s="419" t="s">
        <v>137</v>
      </c>
      <c r="N321" s="285">
        <v>237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2502</v>
      </c>
      <c r="B322" s="63" t="s">
        <v>3375</v>
      </c>
      <c r="D322" s="63" t="s">
        <v>3348</v>
      </c>
      <c r="E322" s="251">
        <f>UCIRanking!B44</f>
        <v>8656.7000000000189</v>
      </c>
      <c r="F322" s="251">
        <v>8277.5000000000182</v>
      </c>
      <c r="G322" s="59">
        <f t="shared" si="3"/>
        <v>379.20000000000073</v>
      </c>
      <c r="H322" s="511"/>
      <c r="I322" s="332" t="s">
        <v>160</v>
      </c>
      <c r="J322" s="331" t="s">
        <v>1788</v>
      </c>
      <c r="K322" s="418"/>
      <c r="L322" s="418"/>
      <c r="M322" s="419" t="s">
        <v>136</v>
      </c>
      <c r="N322" s="285">
        <v>234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3317</v>
      </c>
      <c r="B323" s="63" t="s">
        <v>180</v>
      </c>
      <c r="D323" s="63" t="s">
        <v>3360</v>
      </c>
      <c r="E323" s="251">
        <f>UCIRanking!B99</f>
        <v>8654.5000000000036</v>
      </c>
      <c r="F323" s="251">
        <v>8379.2000000000044</v>
      </c>
      <c r="G323" s="59">
        <f t="shared" si="3"/>
        <v>275.29999999999927</v>
      </c>
      <c r="H323" s="511"/>
      <c r="I323" s="332" t="s">
        <v>161</v>
      </c>
      <c r="J323" s="331" t="s">
        <v>488</v>
      </c>
      <c r="K323" s="280"/>
      <c r="L323" s="418"/>
      <c r="M323" s="419" t="s">
        <v>137</v>
      </c>
      <c r="N323" s="285">
        <v>230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3318</v>
      </c>
      <c r="B324" s="63" t="s">
        <v>3369</v>
      </c>
      <c r="D324" s="63" t="s">
        <v>3342</v>
      </c>
      <c r="E324" s="251">
        <f>UCIRanking!B12</f>
        <v>8619.5999999999949</v>
      </c>
      <c r="F324" s="251">
        <v>8346.5999999999949</v>
      </c>
      <c r="G324" s="59">
        <f t="shared" si="3"/>
        <v>273</v>
      </c>
      <c r="H324" s="511"/>
      <c r="I324" s="332" t="s">
        <v>163</v>
      </c>
      <c r="J324" s="331" t="s">
        <v>559</v>
      </c>
      <c r="K324" s="418"/>
      <c r="L324" s="418"/>
      <c r="M324" s="419" t="s">
        <v>133</v>
      </c>
      <c r="N324" s="285">
        <v>226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3319</v>
      </c>
      <c r="B325" s="63" t="s">
        <v>3397</v>
      </c>
      <c r="D325" s="63" t="s">
        <v>3364</v>
      </c>
      <c r="E325" s="251">
        <f>UCIRanking!B100</f>
        <v>8613.4999999999873</v>
      </c>
      <c r="F325" s="251">
        <v>8580.4999999999873</v>
      </c>
      <c r="G325" s="59">
        <f t="shared" si="3"/>
        <v>33</v>
      </c>
      <c r="H325" s="511"/>
      <c r="I325" s="282" t="s">
        <v>275</v>
      </c>
      <c r="J325" s="331" t="s">
        <v>479</v>
      </c>
      <c r="K325" s="421"/>
      <c r="L325" s="421"/>
      <c r="M325" s="419" t="s">
        <v>132</v>
      </c>
      <c r="N325" s="285">
        <v>203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3320</v>
      </c>
      <c r="B326" s="278" t="s">
        <v>35</v>
      </c>
      <c r="C326" s="103"/>
      <c r="D326" s="63" t="s">
        <v>3306</v>
      </c>
      <c r="E326" s="251">
        <f>UCIRanking!B128</f>
        <v>8486.3500000000058</v>
      </c>
      <c r="F326" s="251">
        <v>8514.6000000000058</v>
      </c>
      <c r="G326" s="59">
        <f t="shared" si="3"/>
        <v>-28.25</v>
      </c>
      <c r="H326" s="511"/>
      <c r="I326" s="282" t="s">
        <v>276</v>
      </c>
      <c r="J326" s="331" t="s">
        <v>497</v>
      </c>
      <c r="K326" s="280"/>
      <c r="L326" s="418"/>
      <c r="M326" s="419" t="s">
        <v>138</v>
      </c>
      <c r="N326" s="285">
        <v>202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3321</v>
      </c>
      <c r="B327" s="63" t="s">
        <v>3373</v>
      </c>
      <c r="D327" s="63" t="s">
        <v>3346</v>
      </c>
      <c r="E327" s="251">
        <f>UCIRanking!B24</f>
        <v>8378.1</v>
      </c>
      <c r="F327" s="251">
        <v>8227.2000000000007</v>
      </c>
      <c r="G327" s="59">
        <f t="shared" si="3"/>
        <v>150.89999999999964</v>
      </c>
      <c r="H327" s="511"/>
      <c r="I327" s="282" t="s">
        <v>277</v>
      </c>
      <c r="J327" s="331" t="s">
        <v>423</v>
      </c>
      <c r="K327" s="418"/>
      <c r="L327" s="418"/>
      <c r="M327" s="419" t="s">
        <v>133</v>
      </c>
      <c r="N327" s="285">
        <v>201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3322</v>
      </c>
      <c r="B328" s="63" t="s">
        <v>3401</v>
      </c>
      <c r="D328" s="63" t="s">
        <v>3358</v>
      </c>
      <c r="E328" s="251">
        <f>UCIRanking!B88</f>
        <v>8315.7999999999938</v>
      </c>
      <c r="F328" s="251">
        <v>8150.8999999999942</v>
      </c>
      <c r="G328" s="59">
        <f t="shared" si="3"/>
        <v>164.89999999999964</v>
      </c>
      <c r="H328" s="511"/>
      <c r="I328" s="282" t="s">
        <v>278</v>
      </c>
      <c r="J328" s="331" t="s">
        <v>2068</v>
      </c>
      <c r="K328" s="421"/>
      <c r="L328" s="421"/>
      <c r="M328" s="419" t="s">
        <v>135</v>
      </c>
      <c r="N328" s="285">
        <v>200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3323</v>
      </c>
      <c r="B329" s="63" t="s">
        <v>3381</v>
      </c>
      <c r="D329" s="63" t="s">
        <v>3354</v>
      </c>
      <c r="E329" s="251">
        <f>UCIRanking!B34</f>
        <v>8229.300000000012</v>
      </c>
      <c r="F329" s="251">
        <v>8079.300000000012</v>
      </c>
      <c r="G329" s="59">
        <f t="shared" si="3"/>
        <v>150</v>
      </c>
      <c r="H329" s="511"/>
      <c r="I329" s="282" t="s">
        <v>735</v>
      </c>
      <c r="J329" s="331" t="s">
        <v>717</v>
      </c>
      <c r="K329" s="418"/>
      <c r="L329" s="418"/>
      <c r="M329" s="419" t="s">
        <v>136</v>
      </c>
      <c r="N329" s="285">
        <v>200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3324</v>
      </c>
      <c r="B330" s="63" t="s">
        <v>3382</v>
      </c>
      <c r="D330" s="63" t="s">
        <v>3355</v>
      </c>
      <c r="E330" s="251">
        <f>UCIRanking!B86</f>
        <v>8140.5999999999913</v>
      </c>
      <c r="F330" s="251">
        <v>8140.5999999999913</v>
      </c>
      <c r="G330" s="59">
        <f t="shared" si="3"/>
        <v>0</v>
      </c>
      <c r="H330" s="511"/>
      <c r="I330" s="282" t="s">
        <v>736</v>
      </c>
      <c r="J330" s="331" t="s">
        <v>462</v>
      </c>
      <c r="K330" s="418"/>
      <c r="L330" s="418"/>
      <c r="M330" s="419" t="s">
        <v>133</v>
      </c>
      <c r="N330" s="285">
        <v>188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3325</v>
      </c>
      <c r="B331" s="63" t="s">
        <v>3379</v>
      </c>
      <c r="D331" s="63" t="s">
        <v>3352</v>
      </c>
      <c r="E331" s="251">
        <f>UCIRanking!B84</f>
        <v>8016.799999999992</v>
      </c>
      <c r="F331" s="251">
        <v>7793.3999999999924</v>
      </c>
      <c r="G331" s="59">
        <f t="shared" si="3"/>
        <v>223.39999999999964</v>
      </c>
      <c r="H331" s="511"/>
      <c r="I331" s="282" t="s">
        <v>737</v>
      </c>
      <c r="J331" s="331" t="s">
        <v>2064</v>
      </c>
      <c r="K331" s="418"/>
      <c r="L331" s="418"/>
      <c r="M331" s="419" t="s">
        <v>136</v>
      </c>
      <c r="N331" s="285">
        <v>183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3326</v>
      </c>
      <c r="B332" s="63" t="s">
        <v>3367</v>
      </c>
      <c r="D332" s="63" t="s">
        <v>2353</v>
      </c>
      <c r="E332" s="251">
        <f>UCIRanking!B54</f>
        <v>7984.7000000000144</v>
      </c>
      <c r="F332" s="251">
        <v>7810.4000000000142</v>
      </c>
      <c r="G332" s="59">
        <f t="shared" si="3"/>
        <v>174.30000000000018</v>
      </c>
      <c r="H332" s="511"/>
      <c r="I332" s="282" t="s">
        <v>739</v>
      </c>
      <c r="J332" s="331" t="s">
        <v>426</v>
      </c>
      <c r="K332" s="420"/>
      <c r="L332" s="418"/>
      <c r="M332" s="419" t="s">
        <v>139</v>
      </c>
      <c r="N332" s="285">
        <v>176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3327</v>
      </c>
      <c r="B333" s="278" t="s">
        <v>4</v>
      </c>
      <c r="C333" s="103"/>
      <c r="D333" s="63" t="s">
        <v>3307</v>
      </c>
      <c r="E333" s="251">
        <f>UCIRanking!B110</f>
        <v>7962.7375000000002</v>
      </c>
      <c r="F333" s="251">
        <v>8034.8624999999984</v>
      </c>
      <c r="G333" s="59">
        <f t="shared" si="3"/>
        <v>-72.124999999998181</v>
      </c>
      <c r="H333" s="511"/>
      <c r="I333" s="282" t="s">
        <v>745</v>
      </c>
      <c r="J333" s="331" t="s">
        <v>1692</v>
      </c>
      <c r="K333" s="280"/>
      <c r="L333" s="418"/>
      <c r="M333" s="419" t="s">
        <v>134</v>
      </c>
      <c r="N333" s="285">
        <v>175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3328</v>
      </c>
      <c r="B334" s="63" t="s">
        <v>3371</v>
      </c>
      <c r="D334" s="63" t="s">
        <v>3344</v>
      </c>
      <c r="E334" s="251">
        <f>UCIRanking!B29</f>
        <v>7855.6000000000013</v>
      </c>
      <c r="F334" s="251">
        <v>7666.9000000000015</v>
      </c>
      <c r="G334" s="59">
        <f t="shared" si="3"/>
        <v>188.69999999999982</v>
      </c>
      <c r="H334" s="511"/>
      <c r="I334" s="282" t="s">
        <v>747</v>
      </c>
      <c r="J334" s="331" t="s">
        <v>640</v>
      </c>
      <c r="K334" s="418"/>
      <c r="L334" s="418"/>
      <c r="M334" s="419" t="s">
        <v>133</v>
      </c>
      <c r="N334" s="285">
        <v>170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3329</v>
      </c>
      <c r="B335" s="63" t="s">
        <v>3380</v>
      </c>
      <c r="D335" s="63" t="s">
        <v>3353</v>
      </c>
      <c r="E335" s="251">
        <f>UCIRanking!B6</f>
        <v>7441.2999999999993</v>
      </c>
      <c r="F335" s="251">
        <v>7389.6999999999989</v>
      </c>
      <c r="G335" s="59">
        <f t="shared" si="3"/>
        <v>51.600000000000364</v>
      </c>
      <c r="H335" s="511"/>
      <c r="I335" s="282" t="s">
        <v>750</v>
      </c>
      <c r="J335" s="331" t="s">
        <v>457</v>
      </c>
      <c r="K335" s="280"/>
      <c r="L335" s="418"/>
      <c r="M335" s="419" t="s">
        <v>134</v>
      </c>
      <c r="N335" s="285">
        <v>166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3330</v>
      </c>
      <c r="B336" s="63" t="s">
        <v>3370</v>
      </c>
      <c r="D336" s="63" t="s">
        <v>3343</v>
      </c>
      <c r="E336" s="251">
        <f>UCIRanking!B21</f>
        <v>6848.4000000000015</v>
      </c>
      <c r="F336" s="251">
        <v>6819.0000000000018</v>
      </c>
      <c r="G336" s="59">
        <f t="shared" si="3"/>
        <v>29.399999999999636</v>
      </c>
      <c r="H336" s="511"/>
      <c r="I336" s="282" t="s">
        <v>751</v>
      </c>
      <c r="J336" s="331" t="s">
        <v>469</v>
      </c>
      <c r="K336" s="418"/>
      <c r="L336" s="418"/>
      <c r="M336" s="1" t="s">
        <v>131</v>
      </c>
      <c r="N336" s="285">
        <v>165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3331</v>
      </c>
      <c r="B337" s="63" t="s">
        <v>3378</v>
      </c>
      <c r="D337" s="63" t="s">
        <v>3351</v>
      </c>
      <c r="E337" s="251">
        <f>UCIRanking!B46</f>
        <v>6626.2000000000071</v>
      </c>
      <c r="F337" s="251">
        <v>6596.5000000000073</v>
      </c>
      <c r="G337" s="59">
        <f t="shared" si="3"/>
        <v>29.699999999999818</v>
      </c>
      <c r="H337" s="511"/>
      <c r="I337" s="282" t="s">
        <v>754</v>
      </c>
      <c r="J337" s="331" t="s">
        <v>1681</v>
      </c>
      <c r="K337" s="418"/>
      <c r="L337" s="418"/>
      <c r="M337" s="419" t="s">
        <v>140</v>
      </c>
      <c r="N337" s="285">
        <v>164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3332</v>
      </c>
      <c r="B338" s="63" t="s">
        <v>3368</v>
      </c>
      <c r="D338" s="63" t="s">
        <v>3341</v>
      </c>
      <c r="E338" s="251">
        <f>UCIRanking!B104</f>
        <v>6435.399999999996</v>
      </c>
      <c r="F338" s="251">
        <v>6285.899999999996</v>
      </c>
      <c r="G338" s="59">
        <f t="shared" si="3"/>
        <v>149.5</v>
      </c>
      <c r="H338" s="511"/>
      <c r="I338" s="282" t="s">
        <v>756</v>
      </c>
      <c r="J338" s="331" t="s">
        <v>422</v>
      </c>
      <c r="K338" s="418"/>
      <c r="L338" s="418"/>
      <c r="M338" s="419" t="s">
        <v>133</v>
      </c>
      <c r="N338" s="285">
        <v>164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3333</v>
      </c>
      <c r="B339" s="63" t="s">
        <v>1641</v>
      </c>
      <c r="D339" s="63" t="s">
        <v>3308</v>
      </c>
      <c r="E339" s="251">
        <f>UCIRanking!B116</f>
        <v>6278.2499999999536</v>
      </c>
      <c r="F339" s="251">
        <v>6278.2499999999536</v>
      </c>
      <c r="G339" s="59">
        <f t="shared" si="3"/>
        <v>0</v>
      </c>
      <c r="H339" s="511"/>
      <c r="I339" s="282" t="s">
        <v>761</v>
      </c>
      <c r="J339" s="331" t="s">
        <v>437</v>
      </c>
      <c r="K339" s="420"/>
      <c r="L339" s="418"/>
      <c r="M339" s="419" t="s">
        <v>139</v>
      </c>
      <c r="N339" s="285">
        <v>163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3334</v>
      </c>
      <c r="B340" s="219" t="s">
        <v>1658</v>
      </c>
      <c r="D340" s="63" t="s">
        <v>3309</v>
      </c>
      <c r="E340" s="251">
        <f>UCIRanking!B131</f>
        <v>5808.2499999999627</v>
      </c>
      <c r="F340" s="251">
        <v>5808.2499999999627</v>
      </c>
      <c r="G340" s="59">
        <f t="shared" si="3"/>
        <v>0</v>
      </c>
      <c r="H340" s="511"/>
      <c r="I340" s="282" t="s">
        <v>765</v>
      </c>
      <c r="J340" s="331" t="s">
        <v>508</v>
      </c>
      <c r="K340" s="418"/>
      <c r="L340" s="418"/>
      <c r="M340" s="1" t="s">
        <v>131</v>
      </c>
      <c r="N340" s="285">
        <v>162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3335</v>
      </c>
      <c r="B341" s="219" t="s">
        <v>1651</v>
      </c>
      <c r="D341" s="63" t="s">
        <v>3310</v>
      </c>
      <c r="E341" s="251">
        <f>UCIRanking!B120</f>
        <v>5656.9500000000062</v>
      </c>
      <c r="F341" s="251">
        <v>5656.9500000000062</v>
      </c>
      <c r="G341" s="59">
        <f t="shared" si="3"/>
        <v>0</v>
      </c>
      <c r="H341" s="511"/>
      <c r="I341" s="282" t="s">
        <v>766</v>
      </c>
      <c r="J341" s="206" t="s">
        <v>2334</v>
      </c>
      <c r="K341" s="280"/>
      <c r="L341" s="418"/>
      <c r="M341" s="419" t="s">
        <v>134</v>
      </c>
      <c r="N341" s="285">
        <v>162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3336</v>
      </c>
      <c r="B342" s="219" t="s">
        <v>1650</v>
      </c>
      <c r="D342" s="63" t="s">
        <v>3311</v>
      </c>
      <c r="E342" s="251">
        <f>UCIRanking!B122</f>
        <v>5514.9500000000107</v>
      </c>
      <c r="F342" s="251">
        <v>5514.9500000000107</v>
      </c>
      <c r="G342" s="59">
        <f t="shared" si="3"/>
        <v>0</v>
      </c>
      <c r="H342" s="511"/>
      <c r="I342" s="282" t="s">
        <v>767</v>
      </c>
      <c r="J342" s="331" t="s">
        <v>1212</v>
      </c>
      <c r="K342" s="280"/>
      <c r="L342" s="418"/>
      <c r="M342" s="419" t="s">
        <v>137</v>
      </c>
      <c r="N342" s="285">
        <v>158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3337</v>
      </c>
      <c r="B343" s="219" t="s">
        <v>1676</v>
      </c>
      <c r="D343" s="63" t="s">
        <v>3312</v>
      </c>
      <c r="E343" s="251">
        <f>UCIRanking!B127</f>
        <v>5433.8250000000207</v>
      </c>
      <c r="F343" s="251">
        <v>5433.8250000000207</v>
      </c>
      <c r="G343" s="59">
        <f t="shared" si="3"/>
        <v>0</v>
      </c>
      <c r="H343" s="511"/>
      <c r="I343" s="282" t="s">
        <v>773</v>
      </c>
      <c r="J343" s="206" t="s">
        <v>2555</v>
      </c>
      <c r="K343" s="418"/>
      <c r="L343" s="418"/>
      <c r="M343" s="1" t="s">
        <v>131</v>
      </c>
      <c r="N343" s="285">
        <v>156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3338</v>
      </c>
      <c r="B344" s="219" t="s">
        <v>1648</v>
      </c>
      <c r="D344" s="63" t="s">
        <v>3313</v>
      </c>
      <c r="E344" s="251">
        <f>UCIRanking!B124</f>
        <v>5014.6250000000437</v>
      </c>
      <c r="F344" s="251">
        <v>5014.6250000000437</v>
      </c>
      <c r="G344" s="59">
        <f t="shared" si="3"/>
        <v>0</v>
      </c>
      <c r="H344" s="511"/>
      <c r="I344" s="282" t="s">
        <v>781</v>
      </c>
      <c r="J344" s="206" t="s">
        <v>2565</v>
      </c>
      <c r="K344" s="421"/>
      <c r="L344" s="421"/>
      <c r="M344" s="419" t="s">
        <v>135</v>
      </c>
      <c r="N344" s="285">
        <v>156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3339</v>
      </c>
      <c r="B345" s="63" t="s">
        <v>774</v>
      </c>
      <c r="D345" s="63" t="s">
        <v>3314</v>
      </c>
      <c r="E345" s="251">
        <f>UCIRanking!B114</f>
        <v>3091.549999999982</v>
      </c>
      <c r="F345" s="251">
        <v>3153.2499999999818</v>
      </c>
      <c r="G345" s="59">
        <f t="shared" si="3"/>
        <v>-61.699999999999818</v>
      </c>
      <c r="H345" s="511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3340</v>
      </c>
      <c r="B346" s="63" t="s">
        <v>784</v>
      </c>
      <c r="D346" s="63" t="s">
        <v>3315</v>
      </c>
      <c r="E346" s="251">
        <f>UCIRanking!B118</f>
        <v>2655.6249999999945</v>
      </c>
      <c r="F346" s="251">
        <v>2683.4249999999947</v>
      </c>
      <c r="G346" s="59">
        <f t="shared" si="3"/>
        <v>-27.800000000000182</v>
      </c>
      <c r="H346" s="511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12611.800000000003</v>
      </c>
      <c r="E352" s="339" t="s">
        <v>0</v>
      </c>
      <c r="F352" s="542" t="s">
        <v>37</v>
      </c>
      <c r="G352" s="545"/>
      <c r="H352" s="544">
        <f>$DB$672</f>
        <v>11980.099999999997</v>
      </c>
      <c r="I352" s="339" t="s">
        <v>0</v>
      </c>
      <c r="J352" s="508" t="s">
        <v>2009</v>
      </c>
      <c r="L352" s="67">
        <f>$RY$672</f>
        <v>12446.899999999998</v>
      </c>
      <c r="M352" s="339" t="s">
        <v>0</v>
      </c>
      <c r="N352" s="278" t="s">
        <v>2028</v>
      </c>
      <c r="P352" s="67">
        <f>$ZF$672</f>
        <v>11530.199999999995</v>
      </c>
      <c r="Q352" s="339" t="s">
        <v>0</v>
      </c>
      <c r="R352" s="63" t="s">
        <v>3387</v>
      </c>
      <c r="T352" s="67">
        <f>$AOL$672</f>
        <v>11938.500000000002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783</v>
      </c>
      <c r="D353" s="67">
        <f>$CJ$672</f>
        <v>11774.6</v>
      </c>
      <c r="E353" s="339" t="s">
        <v>2</v>
      </c>
      <c r="F353" s="542" t="s">
        <v>2007</v>
      </c>
      <c r="G353" s="545"/>
      <c r="H353" s="67">
        <f>$SH$672</f>
        <v>11840.2</v>
      </c>
      <c r="I353" s="339" t="s">
        <v>2</v>
      </c>
      <c r="J353" s="63" t="s">
        <v>2019</v>
      </c>
      <c r="L353" s="67">
        <f>$SQ$672</f>
        <v>11298.099999999999</v>
      </c>
      <c r="M353" s="339" t="s">
        <v>2</v>
      </c>
      <c r="N353" s="281" t="s">
        <v>1659</v>
      </c>
      <c r="P353" s="67">
        <f>$PE$672</f>
        <v>11220.100000000002</v>
      </c>
      <c r="Q353" s="339" t="s">
        <v>2</v>
      </c>
      <c r="R353" s="63" t="s">
        <v>3388</v>
      </c>
      <c r="T353" s="67">
        <f>$AOU$672</f>
        <v>11467.3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155</v>
      </c>
      <c r="D354" s="67">
        <f>$BR$672</f>
        <v>11753.6</v>
      </c>
      <c r="E354" s="339" t="s">
        <v>3</v>
      </c>
      <c r="F354" s="412" t="s">
        <v>746</v>
      </c>
      <c r="G354" s="341"/>
      <c r="H354" s="67">
        <f>$FV$672</f>
        <v>11836.099999999999</v>
      </c>
      <c r="I354" s="339" t="s">
        <v>3</v>
      </c>
      <c r="J354" s="411" t="s">
        <v>1660</v>
      </c>
      <c r="K354" s="328"/>
      <c r="L354" s="544">
        <f>$NC$672</f>
        <v>10826.399999999994</v>
      </c>
      <c r="M354" s="339" t="s">
        <v>3</v>
      </c>
      <c r="N354" s="281" t="s">
        <v>1654</v>
      </c>
      <c r="O354" s="543"/>
      <c r="P354" s="544">
        <f>$QX$672</f>
        <v>10967.9</v>
      </c>
      <c r="Q354" s="339" t="s">
        <v>3</v>
      </c>
      <c r="R354" s="63" t="s">
        <v>3384</v>
      </c>
      <c r="T354" s="67">
        <f>$ANB$672</f>
        <v>11372.000000000004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142</v>
      </c>
      <c r="D355" s="67">
        <f>$DT$672</f>
        <v>11448.000000000007</v>
      </c>
      <c r="E355" s="339" t="s">
        <v>5</v>
      </c>
      <c r="F355" s="412" t="s">
        <v>9</v>
      </c>
      <c r="G355" s="342"/>
      <c r="H355" s="343">
        <f>$LS$672</f>
        <v>11654.4</v>
      </c>
      <c r="I355" s="339" t="s">
        <v>5</v>
      </c>
      <c r="J355" s="412" t="s">
        <v>733</v>
      </c>
      <c r="K355" s="492"/>
      <c r="L355" s="343">
        <f>$HF$672</f>
        <v>10764.050000000001</v>
      </c>
      <c r="M355" s="339" t="s">
        <v>5</v>
      </c>
      <c r="N355" s="278" t="s">
        <v>2024</v>
      </c>
      <c r="P355" s="67">
        <f>$YE$672</f>
        <v>10961.599999999997</v>
      </c>
      <c r="Q355" s="339" t="s">
        <v>5</v>
      </c>
      <c r="R355" s="492" t="s">
        <v>3377</v>
      </c>
      <c r="S355" s="592"/>
      <c r="T355" s="343">
        <f>$AKQ$672</f>
        <v>11043.400000000005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1647</v>
      </c>
      <c r="D356" s="67">
        <f>$FM$672</f>
        <v>11400.099999999995</v>
      </c>
      <c r="E356" s="332" t="s">
        <v>7</v>
      </c>
      <c r="F356" s="281" t="s">
        <v>162</v>
      </c>
      <c r="G356" s="59"/>
      <c r="H356" s="67">
        <f>$IP$672</f>
        <v>11331.8</v>
      </c>
      <c r="I356" s="332" t="s">
        <v>7</v>
      </c>
      <c r="J356" s="281" t="s">
        <v>1655</v>
      </c>
      <c r="L356" s="67">
        <f>$PN$672</f>
        <v>10678.2</v>
      </c>
      <c r="M356" s="332" t="s">
        <v>3398</v>
      </c>
      <c r="N356" s="411" t="s">
        <v>1656</v>
      </c>
      <c r="O356" s="328"/>
      <c r="P356" s="346">
        <f>$QO$672</f>
        <v>10851.95</v>
      </c>
      <c r="Q356" s="332" t="s">
        <v>7</v>
      </c>
      <c r="R356" s="546" t="s">
        <v>2026</v>
      </c>
      <c r="S356" s="543"/>
      <c r="T356" s="544">
        <f>$ZO$672</f>
        <v>10939.799999999997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749</v>
      </c>
      <c r="D357" s="67">
        <f>$EU$672</f>
        <v>11259.550000000003</v>
      </c>
      <c r="E357" s="332" t="s">
        <v>8</v>
      </c>
      <c r="F357" s="28" t="s">
        <v>1653</v>
      </c>
      <c r="G357" s="59"/>
      <c r="H357" s="67">
        <f>$MK$672</f>
        <v>11274.100000000006</v>
      </c>
      <c r="I357" s="332" t="s">
        <v>8</v>
      </c>
      <c r="J357" s="281" t="s">
        <v>1652</v>
      </c>
      <c r="L357" s="67">
        <f>$OM$672</f>
        <v>10413.799999999999</v>
      </c>
      <c r="M357" s="332" t="s">
        <v>8</v>
      </c>
      <c r="N357" s="281" t="s">
        <v>1657</v>
      </c>
      <c r="P357" s="67">
        <f>$RG$672</f>
        <v>10529.849999999999</v>
      </c>
      <c r="Q357" s="332" t="s">
        <v>8</v>
      </c>
      <c r="R357" s="63" t="s">
        <v>3376</v>
      </c>
      <c r="T357" s="67">
        <f>$AKH$672</f>
        <v>10790.8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1662</v>
      </c>
      <c r="D358" s="67">
        <f>$HO$672</f>
        <v>11233.1</v>
      </c>
      <c r="E358" s="332" t="s">
        <v>10</v>
      </c>
      <c r="F358" s="542" t="s">
        <v>757</v>
      </c>
      <c r="G358" s="545"/>
      <c r="H358" s="67">
        <f>$LA$672</f>
        <v>11190.900000000001</v>
      </c>
      <c r="I358" s="332" t="s">
        <v>10</v>
      </c>
      <c r="J358" s="28" t="s">
        <v>734</v>
      </c>
      <c r="L358" s="67">
        <f>$LJ$672</f>
        <v>10383.200000000001</v>
      </c>
      <c r="M358" s="332" t="s">
        <v>10</v>
      </c>
      <c r="N358" s="278" t="s">
        <v>2003</v>
      </c>
      <c r="P358" s="67">
        <f>$TI$672</f>
        <v>10193.300000000001</v>
      </c>
      <c r="Q358" s="332" t="s">
        <v>10</v>
      </c>
      <c r="R358" s="63" t="s">
        <v>3374</v>
      </c>
      <c r="T358" s="67">
        <f>$AJP$672</f>
        <v>10727.200000000004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2863</v>
      </c>
      <c r="D359" s="67">
        <f>$Y$672</f>
        <v>11101.3</v>
      </c>
      <c r="E359" s="332" t="s">
        <v>12</v>
      </c>
      <c r="F359" s="28" t="s">
        <v>778</v>
      </c>
      <c r="G359" s="59"/>
      <c r="H359" s="67">
        <f>$GW$672</f>
        <v>10847.900000000001</v>
      </c>
      <c r="I359" s="332" t="s">
        <v>12</v>
      </c>
      <c r="J359" s="281" t="s">
        <v>771</v>
      </c>
      <c r="L359" s="67">
        <f>$MT$672</f>
        <v>9965.1000000000022</v>
      </c>
      <c r="M359" s="332" t="s">
        <v>12</v>
      </c>
      <c r="N359" s="278" t="s">
        <v>2012</v>
      </c>
      <c r="O359" s="470"/>
      <c r="P359" s="67">
        <f>$VK$672</f>
        <v>10142.550000000003</v>
      </c>
      <c r="Q359" s="332" t="s">
        <v>12</v>
      </c>
      <c r="R359" s="63" t="s">
        <v>3396</v>
      </c>
      <c r="T359" s="67">
        <f>$APD$672</f>
        <v>10630.3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3147</v>
      </c>
      <c r="D360" s="67">
        <f>$G$672</f>
        <v>11014.4</v>
      </c>
      <c r="E360" s="332" t="s">
        <v>14</v>
      </c>
      <c r="F360" s="28" t="s">
        <v>17</v>
      </c>
      <c r="G360" s="59"/>
      <c r="H360" s="67">
        <f>$DK$672</f>
        <v>10795.3</v>
      </c>
      <c r="I360" s="332" t="s">
        <v>14</v>
      </c>
      <c r="J360" s="28" t="s">
        <v>27</v>
      </c>
      <c r="L360" s="67">
        <f>$MB$672</f>
        <v>9068.4000000000015</v>
      </c>
      <c r="M360" s="332" t="s">
        <v>14</v>
      </c>
      <c r="N360" s="278" t="s">
        <v>4499</v>
      </c>
      <c r="P360" s="67">
        <f>$XV$672</f>
        <v>10110.899999999996</v>
      </c>
      <c r="Q360" s="332" t="s">
        <v>14</v>
      </c>
      <c r="R360" s="63" t="s">
        <v>3369</v>
      </c>
      <c r="T360" s="67">
        <f>$AHW$672</f>
        <v>10547.799999999996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25</v>
      </c>
      <c r="D361" s="67">
        <f>$BI$672</f>
        <v>10826.499999999995</v>
      </c>
      <c r="E361" s="332" t="s">
        <v>16</v>
      </c>
      <c r="F361" s="28" t="s">
        <v>2350</v>
      </c>
      <c r="G361" s="59"/>
      <c r="H361" s="67">
        <f>$HX$672</f>
        <v>10703.499999999998</v>
      </c>
      <c r="I361" s="332" t="s">
        <v>16</v>
      </c>
      <c r="J361" s="28" t="s">
        <v>764</v>
      </c>
      <c r="L361" s="67">
        <f>$JQ$672</f>
        <v>9045.2000000000025</v>
      </c>
      <c r="M361" s="332" t="s">
        <v>16</v>
      </c>
      <c r="N361" s="281" t="s">
        <v>1643</v>
      </c>
      <c r="P361" s="67">
        <f>$UA$672</f>
        <v>9381.2000000000025</v>
      </c>
      <c r="Q361" s="332" t="s">
        <v>16</v>
      </c>
      <c r="R361" s="63" t="s">
        <v>3399</v>
      </c>
      <c r="T361" s="67">
        <f>$APV$672</f>
        <v>10513.550000000001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542" t="s">
        <v>2351</v>
      </c>
      <c r="C362" s="543"/>
      <c r="D362" s="544">
        <f>$CA$672</f>
        <v>10823.199999999999</v>
      </c>
      <c r="E362" s="332" t="s">
        <v>18</v>
      </c>
      <c r="F362" s="28" t="s">
        <v>738</v>
      </c>
      <c r="G362" s="59"/>
      <c r="H362" s="67">
        <f>$JH$672</f>
        <v>10676.800000000001</v>
      </c>
      <c r="I362" s="332" t="s">
        <v>18</v>
      </c>
      <c r="J362" s="28" t="s">
        <v>13</v>
      </c>
      <c r="L362" s="67">
        <f>$NU$672</f>
        <v>8961.1999999999989</v>
      </c>
      <c r="M362" s="332" t="s">
        <v>18</v>
      </c>
      <c r="N362" s="546" t="s">
        <v>2011</v>
      </c>
      <c r="P362" s="67">
        <f>$VB$672</f>
        <v>9196.4999999999982</v>
      </c>
      <c r="Q362" s="332" t="s">
        <v>18</v>
      </c>
      <c r="R362" s="63" t="s">
        <v>3375</v>
      </c>
      <c r="T362" s="67">
        <f>$AJY$672</f>
        <v>10338.400000000005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542" t="s">
        <v>33</v>
      </c>
      <c r="C363" s="543"/>
      <c r="D363" s="67">
        <f>$AZ$672</f>
        <v>10784</v>
      </c>
      <c r="E363" s="332" t="s">
        <v>20</v>
      </c>
      <c r="F363" s="28" t="s">
        <v>796</v>
      </c>
      <c r="G363" s="59"/>
      <c r="H363" s="67">
        <f>$KI$672</f>
        <v>10562</v>
      </c>
      <c r="I363" s="332" t="s">
        <v>20</v>
      </c>
      <c r="J363" s="28" t="s">
        <v>763</v>
      </c>
      <c r="L363" s="67">
        <f>$NL$672</f>
        <v>8724.9000000000015</v>
      </c>
      <c r="M363" s="332" t="s">
        <v>20</v>
      </c>
      <c r="N363" s="281" t="s">
        <v>1644</v>
      </c>
      <c r="P363" s="67">
        <f>$US$672</f>
        <v>9135.6</v>
      </c>
      <c r="Q363" s="332" t="s">
        <v>20</v>
      </c>
      <c r="R363" s="63" t="s">
        <v>3400</v>
      </c>
      <c r="T363" s="67">
        <f>$AQE$672</f>
        <v>10325.5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542" t="s">
        <v>748</v>
      </c>
      <c r="C364" s="543"/>
      <c r="D364" s="544">
        <f>$GN$672</f>
        <v>10755.300000000001</v>
      </c>
      <c r="E364" s="332" t="s">
        <v>22</v>
      </c>
      <c r="F364" s="542" t="s">
        <v>153</v>
      </c>
      <c r="G364" s="545"/>
      <c r="H364" s="67">
        <f>$JZ$672</f>
        <v>10225.999999999998</v>
      </c>
      <c r="I364" s="332" t="s">
        <v>22</v>
      </c>
      <c r="J364" s="28" t="s">
        <v>755</v>
      </c>
      <c r="L364" s="346">
        <f>$OV$672</f>
        <v>7993.699999999998</v>
      </c>
      <c r="M364" s="332" t="s">
        <v>22</v>
      </c>
      <c r="N364" s="542" t="s">
        <v>728</v>
      </c>
      <c r="O364" s="543"/>
      <c r="P364" s="544">
        <f>$TR$672</f>
        <v>9048.6999999999989</v>
      </c>
      <c r="Q364" s="332" t="s">
        <v>22</v>
      </c>
      <c r="R364" s="63" t="s">
        <v>3383</v>
      </c>
      <c r="T364" s="67">
        <f>$AMS$672</f>
        <v>10228.899999999994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762</v>
      </c>
      <c r="C365" s="328"/>
      <c r="D365" s="67">
        <f>$FD$672</f>
        <v>10684.600000000006</v>
      </c>
      <c r="E365" s="332" t="s">
        <v>24</v>
      </c>
      <c r="F365" s="412" t="s">
        <v>23</v>
      </c>
      <c r="G365" s="341"/>
      <c r="H365" s="67">
        <f>$KR$672</f>
        <v>10149.599999999997</v>
      </c>
      <c r="I365" s="347" t="s">
        <v>24</v>
      </c>
      <c r="J365" s="414" t="s">
        <v>3395</v>
      </c>
      <c r="K365" s="191"/>
      <c r="L365" s="67" t="e">
        <f>$RP$672</f>
        <v>#N/A</v>
      </c>
      <c r="M365" s="332" t="s">
        <v>24</v>
      </c>
      <c r="N365" s="493" t="s">
        <v>2158</v>
      </c>
      <c r="O365" s="543"/>
      <c r="P365" s="544">
        <f>$XM$672</f>
        <v>8976.2999999999975</v>
      </c>
      <c r="Q365" s="332" t="s">
        <v>24</v>
      </c>
      <c r="R365" s="63" t="s">
        <v>180</v>
      </c>
      <c r="T365" s="67">
        <f>$AOC$672</f>
        <v>10145.199999999999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143</v>
      </c>
      <c r="C366" s="328"/>
      <c r="D366" s="343">
        <f>$CS$672</f>
        <v>10634.900000000003</v>
      </c>
      <c r="E366" s="347" t="s">
        <v>26</v>
      </c>
      <c r="F366" s="413" t="s">
        <v>790</v>
      </c>
      <c r="G366" s="342"/>
      <c r="H366" s="343">
        <f>$IY$672</f>
        <v>9523.0999999999985</v>
      </c>
      <c r="I366" s="347" t="s">
        <v>26</v>
      </c>
      <c r="J366" s="28" t="s">
        <v>3390</v>
      </c>
      <c r="L366" s="67" t="e">
        <f>$WC$672</f>
        <v>#N/A</v>
      </c>
      <c r="M366" s="347" t="s">
        <v>26</v>
      </c>
      <c r="N366" s="412" t="s">
        <v>782</v>
      </c>
      <c r="O366" s="492"/>
      <c r="P366" s="343">
        <f>$QF$672</f>
        <v>8849.4999999999964</v>
      </c>
      <c r="Q366" s="18" t="s">
        <v>26</v>
      </c>
      <c r="R366" s="63" t="s">
        <v>3372</v>
      </c>
      <c r="T366" s="67">
        <f>$AIX$672</f>
        <v>10143.599999999999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542" t="s">
        <v>141</v>
      </c>
      <c r="D367" s="67">
        <f>$GE$672</f>
        <v>10577.6</v>
      </c>
      <c r="E367" s="347" t="s">
        <v>28</v>
      </c>
      <c r="F367" s="542" t="s">
        <v>753</v>
      </c>
      <c r="G367" s="545"/>
      <c r="H367" s="344">
        <f>$EL$672</f>
        <v>9418.8000000000011</v>
      </c>
      <c r="I367" s="347" t="s">
        <v>28</v>
      </c>
      <c r="J367" s="28" t="s">
        <v>3391</v>
      </c>
      <c r="L367" s="67" t="e">
        <f>$ACR$672</f>
        <v>#N/A</v>
      </c>
      <c r="M367" s="347" t="s">
        <v>28</v>
      </c>
      <c r="N367" s="509" t="s">
        <v>2004</v>
      </c>
      <c r="P367" s="67">
        <f>$WL$672</f>
        <v>7400.2000000000016</v>
      </c>
      <c r="Q367" s="18" t="s">
        <v>28</v>
      </c>
      <c r="R367" s="63" t="s">
        <v>3385</v>
      </c>
      <c r="T367" s="67">
        <f>$ANT$672</f>
        <v>10116.599999999999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542" t="s">
        <v>2862</v>
      </c>
      <c r="C368" s="543"/>
      <c r="D368" s="544">
        <f>$P$672</f>
        <v>10491.8</v>
      </c>
      <c r="E368" s="347" t="s">
        <v>30</v>
      </c>
      <c r="F368" s="28" t="s">
        <v>3389</v>
      </c>
      <c r="G368" s="59"/>
      <c r="H368" s="67" t="e">
        <f>$EC$672</f>
        <v>#N/A</v>
      </c>
      <c r="I368" s="347" t="s">
        <v>30</v>
      </c>
      <c r="J368" s="28" t="s">
        <v>3392</v>
      </c>
      <c r="L368" s="67" t="e">
        <f>$WU$672</f>
        <v>#N/A</v>
      </c>
      <c r="M368" s="347" t="s">
        <v>30</v>
      </c>
      <c r="N368" s="278" t="s">
        <v>2008</v>
      </c>
      <c r="P368" s="67">
        <f>$VT$672</f>
        <v>7125.5999999999985</v>
      </c>
      <c r="Q368" s="18" t="s">
        <v>30</v>
      </c>
      <c r="R368" s="278" t="s">
        <v>2031</v>
      </c>
      <c r="T368" s="67">
        <f>$ZX$672</f>
        <v>10050.6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779</v>
      </c>
      <c r="D369" s="67">
        <f>$AH$672</f>
        <v>10341.999999999998</v>
      </c>
      <c r="E369" s="347" t="s">
        <v>32</v>
      </c>
      <c r="F369" s="412" t="s">
        <v>3393</v>
      </c>
      <c r="G369" s="59"/>
      <c r="H369" s="67" t="e">
        <f>$IG$672</f>
        <v>#N/A</v>
      </c>
      <c r="I369" s="347" t="s">
        <v>32</v>
      </c>
      <c r="J369" s="412" t="s">
        <v>3394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5833.9000000000015</v>
      </c>
      <c r="Q369" s="18" t="s">
        <v>32</v>
      </c>
      <c r="R369" s="63" t="s">
        <v>3381</v>
      </c>
      <c r="T369" s="67">
        <f>$AMA$672</f>
        <v>9919.5000000000018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3397</v>
      </c>
      <c r="S370" s="63"/>
      <c r="T370" s="67">
        <f>$APM$672</f>
        <v>9773.899999999996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3401</v>
      </c>
      <c r="S371" s="63"/>
      <c r="T371" s="67">
        <f>$ANK$672</f>
        <v>9732.6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Stefan Verschoor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Sander Vreugdenhil</v>
      </c>
      <c r="P372" s="296"/>
      <c r="Q372" s="18" t="s">
        <v>38</v>
      </c>
      <c r="R372" s="63" t="s">
        <v>3382</v>
      </c>
      <c r="T372" s="67">
        <f>$AMJ$672</f>
        <v>9678.2000000000007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Diederik van den Heuvel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Kees Rijborz</v>
      </c>
      <c r="P373" s="296"/>
      <c r="Q373" s="18" t="s">
        <v>145</v>
      </c>
      <c r="R373" s="63" t="s">
        <v>3373</v>
      </c>
      <c r="T373" s="67">
        <f>$AJG$672</f>
        <v>9500.6000000000022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278" t="s">
        <v>2027</v>
      </c>
      <c r="T374" s="67">
        <f>$ABZ$672</f>
        <v>9484.1000000000022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3379</v>
      </c>
      <c r="T375" s="67">
        <f>$ALI$672</f>
        <v>9410.5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3367</v>
      </c>
      <c r="T376" s="67">
        <f>$AHE$672</f>
        <v>9124.5000000000018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3380</v>
      </c>
      <c r="T377" s="67">
        <f>$ALR$672</f>
        <v>9099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2025</v>
      </c>
      <c r="S378" s="470"/>
      <c r="T378" s="67">
        <f>$AAP$672</f>
        <v>9097.7999999999993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63" t="s">
        <v>3371</v>
      </c>
      <c r="T379" s="67">
        <f>$AIO$672</f>
        <v>9054.35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2054</v>
      </c>
      <c r="T380" s="67">
        <f>$AAY$672</f>
        <v>8566.85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3370</v>
      </c>
      <c r="T381" s="67">
        <f>$AIF$672</f>
        <v>8191.5000000000018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281" t="s">
        <v>1</v>
      </c>
      <c r="T382" s="67">
        <f>$SZ$672</f>
        <v>8152.2000000000025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63" t="s">
        <v>3378</v>
      </c>
      <c r="S383" s="3"/>
      <c r="T383" s="67">
        <f>$AKZ$672</f>
        <v>8137.3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3368</v>
      </c>
      <c r="T384" s="67">
        <f>$AHN$672</f>
        <v>7999.2999999999993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2051</v>
      </c>
      <c r="S385" s="470"/>
      <c r="T385" s="67">
        <f>$AAG$672</f>
        <v>7712.0999999999995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2053</v>
      </c>
      <c r="T386" s="67">
        <f>$ABQ$672</f>
        <v>7157.7000000000016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8" t="s">
        <v>2009</v>
      </c>
      <c r="D391" s="67">
        <f>$RZ$604</f>
        <v>3703.6000000000004</v>
      </c>
      <c r="E391" s="5" t="s">
        <v>0</v>
      </c>
      <c r="F391" s="63" t="s">
        <v>3387</v>
      </c>
      <c r="H391" s="67">
        <f>$AOM$610</f>
        <v>2472.7000000000003</v>
      </c>
      <c r="I391" s="5" t="s">
        <v>0</v>
      </c>
      <c r="J391" s="63" t="s">
        <v>3388</v>
      </c>
      <c r="L391" s="67">
        <f>$AOV$616</f>
        <v>2108.4</v>
      </c>
      <c r="M391" s="5" t="s">
        <v>0</v>
      </c>
      <c r="N391" s="63" t="s">
        <v>749</v>
      </c>
      <c r="P391" s="67">
        <f>$EV$622</f>
        <v>1477.6000000000001</v>
      </c>
      <c r="Q391" s="5" t="s">
        <v>0</v>
      </c>
      <c r="R391" s="63" t="s">
        <v>3388</v>
      </c>
      <c r="T391" s="67">
        <f>$AOV$628</f>
        <v>1285.7</v>
      </c>
      <c r="U391" s="5" t="s">
        <v>0</v>
      </c>
      <c r="V391" s="278" t="s">
        <v>2008</v>
      </c>
      <c r="X391" s="67">
        <f>$VU$634</f>
        <v>920.6</v>
      </c>
      <c r="Y391" s="5" t="s">
        <v>0</v>
      </c>
      <c r="Z391" s="278" t="s">
        <v>9</v>
      </c>
      <c r="AB391" s="67">
        <f>$LT$640</f>
        <v>953.80000000000007</v>
      </c>
      <c r="AC391" s="5" t="s">
        <v>0</v>
      </c>
      <c r="AD391" s="278" t="s">
        <v>143</v>
      </c>
      <c r="AF391" s="67">
        <f>$CT$646</f>
        <v>668.1</v>
      </c>
      <c r="AG391" s="5" t="s">
        <v>0</v>
      </c>
      <c r="AH391" s="278" t="s">
        <v>800</v>
      </c>
      <c r="AJ391" s="67">
        <f>$AR$652</f>
        <v>770.69999999999993</v>
      </c>
      <c r="AK391" s="5" t="s">
        <v>0</v>
      </c>
      <c r="AL391" s="63" t="s">
        <v>3401</v>
      </c>
      <c r="AN391" s="67">
        <f>$ANL$658</f>
        <v>542.40000000000009</v>
      </c>
      <c r="AO391" s="5" t="s">
        <v>0</v>
      </c>
      <c r="AP391" s="63" t="s">
        <v>749</v>
      </c>
      <c r="AR391" s="67">
        <f>$EV$664</f>
        <v>439.79999999999995</v>
      </c>
      <c r="AS391" s="5" t="s">
        <v>0</v>
      </c>
      <c r="AT391" s="278" t="s">
        <v>15</v>
      </c>
      <c r="AV391" s="67">
        <f>$HY$670</f>
        <v>497.70000000000005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1653</v>
      </c>
      <c r="D392" s="67">
        <f>$ML$604</f>
        <v>3700.6000000000004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21</v>
      </c>
      <c r="L392" s="67">
        <f>$H$616</f>
        <v>2059.6</v>
      </c>
      <c r="M392" s="5" t="s">
        <v>2</v>
      </c>
      <c r="N392" s="63" t="s">
        <v>142</v>
      </c>
      <c r="P392" s="67">
        <f>$DU$622</f>
        <v>1465.3999999999999</v>
      </c>
      <c r="Q392" s="5" t="s">
        <v>2</v>
      </c>
      <c r="R392" s="278" t="s">
        <v>2007</v>
      </c>
      <c r="T392" s="67">
        <f>$SI$628</f>
        <v>1238.4000000000001</v>
      </c>
      <c r="U392" s="5" t="s">
        <v>2</v>
      </c>
      <c r="V392" s="219" t="s">
        <v>1659</v>
      </c>
      <c r="X392" s="67">
        <f>$PF$634</f>
        <v>884.6</v>
      </c>
      <c r="Y392" s="5" t="s">
        <v>2</v>
      </c>
      <c r="Z392" s="28" t="s">
        <v>155</v>
      </c>
      <c r="AB392" s="67">
        <f>$BS$640</f>
        <v>867.8</v>
      </c>
      <c r="AC392" s="5" t="s">
        <v>2</v>
      </c>
      <c r="AD392" s="28" t="s">
        <v>37</v>
      </c>
      <c r="AF392" s="67">
        <f>$DC$646</f>
        <v>658.69999999999993</v>
      </c>
      <c r="AG392" s="5" t="s">
        <v>2</v>
      </c>
      <c r="AH392" s="63" t="s">
        <v>3396</v>
      </c>
      <c r="AJ392" s="67">
        <f>$APE$652</f>
        <v>714.5</v>
      </c>
      <c r="AK392" s="5" t="s">
        <v>2</v>
      </c>
      <c r="AL392" s="63" t="s">
        <v>796</v>
      </c>
      <c r="AN392" s="67">
        <f>$KJ$658</f>
        <v>538.5</v>
      </c>
      <c r="AO392" s="5" t="s">
        <v>2</v>
      </c>
      <c r="AP392" s="278" t="s">
        <v>154</v>
      </c>
      <c r="AR392" s="67">
        <f>$Q$664</f>
        <v>428</v>
      </c>
      <c r="AS392" s="5" t="s">
        <v>2</v>
      </c>
      <c r="AT392" s="278" t="s">
        <v>17</v>
      </c>
      <c r="AV392" s="67">
        <f>$DL$670</f>
        <v>382.20000000000005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3374</v>
      </c>
      <c r="D393" s="67">
        <f>$AJQ$604</f>
        <v>3602.1000000000004</v>
      </c>
      <c r="E393" s="5" t="s">
        <v>3</v>
      </c>
      <c r="F393" s="63" t="s">
        <v>3401</v>
      </c>
      <c r="H393" s="67">
        <f>$ANL$610</f>
        <v>2362.1999999999998</v>
      </c>
      <c r="I393" s="5" t="s">
        <v>3</v>
      </c>
      <c r="J393" s="219" t="s">
        <v>1657</v>
      </c>
      <c r="L393" s="67">
        <f>$RH$616</f>
        <v>1974</v>
      </c>
      <c r="M393" s="5" t="s">
        <v>3</v>
      </c>
      <c r="N393" s="219" t="s">
        <v>1647</v>
      </c>
      <c r="P393" s="67">
        <f>$FN$622</f>
        <v>1449.7</v>
      </c>
      <c r="Q393" s="5" t="s">
        <v>3</v>
      </c>
      <c r="R393" s="63" t="s">
        <v>3387</v>
      </c>
      <c r="T393" s="67">
        <f>$AOM$628</f>
        <v>1227.9999999999998</v>
      </c>
      <c r="U393" s="5" t="s">
        <v>3</v>
      </c>
      <c r="V393" s="63" t="s">
        <v>21</v>
      </c>
      <c r="X393" s="67">
        <f>$H$634</f>
        <v>817.60000000000014</v>
      </c>
      <c r="Y393" s="5" t="s">
        <v>3</v>
      </c>
      <c r="Z393" s="278" t="s">
        <v>783</v>
      </c>
      <c r="AB393" s="67">
        <f>$CK$640</f>
        <v>833.6</v>
      </c>
      <c r="AC393" s="5" t="s">
        <v>3</v>
      </c>
      <c r="AD393" s="63" t="s">
        <v>33</v>
      </c>
      <c r="AF393" s="67">
        <f>$BA$646</f>
        <v>650.70000000000005</v>
      </c>
      <c r="AG393" s="5" t="s">
        <v>3</v>
      </c>
      <c r="AH393" s="278" t="s">
        <v>2028</v>
      </c>
      <c r="AJ393" s="67">
        <f>$ZG$652</f>
        <v>657.3</v>
      </c>
      <c r="AK393" s="5" t="s">
        <v>3</v>
      </c>
      <c r="AL393" s="278" t="s">
        <v>13</v>
      </c>
      <c r="AN393" s="67">
        <f>$NV$658</f>
        <v>518.9</v>
      </c>
      <c r="AO393" s="5" t="s">
        <v>3</v>
      </c>
      <c r="AP393" s="278" t="s">
        <v>783</v>
      </c>
      <c r="AR393" s="67">
        <f>$CK$664</f>
        <v>427.8</v>
      </c>
      <c r="AS393" s="5" t="s">
        <v>3</v>
      </c>
      <c r="AT393" s="219" t="s">
        <v>1659</v>
      </c>
      <c r="AV393" s="67">
        <f>$PF$670</f>
        <v>377.6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3582.6000000000004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278" t="s">
        <v>31</v>
      </c>
      <c r="L394" s="67">
        <f>$Z$616</f>
        <v>1936.2</v>
      </c>
      <c r="M394" s="5" t="s">
        <v>5</v>
      </c>
      <c r="N394" s="63" t="s">
        <v>3369</v>
      </c>
      <c r="P394" s="67">
        <f>$AHX$622</f>
        <v>1417.5</v>
      </c>
      <c r="Q394" s="5" t="s">
        <v>5</v>
      </c>
      <c r="R394" s="278" t="s">
        <v>4499</v>
      </c>
      <c r="T394" s="67">
        <f>$XW$628</f>
        <v>1180.8</v>
      </c>
      <c r="U394" s="5" t="s">
        <v>5</v>
      </c>
      <c r="V394" s="278" t="s">
        <v>11</v>
      </c>
      <c r="X394" s="67">
        <f>$CB$634</f>
        <v>815.6</v>
      </c>
      <c r="Y394" s="5" t="s">
        <v>5</v>
      </c>
      <c r="Z394" s="63" t="s">
        <v>3400</v>
      </c>
      <c r="AB394" s="67">
        <f>$AQF$640</f>
        <v>820.4</v>
      </c>
      <c r="AC394" s="5" t="s">
        <v>5</v>
      </c>
      <c r="AD394" s="63" t="s">
        <v>763</v>
      </c>
      <c r="AF394" s="67">
        <f>$NM$646</f>
        <v>606.19999999999993</v>
      </c>
      <c r="AG394" s="5" t="s">
        <v>5</v>
      </c>
      <c r="AH394" s="63" t="s">
        <v>3385</v>
      </c>
      <c r="AJ394" s="67">
        <f>$ANU$652</f>
        <v>646.1</v>
      </c>
      <c r="AK394" s="5" t="s">
        <v>5</v>
      </c>
      <c r="AL394" s="63" t="s">
        <v>3373</v>
      </c>
      <c r="AN394" s="67">
        <f>$AJH$658</f>
        <v>502.20000000000005</v>
      </c>
      <c r="AO394" s="5" t="s">
        <v>5</v>
      </c>
      <c r="AP394" s="278" t="s">
        <v>800</v>
      </c>
      <c r="AR394" s="67">
        <f>$AR$664</f>
        <v>420.09999999999997</v>
      </c>
      <c r="AS394" s="5" t="s">
        <v>5</v>
      </c>
      <c r="AT394" s="63" t="s">
        <v>21</v>
      </c>
      <c r="AV394" s="67">
        <f>$H$670</f>
        <v>368.7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3577.5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219" t="s">
        <v>1654</v>
      </c>
      <c r="L395" s="67">
        <f>$QY$616</f>
        <v>1921</v>
      </c>
      <c r="M395" s="5" t="s">
        <v>7</v>
      </c>
      <c r="N395" s="63" t="s">
        <v>3387</v>
      </c>
      <c r="P395" s="67">
        <f>$AOM$622</f>
        <v>1413.5</v>
      </c>
      <c r="Q395" s="5" t="s">
        <v>7</v>
      </c>
      <c r="R395" s="63" t="s">
        <v>162</v>
      </c>
      <c r="T395" s="67">
        <f>$IQ$628</f>
        <v>1178.9000000000001</v>
      </c>
      <c r="U395" s="5" t="s">
        <v>7</v>
      </c>
      <c r="V395" s="63" t="s">
        <v>141</v>
      </c>
      <c r="X395" s="67">
        <f>$GF$634</f>
        <v>792.5</v>
      </c>
      <c r="Y395" s="5" t="s">
        <v>7</v>
      </c>
      <c r="Z395" s="63" t="s">
        <v>3387</v>
      </c>
      <c r="AB395" s="67">
        <f>$AOM$640</f>
        <v>819.8</v>
      </c>
      <c r="AC395" s="5" t="s">
        <v>7</v>
      </c>
      <c r="AD395" s="63" t="s">
        <v>746</v>
      </c>
      <c r="AF395" s="67">
        <f>$FW$646</f>
        <v>592.29999999999995</v>
      </c>
      <c r="AG395" s="5" t="s">
        <v>7</v>
      </c>
      <c r="AH395" s="219" t="s">
        <v>1653</v>
      </c>
      <c r="AJ395" s="67">
        <f>$ML$652</f>
        <v>645.79999999999995</v>
      </c>
      <c r="AK395" s="5" t="s">
        <v>7</v>
      </c>
      <c r="AL395" s="278" t="s">
        <v>2009</v>
      </c>
      <c r="AN395" s="67">
        <f>$RZ$658</f>
        <v>491.9</v>
      </c>
      <c r="AO395" s="5" t="s">
        <v>7</v>
      </c>
      <c r="AP395" s="63" t="s">
        <v>3369</v>
      </c>
      <c r="AR395" s="67">
        <f>$AHX$664</f>
        <v>415.7</v>
      </c>
      <c r="AS395" s="5" t="s">
        <v>7</v>
      </c>
      <c r="AT395" s="219" t="s">
        <v>1656</v>
      </c>
      <c r="AV395" s="67">
        <f>$QP$670</f>
        <v>346.3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2026</v>
      </c>
      <c r="D396" s="67">
        <f>$ZP$604</f>
        <v>3574.3</v>
      </c>
      <c r="E396" s="5" t="s">
        <v>8</v>
      </c>
      <c r="F396" s="278" t="s">
        <v>2009</v>
      </c>
      <c r="H396" s="67">
        <f>$RZ$610</f>
        <v>2170.9</v>
      </c>
      <c r="I396" s="5" t="s">
        <v>8</v>
      </c>
      <c r="J396" s="63" t="s">
        <v>746</v>
      </c>
      <c r="L396" s="67">
        <f>$FW$616</f>
        <v>1901.9</v>
      </c>
      <c r="M396" s="5" t="s">
        <v>8</v>
      </c>
      <c r="N396" s="278" t="s">
        <v>9</v>
      </c>
      <c r="P396" s="67">
        <f>$LT$622</f>
        <v>1408.6999999999998</v>
      </c>
      <c r="Q396" s="5" t="s">
        <v>8</v>
      </c>
      <c r="R396" s="28" t="s">
        <v>37</v>
      </c>
      <c r="T396" s="67">
        <f>$DC$628</f>
        <v>1166</v>
      </c>
      <c r="U396" s="5" t="s">
        <v>8</v>
      </c>
      <c r="V396" s="278" t="s">
        <v>783</v>
      </c>
      <c r="X396" s="67">
        <f>$CK$634</f>
        <v>776.6</v>
      </c>
      <c r="Y396" s="5" t="s">
        <v>8</v>
      </c>
      <c r="Z396" s="219" t="s">
        <v>1659</v>
      </c>
      <c r="AB396" s="67">
        <f>$PF$640</f>
        <v>806.69999999999993</v>
      </c>
      <c r="AC396" s="5" t="s">
        <v>8</v>
      </c>
      <c r="AD396" s="63" t="s">
        <v>790</v>
      </c>
      <c r="AF396" s="67">
        <f>$IZ$646</f>
        <v>565.1</v>
      </c>
      <c r="AG396" s="5" t="s">
        <v>8</v>
      </c>
      <c r="AH396" s="219" t="s">
        <v>1662</v>
      </c>
      <c r="AJ396" s="67">
        <f>$HP$652</f>
        <v>638.5</v>
      </c>
      <c r="AK396" s="5" t="s">
        <v>8</v>
      </c>
      <c r="AL396" s="63" t="s">
        <v>738</v>
      </c>
      <c r="AN396" s="67">
        <f>$JI$658</f>
        <v>465.7</v>
      </c>
      <c r="AO396" s="5" t="s">
        <v>8</v>
      </c>
      <c r="AP396" s="219" t="s">
        <v>1644</v>
      </c>
      <c r="AR396" s="67">
        <f>$UT$664</f>
        <v>392.7</v>
      </c>
      <c r="AS396" s="5" t="s">
        <v>8</v>
      </c>
      <c r="AT396" s="278" t="s">
        <v>31</v>
      </c>
      <c r="AV396" s="67">
        <f>$Z$670</f>
        <v>344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783</v>
      </c>
      <c r="D397" s="67">
        <f>$CK$604</f>
        <v>3563</v>
      </c>
      <c r="E397" s="5" t="s">
        <v>10</v>
      </c>
      <c r="F397" s="278" t="s">
        <v>3367</v>
      </c>
      <c r="H397" s="67">
        <f>$AHF$610</f>
        <v>2158.9</v>
      </c>
      <c r="I397" s="5" t="s">
        <v>10</v>
      </c>
      <c r="J397" s="63" t="s">
        <v>3381</v>
      </c>
      <c r="L397" s="67">
        <f>$AMB$616</f>
        <v>1881.6</v>
      </c>
      <c r="M397" s="5" t="s">
        <v>10</v>
      </c>
      <c r="N397" s="278" t="s">
        <v>800</v>
      </c>
      <c r="P397" s="67">
        <f>$AR$622</f>
        <v>1362.5</v>
      </c>
      <c r="Q397" s="5" t="s">
        <v>10</v>
      </c>
      <c r="R397" s="278" t="s">
        <v>2024</v>
      </c>
      <c r="T397" s="67">
        <f>$YF$628</f>
        <v>1126</v>
      </c>
      <c r="U397" s="5" t="s">
        <v>10</v>
      </c>
      <c r="V397" s="63" t="s">
        <v>778</v>
      </c>
      <c r="X397" s="67">
        <f>$GX$634</f>
        <v>766.5</v>
      </c>
      <c r="Y397" s="5" t="s">
        <v>10</v>
      </c>
      <c r="Z397" s="63" t="s">
        <v>3374</v>
      </c>
      <c r="AB397" s="67">
        <f>$AJQ$640</f>
        <v>784.5</v>
      </c>
      <c r="AC397" s="5" t="s">
        <v>10</v>
      </c>
      <c r="AD397" s="63" t="s">
        <v>762</v>
      </c>
      <c r="AF397" s="67">
        <f>$FE$646</f>
        <v>555.5</v>
      </c>
      <c r="AG397" s="5" t="s">
        <v>10</v>
      </c>
      <c r="AH397" s="63" t="s">
        <v>749</v>
      </c>
      <c r="AJ397" s="67">
        <f>$EV$652</f>
        <v>613.5</v>
      </c>
      <c r="AK397" s="5" t="s">
        <v>10</v>
      </c>
      <c r="AL397" s="63" t="s">
        <v>180</v>
      </c>
      <c r="AN397" s="67">
        <f>$AOD$658</f>
        <v>462.2</v>
      </c>
      <c r="AO397" s="5" t="s">
        <v>10</v>
      </c>
      <c r="AP397" s="278" t="s">
        <v>31</v>
      </c>
      <c r="AR397" s="67">
        <f>$Z$664</f>
        <v>373.7</v>
      </c>
      <c r="AS397" s="5" t="s">
        <v>10</v>
      </c>
      <c r="AT397" s="63" t="s">
        <v>141</v>
      </c>
      <c r="AV397" s="67">
        <f>$GF$670</f>
        <v>341.69999999999993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748</v>
      </c>
      <c r="D398" s="67">
        <f>$GO$604</f>
        <v>3563</v>
      </c>
      <c r="E398" s="5" t="s">
        <v>12</v>
      </c>
      <c r="F398" s="278" t="s">
        <v>2007</v>
      </c>
      <c r="H398" s="67">
        <f>$SI$610</f>
        <v>2111.9</v>
      </c>
      <c r="I398" s="5" t="s">
        <v>12</v>
      </c>
      <c r="J398" s="278" t="s">
        <v>2019</v>
      </c>
      <c r="L398" s="67">
        <f>$SR$616</f>
        <v>1876.9</v>
      </c>
      <c r="M398" s="5" t="s">
        <v>12</v>
      </c>
      <c r="N398" s="278" t="s">
        <v>2027</v>
      </c>
      <c r="P398" s="67">
        <f>$ACA$622</f>
        <v>1352.8</v>
      </c>
      <c r="Q398" s="5" t="s">
        <v>12</v>
      </c>
      <c r="R398" s="278" t="s">
        <v>2009</v>
      </c>
      <c r="T398" s="67">
        <f>$RZ$628</f>
        <v>1092.8000000000002</v>
      </c>
      <c r="U398" s="5" t="s">
        <v>12</v>
      </c>
      <c r="V398" s="278" t="s">
        <v>4499</v>
      </c>
      <c r="X398" s="67">
        <f>$XW$634</f>
        <v>759.60000000000014</v>
      </c>
      <c r="Y398" s="5" t="s">
        <v>12</v>
      </c>
      <c r="Z398" s="63" t="s">
        <v>3384</v>
      </c>
      <c r="AB398" s="67">
        <f>$ANC$640</f>
        <v>780.9</v>
      </c>
      <c r="AC398" s="5" t="s">
        <v>12</v>
      </c>
      <c r="AD398" s="63" t="s">
        <v>3369</v>
      </c>
      <c r="AF398" s="67">
        <f>$AHX$646</f>
        <v>554.9</v>
      </c>
      <c r="AG398" s="5" t="s">
        <v>12</v>
      </c>
      <c r="AH398" s="63" t="s">
        <v>3384</v>
      </c>
      <c r="AJ398" s="67">
        <f>$ANC$652</f>
        <v>593.29999999999995</v>
      </c>
      <c r="AK398" s="5" t="s">
        <v>12</v>
      </c>
      <c r="AL398" s="278" t="s">
        <v>11</v>
      </c>
      <c r="AN398" s="67">
        <f>$CB$658</f>
        <v>442.4</v>
      </c>
      <c r="AO398" s="5" t="s">
        <v>12</v>
      </c>
      <c r="AP398" s="63" t="s">
        <v>762</v>
      </c>
      <c r="AR398" s="67">
        <f>$FE$664</f>
        <v>371.79999999999995</v>
      </c>
      <c r="AS398" s="5" t="s">
        <v>12</v>
      </c>
      <c r="AT398" s="219" t="s">
        <v>1655</v>
      </c>
      <c r="AV398" s="67">
        <f>$PO$670</f>
        <v>319.89999999999998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2019</v>
      </c>
      <c r="D399" s="67">
        <f>$SR$604</f>
        <v>3560.8999999999996</v>
      </c>
      <c r="E399" s="5" t="s">
        <v>14</v>
      </c>
      <c r="F399" s="63" t="s">
        <v>25</v>
      </c>
      <c r="H399" s="67">
        <f>$BJ$610</f>
        <v>2066.5000000000005</v>
      </c>
      <c r="I399" s="5" t="s">
        <v>14</v>
      </c>
      <c r="J399" s="28" t="s">
        <v>155</v>
      </c>
      <c r="L399" s="67">
        <f>$BS$616</f>
        <v>1857.1</v>
      </c>
      <c r="M399" s="5" t="s">
        <v>14</v>
      </c>
      <c r="N399" s="278" t="s">
        <v>783</v>
      </c>
      <c r="P399" s="67">
        <f>$CK$622</f>
        <v>1348</v>
      </c>
      <c r="Q399" s="5" t="s">
        <v>14</v>
      </c>
      <c r="R399" s="63" t="s">
        <v>3372</v>
      </c>
      <c r="T399" s="67">
        <f>$AIY$628</f>
        <v>1084.8</v>
      </c>
      <c r="U399" s="5" t="s">
        <v>14</v>
      </c>
      <c r="V399" s="63" t="s">
        <v>3388</v>
      </c>
      <c r="X399" s="67">
        <f>$AOV$634</f>
        <v>744.3</v>
      </c>
      <c r="Y399" s="5" t="s">
        <v>14</v>
      </c>
      <c r="Z399" s="63" t="s">
        <v>141</v>
      </c>
      <c r="AB399" s="67">
        <f>$GF$640</f>
        <v>774.4</v>
      </c>
      <c r="AC399" s="5" t="s">
        <v>14</v>
      </c>
      <c r="AD399" s="28" t="s">
        <v>155</v>
      </c>
      <c r="AF399" s="67">
        <f>$BS$646</f>
        <v>526.5</v>
      </c>
      <c r="AG399" s="5" t="s">
        <v>14</v>
      </c>
      <c r="AH399" s="278" t="s">
        <v>11</v>
      </c>
      <c r="AJ399" s="67">
        <f>$CB$652</f>
        <v>552.09999999999991</v>
      </c>
      <c r="AK399" s="5" t="s">
        <v>14</v>
      </c>
      <c r="AL399" s="278" t="s">
        <v>2026</v>
      </c>
      <c r="AN399" s="67">
        <f>$ZP$658</f>
        <v>432.2</v>
      </c>
      <c r="AO399" s="5" t="s">
        <v>14</v>
      </c>
      <c r="AP399" s="278" t="s">
        <v>2028</v>
      </c>
      <c r="AR399" s="67">
        <f>$ZG$664</f>
        <v>339.2</v>
      </c>
      <c r="AS399" s="5" t="s">
        <v>14</v>
      </c>
      <c r="AT399" s="63" t="s">
        <v>3384</v>
      </c>
      <c r="AV399" s="67">
        <f>$ANC$670</f>
        <v>315.89999999999998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2028</v>
      </c>
      <c r="D400" s="67">
        <f>$ZG$604</f>
        <v>3560.8999999999996</v>
      </c>
      <c r="E400" s="5" t="s">
        <v>16</v>
      </c>
      <c r="F400" s="278" t="s">
        <v>1</v>
      </c>
      <c r="H400" s="67">
        <f>$TA$610</f>
        <v>2060</v>
      </c>
      <c r="I400" s="5" t="s">
        <v>16</v>
      </c>
      <c r="J400" s="63" t="s">
        <v>3399</v>
      </c>
      <c r="L400" s="67">
        <f>$APW$616</f>
        <v>1835.5</v>
      </c>
      <c r="M400" s="5" t="s">
        <v>16</v>
      </c>
      <c r="N400" s="278" t="s">
        <v>27</v>
      </c>
      <c r="P400" s="67">
        <f>$MC$622</f>
        <v>1335.3</v>
      </c>
      <c r="Q400" s="5" t="s">
        <v>16</v>
      </c>
      <c r="R400" s="63" t="s">
        <v>142</v>
      </c>
      <c r="T400" s="67">
        <f>$DU$628</f>
        <v>1079.2</v>
      </c>
      <c r="U400" s="5" t="s">
        <v>16</v>
      </c>
      <c r="V400" s="63" t="s">
        <v>3374</v>
      </c>
      <c r="X400" s="67">
        <f>$AJQ$634</f>
        <v>737.80000000000007</v>
      </c>
      <c r="Y400" s="5" t="s">
        <v>16</v>
      </c>
      <c r="Z400" s="63" t="s">
        <v>180</v>
      </c>
      <c r="AB400" s="67">
        <f>$AOD$640</f>
        <v>759.9</v>
      </c>
      <c r="AC400" s="5" t="s">
        <v>16</v>
      </c>
      <c r="AD400" s="63" t="s">
        <v>3388</v>
      </c>
      <c r="AF400" s="67">
        <f>$AOV$646</f>
        <v>524.70000000000005</v>
      </c>
      <c r="AG400" s="5" t="s">
        <v>16</v>
      </c>
      <c r="AH400" s="278" t="s">
        <v>2004</v>
      </c>
      <c r="AJ400" s="67">
        <f>$WM$652</f>
        <v>552.09999999999991</v>
      </c>
      <c r="AK400" s="5" t="s">
        <v>16</v>
      </c>
      <c r="AL400" s="63" t="s">
        <v>3371</v>
      </c>
      <c r="AN400" s="67">
        <f>$AIP$658</f>
        <v>431.1</v>
      </c>
      <c r="AO400" s="5" t="s">
        <v>16</v>
      </c>
      <c r="AP400" s="28" t="s">
        <v>37</v>
      </c>
      <c r="AR400" s="67">
        <f>$DC$664</f>
        <v>329.6</v>
      </c>
      <c r="AS400" s="5" t="s">
        <v>16</v>
      </c>
      <c r="AT400" s="219" t="s">
        <v>1660</v>
      </c>
      <c r="AV400" s="67">
        <f>$ND$670</f>
        <v>303.60000000000002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757</v>
      </c>
      <c r="D401" s="67">
        <f>$LB$604</f>
        <v>3554.5000000000005</v>
      </c>
      <c r="E401" s="5" t="s">
        <v>18</v>
      </c>
      <c r="F401" s="219" t="s">
        <v>1652</v>
      </c>
      <c r="H401" s="67">
        <f>$ON$610</f>
        <v>2059</v>
      </c>
      <c r="I401" s="5" t="s">
        <v>18</v>
      </c>
      <c r="J401" s="63" t="s">
        <v>162</v>
      </c>
      <c r="L401" s="67">
        <f>$IQ$616</f>
        <v>1835.4</v>
      </c>
      <c r="M401" s="5" t="s">
        <v>18</v>
      </c>
      <c r="N401" s="63" t="s">
        <v>3382</v>
      </c>
      <c r="P401" s="67">
        <f>$AMK$622</f>
        <v>1316</v>
      </c>
      <c r="Q401" s="5" t="s">
        <v>18</v>
      </c>
      <c r="R401" s="63" t="s">
        <v>734</v>
      </c>
      <c r="T401" s="67">
        <f>$LK$628</f>
        <v>1079.1000000000001</v>
      </c>
      <c r="U401" s="5" t="s">
        <v>18</v>
      </c>
      <c r="V401" s="278" t="s">
        <v>154</v>
      </c>
      <c r="X401" s="67">
        <f>$Q$634</f>
        <v>737.3</v>
      </c>
      <c r="Y401" s="5" t="s">
        <v>18</v>
      </c>
      <c r="Z401" s="278" t="s">
        <v>2019</v>
      </c>
      <c r="AB401" s="67">
        <f>$SR$640</f>
        <v>752.8</v>
      </c>
      <c r="AC401" s="5" t="s">
        <v>18</v>
      </c>
      <c r="AD401" s="278" t="s">
        <v>17</v>
      </c>
      <c r="AF401" s="67">
        <f>$DL$646</f>
        <v>522.1</v>
      </c>
      <c r="AG401" s="5" t="s">
        <v>18</v>
      </c>
      <c r="AH401" s="278" t="s">
        <v>154</v>
      </c>
      <c r="AJ401" s="67">
        <f>$Q$652</f>
        <v>510.1</v>
      </c>
      <c r="AK401" s="5" t="s">
        <v>18</v>
      </c>
      <c r="AL401" s="278" t="s">
        <v>9</v>
      </c>
      <c r="AN401" s="67">
        <f>$LT$658</f>
        <v>428.6</v>
      </c>
      <c r="AO401" s="5" t="s">
        <v>18</v>
      </c>
      <c r="AP401" s="63" t="s">
        <v>25</v>
      </c>
      <c r="AR401" s="67">
        <f>$BJ$664</f>
        <v>325.5</v>
      </c>
      <c r="AS401" s="5" t="s">
        <v>18</v>
      </c>
      <c r="AT401" s="278" t="s">
        <v>2019</v>
      </c>
      <c r="AV401" s="67">
        <f>$SR$670</f>
        <v>295.10000000000002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3382</v>
      </c>
      <c r="D402" s="67">
        <f>$AMK$604</f>
        <v>3554.5000000000005</v>
      </c>
      <c r="E402" s="5" t="s">
        <v>20</v>
      </c>
      <c r="F402" s="63" t="s">
        <v>3377</v>
      </c>
      <c r="H402" s="67">
        <f>$AKR$610</f>
        <v>2054.6999999999998</v>
      </c>
      <c r="I402" s="5" t="s">
        <v>20</v>
      </c>
      <c r="J402" s="63" t="s">
        <v>796</v>
      </c>
      <c r="L402" s="67">
        <f>$KJ$616</f>
        <v>1834</v>
      </c>
      <c r="M402" s="5" t="s">
        <v>20</v>
      </c>
      <c r="N402" s="278" t="s">
        <v>31</v>
      </c>
      <c r="P402" s="67">
        <f>$Z$622</f>
        <v>1309.3</v>
      </c>
      <c r="Q402" s="5" t="s">
        <v>20</v>
      </c>
      <c r="R402" s="278" t="s">
        <v>2028</v>
      </c>
      <c r="T402" s="67">
        <f>$ZG$628</f>
        <v>1052.9000000000001</v>
      </c>
      <c r="U402" s="5" t="s">
        <v>20</v>
      </c>
      <c r="V402" s="278" t="s">
        <v>800</v>
      </c>
      <c r="X402" s="67">
        <f>$AR$634</f>
        <v>732.19999999999993</v>
      </c>
      <c r="Y402" s="5" t="s">
        <v>20</v>
      </c>
      <c r="Z402" s="63" t="s">
        <v>757</v>
      </c>
      <c r="AB402" s="67">
        <f>$LB$640</f>
        <v>751.69999999999993</v>
      </c>
      <c r="AC402" s="5" t="s">
        <v>20</v>
      </c>
      <c r="AD402" s="278" t="s">
        <v>2031</v>
      </c>
      <c r="AF402" s="67">
        <f>$ZY$646</f>
        <v>515.19999999999993</v>
      </c>
      <c r="AG402" s="5" t="s">
        <v>20</v>
      </c>
      <c r="AH402" s="63" t="s">
        <v>738</v>
      </c>
      <c r="AJ402" s="67">
        <f>$JI$652</f>
        <v>493.1</v>
      </c>
      <c r="AK402" s="5" t="s">
        <v>20</v>
      </c>
      <c r="AL402" s="278" t="s">
        <v>2007</v>
      </c>
      <c r="AN402" s="67">
        <f>$SI$658</f>
        <v>427.6</v>
      </c>
      <c r="AO402" s="5" t="s">
        <v>20</v>
      </c>
      <c r="AP402" s="278" t="s">
        <v>4499</v>
      </c>
      <c r="AR402" s="67">
        <f>$XW$664</f>
        <v>312.89999999999998</v>
      </c>
      <c r="AS402" s="5" t="s">
        <v>20</v>
      </c>
      <c r="AT402" s="28" t="s">
        <v>155</v>
      </c>
      <c r="AV402" s="67">
        <f>$BS$670</f>
        <v>290.3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738</v>
      </c>
      <c r="D403" s="67">
        <f>$JI$604</f>
        <v>3546.2000000000007</v>
      </c>
      <c r="E403" s="5" t="s">
        <v>22</v>
      </c>
      <c r="F403" s="63" t="s">
        <v>3397</v>
      </c>
      <c r="H403" s="67">
        <f>$APN$610</f>
        <v>2047.3</v>
      </c>
      <c r="I403" s="5" t="s">
        <v>22</v>
      </c>
      <c r="J403" s="63" t="s">
        <v>738</v>
      </c>
      <c r="L403" s="67">
        <f>$JI$616</f>
        <v>1824.7</v>
      </c>
      <c r="M403" s="5" t="s">
        <v>22</v>
      </c>
      <c r="N403" s="63" t="s">
        <v>3379</v>
      </c>
      <c r="P403" s="67">
        <f>$ALJ$622</f>
        <v>1301.7</v>
      </c>
      <c r="Q403" s="5" t="s">
        <v>22</v>
      </c>
      <c r="R403" s="278" t="s">
        <v>2019</v>
      </c>
      <c r="T403" s="67">
        <f>$SR$628</f>
        <v>1049.8</v>
      </c>
      <c r="U403" s="5" t="s">
        <v>22</v>
      </c>
      <c r="V403" s="28" t="s">
        <v>37</v>
      </c>
      <c r="X403" s="67">
        <f>$DC$634</f>
        <v>729.3</v>
      </c>
      <c r="Y403" s="5" t="s">
        <v>22</v>
      </c>
      <c r="Z403" s="278" t="s">
        <v>2007</v>
      </c>
      <c r="AB403" s="67">
        <f>$SI$640</f>
        <v>746.8</v>
      </c>
      <c r="AC403" s="5" t="s">
        <v>22</v>
      </c>
      <c r="AD403" s="219" t="s">
        <v>1643</v>
      </c>
      <c r="AF403" s="67">
        <f>$UB$646</f>
        <v>510.90000000000003</v>
      </c>
      <c r="AG403" s="5" t="s">
        <v>22</v>
      </c>
      <c r="AH403" s="278" t="s">
        <v>2007</v>
      </c>
      <c r="AJ403" s="67">
        <f>$SI$652</f>
        <v>478.20000000000005</v>
      </c>
      <c r="AK403" s="5" t="s">
        <v>22</v>
      </c>
      <c r="AL403" s="219" t="s">
        <v>1654</v>
      </c>
      <c r="AN403" s="67">
        <f>$QY$658</f>
        <v>409.2</v>
      </c>
      <c r="AO403" s="5" t="s">
        <v>22</v>
      </c>
      <c r="AP403" s="278" t="s">
        <v>143</v>
      </c>
      <c r="AR403" s="67">
        <f>$CT$664</f>
        <v>303.89999999999998</v>
      </c>
      <c r="AS403" s="5" t="s">
        <v>22</v>
      </c>
      <c r="AT403" s="63" t="s">
        <v>3382</v>
      </c>
      <c r="AV403" s="67">
        <f>$AMK$670</f>
        <v>277.5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3383</v>
      </c>
      <c r="D404" s="67">
        <f>$AMT$604</f>
        <v>3531.9</v>
      </c>
      <c r="E404" s="5" t="s">
        <v>24</v>
      </c>
      <c r="F404" s="63" t="s">
        <v>162</v>
      </c>
      <c r="H404" s="67">
        <f>$IQ$610</f>
        <v>1991.5</v>
      </c>
      <c r="I404" s="5" t="s">
        <v>24</v>
      </c>
      <c r="J404" s="63" t="s">
        <v>142</v>
      </c>
      <c r="L404" s="67">
        <f>$DU$616</f>
        <v>1823.2</v>
      </c>
      <c r="M404" s="5" t="s">
        <v>24</v>
      </c>
      <c r="N404" s="219" t="s">
        <v>1662</v>
      </c>
      <c r="P404" s="67">
        <f>$HP$622</f>
        <v>1297.4000000000001</v>
      </c>
      <c r="Q404" s="5" t="s">
        <v>24</v>
      </c>
      <c r="R404" s="63" t="s">
        <v>746</v>
      </c>
      <c r="T404" s="67">
        <f>$FW$628</f>
        <v>1032.4000000000001</v>
      </c>
      <c r="U404" s="5" t="s">
        <v>24</v>
      </c>
      <c r="V404" s="63" t="s">
        <v>3400</v>
      </c>
      <c r="X404" s="67">
        <f>$AQF$634</f>
        <v>720.2</v>
      </c>
      <c r="Y404" s="5" t="s">
        <v>24</v>
      </c>
      <c r="Z404" s="63" t="s">
        <v>3396</v>
      </c>
      <c r="AB404" s="67">
        <f>$APE$640</f>
        <v>724.5</v>
      </c>
      <c r="AC404" s="5" t="s">
        <v>24</v>
      </c>
      <c r="AD404" s="219" t="s">
        <v>1655</v>
      </c>
      <c r="AF404" s="67">
        <f>$PO$646</f>
        <v>508.09999999999997</v>
      </c>
      <c r="AG404" s="5" t="s">
        <v>24</v>
      </c>
      <c r="AH404" s="63" t="s">
        <v>3400</v>
      </c>
      <c r="AJ404" s="67">
        <f>$AQF$652</f>
        <v>465.4</v>
      </c>
      <c r="AK404" s="5" t="s">
        <v>24</v>
      </c>
      <c r="AL404" s="219" t="s">
        <v>1660</v>
      </c>
      <c r="AN404" s="67">
        <f>$ND$658</f>
        <v>404.5</v>
      </c>
      <c r="AO404" s="5" t="s">
        <v>24</v>
      </c>
      <c r="AP404" s="219" t="s">
        <v>1655</v>
      </c>
      <c r="AR404" s="67">
        <f>$PO$664</f>
        <v>303.09999999999997</v>
      </c>
      <c r="AS404" s="5" t="s">
        <v>24</v>
      </c>
      <c r="AT404" s="278" t="s">
        <v>800</v>
      </c>
      <c r="AV404" s="67">
        <f>$AR$670</f>
        <v>277.39999999999998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3523.6000000000004</v>
      </c>
      <c r="E405" s="5" t="s">
        <v>26</v>
      </c>
      <c r="F405" s="219" t="s">
        <v>1660</v>
      </c>
      <c r="H405" s="67">
        <f>$ND$610</f>
        <v>1982</v>
      </c>
      <c r="I405" s="5" t="s">
        <v>26</v>
      </c>
      <c r="J405" s="278" t="s">
        <v>800</v>
      </c>
      <c r="L405" s="67">
        <f>$AR$616</f>
        <v>1819.6</v>
      </c>
      <c r="M405" s="5" t="s">
        <v>26</v>
      </c>
      <c r="N405" s="278" t="s">
        <v>2012</v>
      </c>
      <c r="P405" s="67">
        <f>$VL$622</f>
        <v>1287.8999999999999</v>
      </c>
      <c r="Q405" s="5" t="s">
        <v>26</v>
      </c>
      <c r="R405" s="278" t="s">
        <v>2031</v>
      </c>
      <c r="T405" s="67">
        <f>$ZY$628</f>
        <v>971.3</v>
      </c>
      <c r="U405" s="5" t="s">
        <v>26</v>
      </c>
      <c r="V405" s="278" t="s">
        <v>2007</v>
      </c>
      <c r="X405" s="67">
        <f>$SI$634</f>
        <v>716</v>
      </c>
      <c r="Y405" s="5" t="s">
        <v>26</v>
      </c>
      <c r="Z405" s="219" t="s">
        <v>1660</v>
      </c>
      <c r="AB405" s="67">
        <f>$ND$640</f>
        <v>707.3</v>
      </c>
      <c r="AC405" s="5" t="s">
        <v>26</v>
      </c>
      <c r="AD405" s="63" t="s">
        <v>141</v>
      </c>
      <c r="AF405" s="67">
        <f>$GF$646</f>
        <v>504</v>
      </c>
      <c r="AG405" s="5" t="s">
        <v>26</v>
      </c>
      <c r="AH405" s="278" t="s">
        <v>3368</v>
      </c>
      <c r="AJ405" s="67">
        <f>$AHO$652</f>
        <v>459.59999999999997</v>
      </c>
      <c r="AK405" s="5" t="s">
        <v>26</v>
      </c>
      <c r="AL405" s="63" t="s">
        <v>3376</v>
      </c>
      <c r="AN405" s="67">
        <f>$AKI$658</f>
        <v>390</v>
      </c>
      <c r="AO405" s="5" t="s">
        <v>26</v>
      </c>
      <c r="AP405" s="63" t="s">
        <v>21</v>
      </c>
      <c r="AR405" s="67">
        <f>$H$664</f>
        <v>287.39999999999998</v>
      </c>
      <c r="AS405" s="5" t="s">
        <v>26</v>
      </c>
      <c r="AT405" s="219" t="s">
        <v>1643</v>
      </c>
      <c r="AV405" s="67">
        <f>$UB$670</f>
        <v>273.8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3523.6000000000004</v>
      </c>
      <c r="E406" s="5" t="s">
        <v>28</v>
      </c>
      <c r="F406" s="63" t="s">
        <v>3383</v>
      </c>
      <c r="H406" s="67">
        <f>$AMT$610</f>
        <v>1970.1</v>
      </c>
      <c r="I406" s="5" t="s">
        <v>28</v>
      </c>
      <c r="J406" s="278" t="s">
        <v>2025</v>
      </c>
      <c r="L406" s="67">
        <f>$AAQ$616</f>
        <v>1800.3999999999999</v>
      </c>
      <c r="M406" s="5" t="s">
        <v>28</v>
      </c>
      <c r="N406" s="63" t="s">
        <v>733</v>
      </c>
      <c r="P406" s="67">
        <f>$HG$622</f>
        <v>1281.8</v>
      </c>
      <c r="Q406" s="5" t="s">
        <v>28</v>
      </c>
      <c r="R406" s="278" t="s">
        <v>800</v>
      </c>
      <c r="T406" s="67">
        <f>$AR$628</f>
        <v>969.8</v>
      </c>
      <c r="U406" s="5" t="s">
        <v>28</v>
      </c>
      <c r="V406" s="278" t="s">
        <v>779</v>
      </c>
      <c r="X406" s="67">
        <f>$AI$634</f>
        <v>709.40000000000009</v>
      </c>
      <c r="Y406" s="5" t="s">
        <v>28</v>
      </c>
      <c r="Z406" s="28" t="s">
        <v>37</v>
      </c>
      <c r="AB406" s="67">
        <f>$DC$640</f>
        <v>703.3</v>
      </c>
      <c r="AC406" s="5" t="s">
        <v>28</v>
      </c>
      <c r="AD406" s="63" t="s">
        <v>749</v>
      </c>
      <c r="AF406" s="67">
        <f>$EV$646</f>
        <v>481.2</v>
      </c>
      <c r="AG406" s="5" t="s">
        <v>28</v>
      </c>
      <c r="AH406" s="63" t="s">
        <v>790</v>
      </c>
      <c r="AJ406" s="67">
        <f>$IZ$652</f>
        <v>438.2</v>
      </c>
      <c r="AK406" s="5" t="s">
        <v>28</v>
      </c>
      <c r="AL406" s="219" t="s">
        <v>1662</v>
      </c>
      <c r="AN406" s="67">
        <f>$HP$658</f>
        <v>388.8</v>
      </c>
      <c r="AO406" s="5" t="s">
        <v>28</v>
      </c>
      <c r="AP406" s="219" t="s">
        <v>1662</v>
      </c>
      <c r="AR406" s="67">
        <f>$HP$664</f>
        <v>286.2</v>
      </c>
      <c r="AS406" s="5" t="s">
        <v>28</v>
      </c>
      <c r="AT406" s="63" t="s">
        <v>762</v>
      </c>
      <c r="AV406" s="67">
        <f>$FE$670</f>
        <v>251.79999999999998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19" t="s">
        <v>1652</v>
      </c>
      <c r="D407" s="67">
        <f>$ON$604</f>
        <v>3518.5000000000005</v>
      </c>
      <c r="E407" s="5" t="s">
        <v>30</v>
      </c>
      <c r="F407" s="219" t="s">
        <v>1653</v>
      </c>
      <c r="H407" s="67">
        <f>$ML$610</f>
        <v>1968.0999999999997</v>
      </c>
      <c r="I407" s="5" t="s">
        <v>30</v>
      </c>
      <c r="J407" s="63" t="s">
        <v>733</v>
      </c>
      <c r="L407" s="67">
        <f>$HG$616</f>
        <v>1792</v>
      </c>
      <c r="M407" s="5" t="s">
        <v>30</v>
      </c>
      <c r="N407" s="63" t="s">
        <v>778</v>
      </c>
      <c r="P407" s="67">
        <f>$GX$622</f>
        <v>1263</v>
      </c>
      <c r="Q407" s="5" t="s">
        <v>30</v>
      </c>
      <c r="R407" s="63" t="s">
        <v>33</v>
      </c>
      <c r="T407" s="67">
        <f>$BA$628</f>
        <v>966.4</v>
      </c>
      <c r="U407" s="5" t="s">
        <v>30</v>
      </c>
      <c r="V407" s="278" t="s">
        <v>2024</v>
      </c>
      <c r="X407" s="67">
        <f>$YF$634</f>
        <v>708.9</v>
      </c>
      <c r="Y407" s="5" t="s">
        <v>30</v>
      </c>
      <c r="Z407" s="219" t="s">
        <v>1653</v>
      </c>
      <c r="AB407" s="67">
        <f>$ML$640</f>
        <v>700.8</v>
      </c>
      <c r="AC407" s="5" t="s">
        <v>30</v>
      </c>
      <c r="AD407" s="278" t="s">
        <v>2158</v>
      </c>
      <c r="AF407" s="67">
        <f>$XN$646</f>
        <v>479.5</v>
      </c>
      <c r="AG407" s="5" t="s">
        <v>30</v>
      </c>
      <c r="AH407" s="278" t="s">
        <v>4499</v>
      </c>
      <c r="AJ407" s="67">
        <f>$XW$652</f>
        <v>436.29999999999995</v>
      </c>
      <c r="AK407" s="5" t="s">
        <v>30</v>
      </c>
      <c r="AL407" s="278" t="s">
        <v>143</v>
      </c>
      <c r="AN407" s="67">
        <f>$CT$658</f>
        <v>367.9</v>
      </c>
      <c r="AO407" s="5" t="s">
        <v>30</v>
      </c>
      <c r="AP407" s="278" t="s">
        <v>2009</v>
      </c>
      <c r="AR407" s="67">
        <f>$RZ$664</f>
        <v>279.2</v>
      </c>
      <c r="AS407" s="5" t="s">
        <v>30</v>
      </c>
      <c r="AT407" s="278" t="s">
        <v>779</v>
      </c>
      <c r="AV407" s="67">
        <f>$AI$670</f>
        <v>246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3377</v>
      </c>
      <c r="D408" s="67">
        <f>$AKR$604</f>
        <v>3515.5</v>
      </c>
      <c r="E408" s="5" t="s">
        <v>32</v>
      </c>
      <c r="F408" s="278" t="s">
        <v>2026</v>
      </c>
      <c r="H408" s="67">
        <f>$ZP$610</f>
        <v>1962</v>
      </c>
      <c r="I408" s="5" t="s">
        <v>32</v>
      </c>
      <c r="J408" s="63" t="s">
        <v>3397</v>
      </c>
      <c r="L408" s="67">
        <f>$APN$616</f>
        <v>1791.2</v>
      </c>
      <c r="M408" s="5" t="s">
        <v>32</v>
      </c>
      <c r="N408" s="63" t="s">
        <v>21</v>
      </c>
      <c r="P408" s="67">
        <f>$H$622</f>
        <v>1245.1999999999998</v>
      </c>
      <c r="Q408" s="5" t="s">
        <v>32</v>
      </c>
      <c r="R408" s="278" t="s">
        <v>143</v>
      </c>
      <c r="T408" s="67">
        <f>$CT$628</f>
        <v>952.40000000000009</v>
      </c>
      <c r="U408" s="5" t="s">
        <v>32</v>
      </c>
      <c r="V408" s="63" t="s">
        <v>3373</v>
      </c>
      <c r="X408" s="67">
        <f>$AJH$634</f>
        <v>705.3</v>
      </c>
      <c r="Y408" s="5" t="s">
        <v>32</v>
      </c>
      <c r="Z408" s="63" t="s">
        <v>771</v>
      </c>
      <c r="AB408" s="67">
        <f>$MU$640</f>
        <v>693.1</v>
      </c>
      <c r="AC408" s="5" t="s">
        <v>32</v>
      </c>
      <c r="AD408" s="278" t="s">
        <v>2027</v>
      </c>
      <c r="AF408" s="67">
        <f>$ACA$646</f>
        <v>450</v>
      </c>
      <c r="AG408" s="5" t="s">
        <v>32</v>
      </c>
      <c r="AH408" s="278" t="s">
        <v>779</v>
      </c>
      <c r="AJ408" s="67">
        <f>$AI$652</f>
        <v>419.7</v>
      </c>
      <c r="AK408" s="5" t="s">
        <v>32</v>
      </c>
      <c r="AL408" s="278" t="s">
        <v>23</v>
      </c>
      <c r="AN408" s="67">
        <f>$KS$658</f>
        <v>355.8</v>
      </c>
      <c r="AO408" s="5" t="s">
        <v>32</v>
      </c>
      <c r="AP408" s="219" t="s">
        <v>1647</v>
      </c>
      <c r="AR408" s="67">
        <f>$FN$664</f>
        <v>277.59999999999997</v>
      </c>
      <c r="AS408" s="5" t="s">
        <v>32</v>
      </c>
      <c r="AT408" s="219" t="s">
        <v>1647</v>
      </c>
      <c r="AV408" s="67">
        <f>$FN$670</f>
        <v>245.5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2024</v>
      </c>
      <c r="D409" s="67">
        <f>$YF$604</f>
        <v>3488.8</v>
      </c>
      <c r="E409" s="5" t="s">
        <v>34</v>
      </c>
      <c r="F409" s="219" t="s">
        <v>1654</v>
      </c>
      <c r="H409" s="67">
        <f>$QY$610</f>
        <v>1952.6</v>
      </c>
      <c r="I409" s="5" t="s">
        <v>34</v>
      </c>
      <c r="J409" s="278" t="s">
        <v>783</v>
      </c>
      <c r="L409" s="67">
        <f>$CK$616</f>
        <v>1771.8</v>
      </c>
      <c r="M409" s="5" t="s">
        <v>34</v>
      </c>
      <c r="N409" s="63" t="s">
        <v>25</v>
      </c>
      <c r="P409" s="67">
        <f>$BJ$622</f>
        <v>1241.3</v>
      </c>
      <c r="Q409" s="5" t="s">
        <v>34</v>
      </c>
      <c r="R409" s="28" t="s">
        <v>155</v>
      </c>
      <c r="T409" s="67">
        <f>$BS$628</f>
        <v>950.5</v>
      </c>
      <c r="U409" s="5" t="s">
        <v>34</v>
      </c>
      <c r="V409" s="278" t="s">
        <v>2026</v>
      </c>
      <c r="X409" s="67">
        <f>$ZP$634</f>
        <v>704.30000000000007</v>
      </c>
      <c r="Y409" s="5" t="s">
        <v>34</v>
      </c>
      <c r="Z409" s="63" t="s">
        <v>142</v>
      </c>
      <c r="AB409" s="67">
        <f>$DU$640</f>
        <v>680</v>
      </c>
      <c r="AC409" s="5" t="s">
        <v>34</v>
      </c>
      <c r="AD409" s="278" t="s">
        <v>2012</v>
      </c>
      <c r="AF409" s="67">
        <f>$VL$646</f>
        <v>449.2</v>
      </c>
      <c r="AG409" s="5" t="s">
        <v>34</v>
      </c>
      <c r="AH409" s="219" t="s">
        <v>1656</v>
      </c>
      <c r="AJ409" s="67">
        <f>$QP$652</f>
        <v>416.6</v>
      </c>
      <c r="AK409" s="5" t="s">
        <v>34</v>
      </c>
      <c r="AL409" s="278" t="s">
        <v>2158</v>
      </c>
      <c r="AN409" s="67">
        <f>$XN$658</f>
        <v>344.69999999999993</v>
      </c>
      <c r="AO409" s="5" t="s">
        <v>34</v>
      </c>
      <c r="AP409" s="278" t="s">
        <v>2019</v>
      </c>
      <c r="AR409" s="67">
        <f>$SR$664</f>
        <v>275.10000000000002</v>
      </c>
      <c r="AS409" s="5" t="s">
        <v>34</v>
      </c>
      <c r="AT409" s="63" t="s">
        <v>764</v>
      </c>
      <c r="AV409" s="67">
        <f>$JR$670</f>
        <v>244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153</v>
      </c>
      <c r="D410" s="67">
        <f>$KA$604</f>
        <v>3471</v>
      </c>
      <c r="E410" s="5" t="s">
        <v>36</v>
      </c>
      <c r="F410" s="63" t="s">
        <v>153</v>
      </c>
      <c r="H410" s="67">
        <f>$KA$610</f>
        <v>1950.6</v>
      </c>
      <c r="I410" s="5" t="s">
        <v>36</v>
      </c>
      <c r="J410" s="63" t="s">
        <v>33</v>
      </c>
      <c r="L410" s="67">
        <f>$BA$616</f>
        <v>1762.9</v>
      </c>
      <c r="M410" s="5" t="s">
        <v>36</v>
      </c>
      <c r="N410" s="278" t="s">
        <v>2019</v>
      </c>
      <c r="P410" s="67">
        <f>$SR$622</f>
        <v>1238.2</v>
      </c>
      <c r="Q410" s="5" t="s">
        <v>36</v>
      </c>
      <c r="R410" s="63" t="s">
        <v>762</v>
      </c>
      <c r="T410" s="67">
        <f>$FE$628</f>
        <v>945.8</v>
      </c>
      <c r="U410" s="5" t="s">
        <v>36</v>
      </c>
      <c r="V410" s="278" t="s">
        <v>9</v>
      </c>
      <c r="X410" s="67">
        <f>$LT$634</f>
        <v>690.69999999999993</v>
      </c>
      <c r="Y410" s="5" t="s">
        <v>36</v>
      </c>
      <c r="Z410" s="219" t="s">
        <v>1656</v>
      </c>
      <c r="AB410" s="67">
        <f>$QP$640</f>
        <v>670.5</v>
      </c>
      <c r="AC410" s="5" t="s">
        <v>36</v>
      </c>
      <c r="AD410" s="63" t="s">
        <v>796</v>
      </c>
      <c r="AF410" s="67">
        <f>$KJ$646</f>
        <v>447.20000000000005</v>
      </c>
      <c r="AG410" s="5" t="s">
        <v>36</v>
      </c>
      <c r="AH410" s="278" t="s">
        <v>2003</v>
      </c>
      <c r="AJ410" s="67">
        <f>$TJ$652</f>
        <v>404.1</v>
      </c>
      <c r="AK410" s="5" t="s">
        <v>36</v>
      </c>
      <c r="AL410" s="63" t="s">
        <v>3381</v>
      </c>
      <c r="AN410" s="67">
        <f>$AMB$658</f>
        <v>334.2</v>
      </c>
      <c r="AO410" s="5" t="s">
        <v>36</v>
      </c>
      <c r="AP410" s="28" t="s">
        <v>155</v>
      </c>
      <c r="AR410" s="67">
        <f>$BS$664</f>
        <v>270.39999999999998</v>
      </c>
      <c r="AS410" s="5" t="s">
        <v>36</v>
      </c>
      <c r="AT410" s="278" t="s">
        <v>4499</v>
      </c>
      <c r="AV410" s="67">
        <f>$XW$670</f>
        <v>241.7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3376</v>
      </c>
      <c r="D411" s="67">
        <f>$AKI$604</f>
        <v>3471</v>
      </c>
      <c r="E411" s="5" t="s">
        <v>38</v>
      </c>
      <c r="F411" s="63" t="s">
        <v>748</v>
      </c>
      <c r="H411" s="67">
        <f>$GO$610</f>
        <v>1950.5</v>
      </c>
      <c r="I411" s="5" t="s">
        <v>38</v>
      </c>
      <c r="J411" s="219" t="s">
        <v>1647</v>
      </c>
      <c r="L411" s="67">
        <f>$FN$616</f>
        <v>1756.2</v>
      </c>
      <c r="M411" s="5" t="s">
        <v>38</v>
      </c>
      <c r="N411" s="278" t="s">
        <v>143</v>
      </c>
      <c r="P411" s="67">
        <f>$CT$622</f>
        <v>1228.0999999999999</v>
      </c>
      <c r="Q411" s="5" t="s">
        <v>38</v>
      </c>
      <c r="R411" s="278" t="s">
        <v>2012</v>
      </c>
      <c r="T411" s="67">
        <f>$VL$628</f>
        <v>928.59999999999991</v>
      </c>
      <c r="U411" s="5" t="s">
        <v>38</v>
      </c>
      <c r="V411" s="278" t="s">
        <v>17</v>
      </c>
      <c r="X411" s="67">
        <f>$DL$634</f>
        <v>685.59999999999991</v>
      </c>
      <c r="Y411" s="5" t="s">
        <v>38</v>
      </c>
      <c r="Z411" s="63" t="s">
        <v>733</v>
      </c>
      <c r="AB411" s="67">
        <f>$HG$640</f>
        <v>661.10000000000014</v>
      </c>
      <c r="AC411" s="5" t="s">
        <v>38</v>
      </c>
      <c r="AD411" s="63" t="s">
        <v>3379</v>
      </c>
      <c r="AF411" s="67">
        <f>$ALJ$646</f>
        <v>444.2</v>
      </c>
      <c r="AG411" s="5" t="s">
        <v>38</v>
      </c>
      <c r="AH411" s="278" t="s">
        <v>2009</v>
      </c>
      <c r="AJ411" s="67">
        <f>$RZ$652</f>
        <v>397</v>
      </c>
      <c r="AK411" s="5" t="s">
        <v>38</v>
      </c>
      <c r="AL411" s="63" t="s">
        <v>3385</v>
      </c>
      <c r="AN411" s="67">
        <f>$ANU$658</f>
        <v>325</v>
      </c>
      <c r="AO411" s="5" t="s">
        <v>38</v>
      </c>
      <c r="AP411" s="278" t="s">
        <v>11</v>
      </c>
      <c r="AR411" s="67">
        <f>$CB$664</f>
        <v>255.79999999999998</v>
      </c>
      <c r="AS411" s="5" t="s">
        <v>38</v>
      </c>
      <c r="AT411" s="63" t="s">
        <v>755</v>
      </c>
      <c r="AV411" s="67">
        <f>$OW$670</f>
        <v>221.9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3384</v>
      </c>
      <c r="D412" s="67">
        <f>$ANC$604</f>
        <v>3454</v>
      </c>
      <c r="E412" s="5" t="s">
        <v>145</v>
      </c>
      <c r="F412" s="63" t="s">
        <v>746</v>
      </c>
      <c r="H412" s="67">
        <f>$FW$610</f>
        <v>1938.1999999999998</v>
      </c>
      <c r="I412" s="5" t="s">
        <v>145</v>
      </c>
      <c r="J412" s="28" t="s">
        <v>37</v>
      </c>
      <c r="L412" s="67">
        <f>$DC$616</f>
        <v>1750.8</v>
      </c>
      <c r="M412" s="5" t="s">
        <v>145</v>
      </c>
      <c r="N412" s="278" t="s">
        <v>13</v>
      </c>
      <c r="P412" s="67">
        <f>$NV$622</f>
        <v>1222.6000000000001</v>
      </c>
      <c r="Q412" s="5" t="s">
        <v>145</v>
      </c>
      <c r="R412" s="63" t="s">
        <v>153</v>
      </c>
      <c r="T412" s="67">
        <f>$KA$628</f>
        <v>924.8</v>
      </c>
      <c r="U412" s="5" t="s">
        <v>145</v>
      </c>
      <c r="V412" s="63" t="s">
        <v>762</v>
      </c>
      <c r="X412" s="67">
        <f>$FE$634</f>
        <v>676.19999999999993</v>
      </c>
      <c r="Y412" s="5" t="s">
        <v>145</v>
      </c>
      <c r="Z412" s="219" t="s">
        <v>1644</v>
      </c>
      <c r="AB412" s="67">
        <f>$UT$640</f>
        <v>646.6</v>
      </c>
      <c r="AC412" s="5" t="s">
        <v>145</v>
      </c>
      <c r="AD412" s="278" t="s">
        <v>783</v>
      </c>
      <c r="AF412" s="67">
        <f>$CK$646</f>
        <v>441.99999999999994</v>
      </c>
      <c r="AG412" s="5" t="s">
        <v>145</v>
      </c>
      <c r="AH412" s="63" t="s">
        <v>788</v>
      </c>
      <c r="AJ412" s="67">
        <f>$OE$652</f>
        <v>390.59999999999997</v>
      </c>
      <c r="AK412" s="5" t="s">
        <v>145</v>
      </c>
      <c r="AL412" s="63" t="s">
        <v>3400</v>
      </c>
      <c r="AN412" s="67">
        <f>$AQF$658</f>
        <v>319.30000000000007</v>
      </c>
      <c r="AO412" s="5" t="s">
        <v>145</v>
      </c>
      <c r="AP412" s="63" t="s">
        <v>141</v>
      </c>
      <c r="AR412" s="67">
        <f>$GF$664</f>
        <v>255.79999999999998</v>
      </c>
      <c r="AS412" s="5" t="s">
        <v>145</v>
      </c>
      <c r="AT412" s="278" t="s">
        <v>2028</v>
      </c>
      <c r="AV412" s="67">
        <f>$ZG$670</f>
        <v>219.1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3372</v>
      </c>
      <c r="D413" s="67">
        <f>$AIY$604</f>
        <v>3450.5999999999995</v>
      </c>
      <c r="E413" s="5" t="s">
        <v>146</v>
      </c>
      <c r="F413" s="63" t="s">
        <v>3376</v>
      </c>
      <c r="H413" s="67">
        <f>$AKI$610</f>
        <v>1921.1999999999998</v>
      </c>
      <c r="I413" s="5" t="s">
        <v>146</v>
      </c>
      <c r="J413" s="278" t="s">
        <v>2012</v>
      </c>
      <c r="L413" s="67">
        <f>$VL$616</f>
        <v>1733.4</v>
      </c>
      <c r="M413" s="5" t="s">
        <v>146</v>
      </c>
      <c r="N413" s="63" t="s">
        <v>790</v>
      </c>
      <c r="P413" s="67">
        <f>$IZ$622</f>
        <v>1222</v>
      </c>
      <c r="Q413" s="5" t="s">
        <v>146</v>
      </c>
      <c r="R413" s="63" t="s">
        <v>778</v>
      </c>
      <c r="T413" s="67">
        <f>$GX$628</f>
        <v>881.90000000000009</v>
      </c>
      <c r="U413" s="5" t="s">
        <v>146</v>
      </c>
      <c r="V413" s="63" t="s">
        <v>746</v>
      </c>
      <c r="X413" s="67">
        <f>$FW$634</f>
        <v>671.5</v>
      </c>
      <c r="Y413" s="5" t="s">
        <v>146</v>
      </c>
      <c r="Z413" s="219" t="s">
        <v>1662</v>
      </c>
      <c r="AB413" s="67">
        <f>$HP$640</f>
        <v>641.5</v>
      </c>
      <c r="AC413" s="5" t="s">
        <v>146</v>
      </c>
      <c r="AD413" s="278" t="s">
        <v>31</v>
      </c>
      <c r="AF413" s="67">
        <f>$Z$646</f>
        <v>440.99999999999994</v>
      </c>
      <c r="AG413" s="5" t="s">
        <v>146</v>
      </c>
      <c r="AH413" s="63" t="s">
        <v>762</v>
      </c>
      <c r="AJ413" s="67">
        <f>$FE$652</f>
        <v>382.09999999999997</v>
      </c>
      <c r="AK413" s="5" t="s">
        <v>146</v>
      </c>
      <c r="AL413" s="63" t="s">
        <v>748</v>
      </c>
      <c r="AN413" s="67">
        <f>$GO$658</f>
        <v>317.10000000000002</v>
      </c>
      <c r="AO413" s="5" t="s">
        <v>146</v>
      </c>
      <c r="AP413" s="63" t="s">
        <v>778</v>
      </c>
      <c r="AR413" s="67">
        <f>$GX$664</f>
        <v>254.60000000000002</v>
      </c>
      <c r="AS413" s="5" t="s">
        <v>146</v>
      </c>
      <c r="AT413" s="278" t="s">
        <v>2024</v>
      </c>
      <c r="AV413" s="67">
        <f>$YF$670</f>
        <v>218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3446.1499999999996</v>
      </c>
      <c r="E414" s="5" t="s">
        <v>147</v>
      </c>
      <c r="F414" s="219" t="s">
        <v>1656</v>
      </c>
      <c r="H414" s="67">
        <f>$QP$610</f>
        <v>1904.4999999999998</v>
      </c>
      <c r="I414" s="5" t="s">
        <v>147</v>
      </c>
      <c r="J414" s="278" t="s">
        <v>9</v>
      </c>
      <c r="L414" s="67">
        <f>$LT$616</f>
        <v>1723.5</v>
      </c>
      <c r="M414" s="5" t="s">
        <v>147</v>
      </c>
      <c r="N414" s="28" t="s">
        <v>155</v>
      </c>
      <c r="P414" s="67">
        <f>$BS$622</f>
        <v>1220.1999999999998</v>
      </c>
      <c r="Q414" s="5" t="s">
        <v>147</v>
      </c>
      <c r="R414" s="63" t="s">
        <v>764</v>
      </c>
      <c r="T414" s="67">
        <f>$JR$628</f>
        <v>881.2</v>
      </c>
      <c r="U414" s="5" t="s">
        <v>147</v>
      </c>
      <c r="V414" s="278" t="s">
        <v>2009</v>
      </c>
      <c r="X414" s="67">
        <f>$RZ$634</f>
        <v>661.8</v>
      </c>
      <c r="Y414" s="5" t="s">
        <v>147</v>
      </c>
      <c r="Z414" s="278" t="s">
        <v>15</v>
      </c>
      <c r="AB414" s="67">
        <f>$HY$640</f>
        <v>630.20000000000005</v>
      </c>
      <c r="AC414" s="5" t="s">
        <v>147</v>
      </c>
      <c r="AD414" s="278" t="s">
        <v>154</v>
      </c>
      <c r="AF414" s="67">
        <f>$Q$646</f>
        <v>438.29999999999995</v>
      </c>
      <c r="AG414" s="5" t="s">
        <v>147</v>
      </c>
      <c r="AH414" s="63" t="s">
        <v>764</v>
      </c>
      <c r="AJ414" s="67">
        <f>$JR$652</f>
        <v>371.79999999999995</v>
      </c>
      <c r="AK414" s="5" t="s">
        <v>147</v>
      </c>
      <c r="AL414" s="278" t="s">
        <v>2027</v>
      </c>
      <c r="AN414" s="67">
        <f>$ACA$658</f>
        <v>312.60000000000002</v>
      </c>
      <c r="AO414" s="5" t="s">
        <v>147</v>
      </c>
      <c r="AP414" s="219" t="s">
        <v>1659</v>
      </c>
      <c r="AR414" s="67">
        <f>$PF$664</f>
        <v>233.39999999999998</v>
      </c>
      <c r="AS414" s="5" t="s">
        <v>147</v>
      </c>
      <c r="AT414" s="63" t="s">
        <v>778</v>
      </c>
      <c r="AV414" s="67">
        <f>$GX$670</f>
        <v>215.6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9</v>
      </c>
      <c r="D415" s="67">
        <f>$LT$604</f>
        <v>3400.5000000000005</v>
      </c>
      <c r="E415" s="5" t="s">
        <v>151</v>
      </c>
      <c r="F415" s="63" t="s">
        <v>734</v>
      </c>
      <c r="H415" s="67">
        <f>$LK$610</f>
        <v>1901</v>
      </c>
      <c r="I415" s="5" t="s">
        <v>151</v>
      </c>
      <c r="J415" s="278" t="s">
        <v>154</v>
      </c>
      <c r="L415" s="67">
        <f>$Q$616</f>
        <v>1717.3</v>
      </c>
      <c r="M415" s="5" t="s">
        <v>151</v>
      </c>
      <c r="N415" s="63" t="s">
        <v>764</v>
      </c>
      <c r="P415" s="67">
        <f>$JR$622</f>
        <v>1217.8999999999999</v>
      </c>
      <c r="Q415" s="5" t="s">
        <v>151</v>
      </c>
      <c r="R415" s="63" t="s">
        <v>3369</v>
      </c>
      <c r="T415" s="67">
        <f>$AHX$628</f>
        <v>869.59999999999991</v>
      </c>
      <c r="U415" s="5" t="s">
        <v>151</v>
      </c>
      <c r="V415" s="63" t="s">
        <v>33</v>
      </c>
      <c r="X415" s="67">
        <f>$BA$634</f>
        <v>661.5</v>
      </c>
      <c r="Y415" s="5" t="s">
        <v>151</v>
      </c>
      <c r="Z415" s="63" t="s">
        <v>3401</v>
      </c>
      <c r="AB415" s="67">
        <f>$ANL$640</f>
        <v>621.5</v>
      </c>
      <c r="AC415" s="5" t="s">
        <v>151</v>
      </c>
      <c r="AD415" s="278" t="s">
        <v>2028</v>
      </c>
      <c r="AF415" s="67">
        <f>$ZG$646</f>
        <v>436.59999999999997</v>
      </c>
      <c r="AG415" s="5" t="s">
        <v>151</v>
      </c>
      <c r="AH415" s="63" t="s">
        <v>771</v>
      </c>
      <c r="AJ415" s="67">
        <f>$MU$652</f>
        <v>368.3</v>
      </c>
      <c r="AK415" s="5" t="s">
        <v>151</v>
      </c>
      <c r="AL415" s="63" t="s">
        <v>746</v>
      </c>
      <c r="AN415" s="67">
        <f>$FW$658</f>
        <v>297.7</v>
      </c>
      <c r="AO415" s="5" t="s">
        <v>151</v>
      </c>
      <c r="AP415" s="278" t="s">
        <v>779</v>
      </c>
      <c r="AR415" s="67">
        <f>$AI$664</f>
        <v>231.4</v>
      </c>
      <c r="AS415" s="5" t="s">
        <v>151</v>
      </c>
      <c r="AT415" s="63" t="s">
        <v>749</v>
      </c>
      <c r="AV415" s="67">
        <f>$EV$670</f>
        <v>215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2012</v>
      </c>
      <c r="D416" s="67">
        <f>$VL$604</f>
        <v>3400.5000000000005</v>
      </c>
      <c r="E416" s="5" t="s">
        <v>157</v>
      </c>
      <c r="F416" s="278" t="s">
        <v>800</v>
      </c>
      <c r="H416" s="67">
        <f>$AR$610</f>
        <v>1898.5</v>
      </c>
      <c r="I416" s="5" t="s">
        <v>157</v>
      </c>
      <c r="J416" s="63" t="s">
        <v>734</v>
      </c>
      <c r="L416" s="67">
        <f>$LK$616</f>
        <v>1712</v>
      </c>
      <c r="M416" s="5" t="s">
        <v>157</v>
      </c>
      <c r="N416" s="63" t="s">
        <v>3397</v>
      </c>
      <c r="P416" s="67">
        <f>$APN$622</f>
        <v>1215.5999999999999</v>
      </c>
      <c r="Q416" s="5" t="s">
        <v>157</v>
      </c>
      <c r="R416" s="63" t="s">
        <v>3376</v>
      </c>
      <c r="T416" s="67">
        <f>$AKI$628</f>
        <v>860.60000000000014</v>
      </c>
      <c r="U416" s="5" t="s">
        <v>157</v>
      </c>
      <c r="V416" s="219" t="s">
        <v>1660</v>
      </c>
      <c r="X416" s="67">
        <f>$ND$634</f>
        <v>651.1</v>
      </c>
      <c r="Y416" s="5" t="s">
        <v>157</v>
      </c>
      <c r="Z416" s="278" t="s">
        <v>2031</v>
      </c>
      <c r="AB416" s="67">
        <f>$ZY$640</f>
        <v>620</v>
      </c>
      <c r="AC416" s="5" t="s">
        <v>157</v>
      </c>
      <c r="AD416" s="278" t="s">
        <v>11</v>
      </c>
      <c r="AF416" s="67">
        <f>$CB$646</f>
        <v>432.09999999999997</v>
      </c>
      <c r="AG416" s="5" t="s">
        <v>157</v>
      </c>
      <c r="AH416" s="63" t="s">
        <v>3375</v>
      </c>
      <c r="AJ416" s="67">
        <f>$AJZ$652</f>
        <v>366</v>
      </c>
      <c r="AK416" s="5" t="s">
        <v>157</v>
      </c>
      <c r="AL416" s="28" t="s">
        <v>37</v>
      </c>
      <c r="AN416" s="67">
        <f>$DC$658</f>
        <v>293.7</v>
      </c>
      <c r="AO416" s="5" t="s">
        <v>157</v>
      </c>
      <c r="AP416" s="63" t="s">
        <v>3377</v>
      </c>
      <c r="AR416" s="67">
        <f>$AKR$664</f>
        <v>229.2</v>
      </c>
      <c r="AS416" s="5" t="s">
        <v>157</v>
      </c>
      <c r="AT416" s="278" t="s">
        <v>143</v>
      </c>
      <c r="AV416" s="67">
        <f>$CT$670</f>
        <v>196.5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154</v>
      </c>
      <c r="D417" s="67">
        <f>$Q$604</f>
        <v>3400.5000000000005</v>
      </c>
      <c r="E417" s="5" t="s">
        <v>159</v>
      </c>
      <c r="F417" s="63" t="s">
        <v>3372</v>
      </c>
      <c r="H417" s="67">
        <f>$AIY$610</f>
        <v>1850.1999999999998</v>
      </c>
      <c r="I417" s="5" t="s">
        <v>159</v>
      </c>
      <c r="J417" s="278" t="s">
        <v>15</v>
      </c>
      <c r="L417" s="67">
        <f>$HY$616</f>
        <v>1708.8</v>
      </c>
      <c r="M417" s="5" t="s">
        <v>159</v>
      </c>
      <c r="N417" s="63" t="s">
        <v>3384</v>
      </c>
      <c r="P417" s="67">
        <f>$ANC$622</f>
        <v>1205.9000000000001</v>
      </c>
      <c r="Q417" s="5" t="s">
        <v>159</v>
      </c>
      <c r="R417" s="278" t="s">
        <v>2027</v>
      </c>
      <c r="T417" s="67">
        <f>$ACA$628</f>
        <v>825.4</v>
      </c>
      <c r="U417" s="5" t="s">
        <v>159</v>
      </c>
      <c r="V417" s="63" t="s">
        <v>3372</v>
      </c>
      <c r="X417" s="67">
        <f>$AIY$634</f>
        <v>650.5</v>
      </c>
      <c r="Y417" s="5" t="s">
        <v>159</v>
      </c>
      <c r="Z417" s="63" t="s">
        <v>748</v>
      </c>
      <c r="AB417" s="67">
        <f>$GO$640</f>
        <v>618.20000000000005</v>
      </c>
      <c r="AC417" s="5" t="s">
        <v>159</v>
      </c>
      <c r="AD417" s="278" t="s">
        <v>9</v>
      </c>
      <c r="AF417" s="67">
        <f>$LT$646</f>
        <v>427.1</v>
      </c>
      <c r="AG417" s="5" t="s">
        <v>159</v>
      </c>
      <c r="AH417" s="278" t="s">
        <v>783</v>
      </c>
      <c r="AJ417" s="67">
        <f>$CK$652</f>
        <v>360.1</v>
      </c>
      <c r="AK417" s="5" t="s">
        <v>159</v>
      </c>
      <c r="AL417" s="219" t="s">
        <v>1656</v>
      </c>
      <c r="AN417" s="67">
        <f>$QP$658</f>
        <v>293.3</v>
      </c>
      <c r="AO417" s="5" t="s">
        <v>159</v>
      </c>
      <c r="AP417" s="278" t="s">
        <v>2007</v>
      </c>
      <c r="AR417" s="67">
        <f>$SI$664</f>
        <v>216.79999999999998</v>
      </c>
      <c r="AS417" s="5" t="s">
        <v>159</v>
      </c>
      <c r="AT417" s="219" t="s">
        <v>1654</v>
      </c>
      <c r="AV417" s="67">
        <f>$QY$670</f>
        <v>192.5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143</v>
      </c>
      <c r="D418" s="67">
        <f>$CT$604</f>
        <v>3400.5000000000005</v>
      </c>
      <c r="E418" s="5" t="s">
        <v>160</v>
      </c>
      <c r="F418" s="278" t="s">
        <v>23</v>
      </c>
      <c r="H418" s="67">
        <f>$KS$610</f>
        <v>1849.6999999999998</v>
      </c>
      <c r="I418" s="5" t="s">
        <v>160</v>
      </c>
      <c r="J418" s="219" t="s">
        <v>1656</v>
      </c>
      <c r="L418" s="67">
        <f>$QP$616</f>
        <v>1708.65</v>
      </c>
      <c r="M418" s="5" t="s">
        <v>160</v>
      </c>
      <c r="N418" s="28" t="s">
        <v>37</v>
      </c>
      <c r="P418" s="67">
        <f>$DC$622</f>
        <v>1204.7000000000003</v>
      </c>
      <c r="Q418" s="5" t="s">
        <v>160</v>
      </c>
      <c r="R418" s="278" t="s">
        <v>2053</v>
      </c>
      <c r="T418" s="67">
        <f>$ABR$628</f>
        <v>822.6</v>
      </c>
      <c r="U418" s="5" t="s">
        <v>160</v>
      </c>
      <c r="V418" s="219" t="s">
        <v>1653</v>
      </c>
      <c r="X418" s="67">
        <f>$ML$634</f>
        <v>644.5</v>
      </c>
      <c r="Y418" s="5" t="s">
        <v>160</v>
      </c>
      <c r="Z418" s="278" t="s">
        <v>2009</v>
      </c>
      <c r="AB418" s="67">
        <f>$RZ$640</f>
        <v>615.70000000000005</v>
      </c>
      <c r="AC418" s="5" t="s">
        <v>160</v>
      </c>
      <c r="AD418" s="278" t="s">
        <v>779</v>
      </c>
      <c r="AF418" s="67">
        <f>$AI$646</f>
        <v>417</v>
      </c>
      <c r="AG418" s="5" t="s">
        <v>160</v>
      </c>
      <c r="AH418" s="63" t="s">
        <v>3369</v>
      </c>
      <c r="AJ418" s="67">
        <f>$AHX$652</f>
        <v>351.70000000000005</v>
      </c>
      <c r="AK418" s="5" t="s">
        <v>160</v>
      </c>
      <c r="AL418" s="63" t="s">
        <v>3388</v>
      </c>
      <c r="AN418" s="67">
        <f>$AOV$658</f>
        <v>290.3</v>
      </c>
      <c r="AO418" s="5" t="s">
        <v>160</v>
      </c>
      <c r="AP418" s="63" t="s">
        <v>3375</v>
      </c>
      <c r="AR418" s="67">
        <f>$AJZ$664</f>
        <v>216.3</v>
      </c>
      <c r="AS418" s="5" t="s">
        <v>160</v>
      </c>
      <c r="AT418" s="219" t="s">
        <v>1662</v>
      </c>
      <c r="AV418" s="67">
        <f>$HP$670</f>
        <v>192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19" t="s">
        <v>1662</v>
      </c>
      <c r="D419" s="67">
        <f>$HP$604</f>
        <v>3400.5000000000005</v>
      </c>
      <c r="E419" s="5" t="s">
        <v>161</v>
      </c>
      <c r="F419" s="63" t="s">
        <v>3374</v>
      </c>
      <c r="H419" s="67">
        <f>$AJQ$610</f>
        <v>1843.6</v>
      </c>
      <c r="I419" s="5" t="s">
        <v>161</v>
      </c>
      <c r="J419" s="63" t="s">
        <v>762</v>
      </c>
      <c r="L419" s="67">
        <f>$FE$616</f>
        <v>1707.8999999999999</v>
      </c>
      <c r="M419" s="5" t="s">
        <v>161</v>
      </c>
      <c r="N419" s="278" t="s">
        <v>2009</v>
      </c>
      <c r="P419" s="67">
        <f>$RZ$622</f>
        <v>1182.4000000000001</v>
      </c>
      <c r="Q419" s="5" t="s">
        <v>161</v>
      </c>
      <c r="R419" s="278" t="s">
        <v>15</v>
      </c>
      <c r="T419" s="67">
        <f>$HY$628</f>
        <v>812.80000000000007</v>
      </c>
      <c r="U419" s="5" t="s">
        <v>161</v>
      </c>
      <c r="V419" s="278" t="s">
        <v>2012</v>
      </c>
      <c r="X419" s="67">
        <f>$VL$634</f>
        <v>641.6</v>
      </c>
      <c r="Y419" s="5" t="s">
        <v>161</v>
      </c>
      <c r="Z419" s="278" t="s">
        <v>2011</v>
      </c>
      <c r="AB419" s="67">
        <f>$VC$640</f>
        <v>607.9</v>
      </c>
      <c r="AC419" s="5" t="s">
        <v>161</v>
      </c>
      <c r="AD419" s="63" t="s">
        <v>778</v>
      </c>
      <c r="AF419" s="67">
        <f>$GX$646</f>
        <v>415.29999999999995</v>
      </c>
      <c r="AG419" s="5" t="s">
        <v>161</v>
      </c>
      <c r="AH419" s="278" t="s">
        <v>23</v>
      </c>
      <c r="AJ419" s="67">
        <f>$KS$652</f>
        <v>337.9</v>
      </c>
      <c r="AK419" s="5" t="s">
        <v>161</v>
      </c>
      <c r="AL419" s="63" t="s">
        <v>733</v>
      </c>
      <c r="AN419" s="67">
        <f>$HG$658</f>
        <v>288.5</v>
      </c>
      <c r="AO419" s="5" t="s">
        <v>161</v>
      </c>
      <c r="AP419" s="63" t="s">
        <v>33</v>
      </c>
      <c r="AR419" s="67">
        <f>$BA$664</f>
        <v>215.70000000000002</v>
      </c>
      <c r="AS419" s="5" t="s">
        <v>161</v>
      </c>
      <c r="AT419" s="278" t="s">
        <v>11</v>
      </c>
      <c r="AV419" s="67">
        <f>$CB$670</f>
        <v>188.3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142</v>
      </c>
      <c r="D420" s="67">
        <f>$DU$604</f>
        <v>3393.0000000000005</v>
      </c>
      <c r="E420" s="5" t="s">
        <v>163</v>
      </c>
      <c r="F420" s="63" t="s">
        <v>3399</v>
      </c>
      <c r="H420" s="67">
        <f>$APW$610</f>
        <v>1811.7999999999997</v>
      </c>
      <c r="I420" s="5" t="s">
        <v>163</v>
      </c>
      <c r="J420" s="63" t="s">
        <v>3396</v>
      </c>
      <c r="L420" s="67">
        <f>$APE$616</f>
        <v>1705.6000000000001</v>
      </c>
      <c r="M420" s="5" t="s">
        <v>163</v>
      </c>
      <c r="N420" s="278" t="s">
        <v>779</v>
      </c>
      <c r="P420" s="67">
        <f>$AI$622</f>
        <v>1164.9000000000001</v>
      </c>
      <c r="Q420" s="5" t="s">
        <v>163</v>
      </c>
      <c r="R420" s="63" t="s">
        <v>753</v>
      </c>
      <c r="T420" s="67">
        <f>$EM$628</f>
        <v>799.4</v>
      </c>
      <c r="U420" s="5" t="s">
        <v>163</v>
      </c>
      <c r="V420" s="63" t="s">
        <v>728</v>
      </c>
      <c r="X420" s="67">
        <f>$TS$634</f>
        <v>639.1</v>
      </c>
      <c r="Y420" s="5" t="s">
        <v>163</v>
      </c>
      <c r="Z420" s="278" t="s">
        <v>2026</v>
      </c>
      <c r="AB420" s="67">
        <f>$ZP$640</f>
        <v>605</v>
      </c>
      <c r="AC420" s="5" t="s">
        <v>163</v>
      </c>
      <c r="AD420" s="219" t="s">
        <v>1654</v>
      </c>
      <c r="AF420" s="67">
        <f>$QY$646</f>
        <v>413.1</v>
      </c>
      <c r="AG420" s="5" t="s">
        <v>163</v>
      </c>
      <c r="AH420" s="219" t="s">
        <v>1660</v>
      </c>
      <c r="AJ420" s="67">
        <f>$ND$652</f>
        <v>332.40000000000003</v>
      </c>
      <c r="AK420" s="5" t="s">
        <v>163</v>
      </c>
      <c r="AL420" s="278" t="s">
        <v>2003</v>
      </c>
      <c r="AN420" s="67">
        <f>$TJ$658</f>
        <v>285.8</v>
      </c>
      <c r="AO420" s="5" t="s">
        <v>163</v>
      </c>
      <c r="AP420" s="219" t="s">
        <v>1656</v>
      </c>
      <c r="AR420" s="67">
        <f>$QP$664</f>
        <v>199.4</v>
      </c>
      <c r="AS420" s="5" t="s">
        <v>163</v>
      </c>
      <c r="AT420" s="219" t="s">
        <v>1652</v>
      </c>
      <c r="AV420" s="67">
        <f>$ON$670</f>
        <v>174.9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1647</v>
      </c>
      <c r="D421" s="67">
        <f>$FN$604</f>
        <v>3389.2000000000003</v>
      </c>
      <c r="E421" s="5" t="s">
        <v>275</v>
      </c>
      <c r="F421" s="63" t="s">
        <v>3385</v>
      </c>
      <c r="H421" s="67">
        <f>$ANU$610</f>
        <v>1777.8</v>
      </c>
      <c r="I421" s="5" t="s">
        <v>275</v>
      </c>
      <c r="J421" s="278" t="s">
        <v>2011</v>
      </c>
      <c r="L421" s="67">
        <f>$VC$616</f>
        <v>1700.5</v>
      </c>
      <c r="M421" s="5" t="s">
        <v>275</v>
      </c>
      <c r="N421" s="63" t="s">
        <v>3383</v>
      </c>
      <c r="P421" s="67">
        <f>$AMT$622</f>
        <v>1162.9000000000001</v>
      </c>
      <c r="Q421" s="5" t="s">
        <v>275</v>
      </c>
      <c r="R421" s="219" t="s">
        <v>1654</v>
      </c>
      <c r="T421" s="67">
        <f>$QY$628</f>
        <v>790.69999999999993</v>
      </c>
      <c r="U421" s="5" t="s">
        <v>275</v>
      </c>
      <c r="V421" s="63" t="s">
        <v>782</v>
      </c>
      <c r="X421" s="67">
        <f>$QG$634</f>
        <v>638.20000000000005</v>
      </c>
      <c r="Y421" s="5" t="s">
        <v>275</v>
      </c>
      <c r="Z421" s="63" t="s">
        <v>734</v>
      </c>
      <c r="AB421" s="67">
        <f>$LK$640</f>
        <v>593.1</v>
      </c>
      <c r="AC421" s="5" t="s">
        <v>275</v>
      </c>
      <c r="AD421" s="63" t="s">
        <v>3387</v>
      </c>
      <c r="AF421" s="67">
        <f>$AOM$646</f>
        <v>404.4</v>
      </c>
      <c r="AG421" s="5" t="s">
        <v>275</v>
      </c>
      <c r="AH421" s="219" t="s">
        <v>1654</v>
      </c>
      <c r="AJ421" s="67">
        <f>$QY$652</f>
        <v>332.4</v>
      </c>
      <c r="AK421" s="5" t="s">
        <v>275</v>
      </c>
      <c r="AL421" s="28" t="s">
        <v>155</v>
      </c>
      <c r="AN421" s="67">
        <f>$BS$658</f>
        <v>272.39999999999998</v>
      </c>
      <c r="AO421" s="5" t="s">
        <v>275</v>
      </c>
      <c r="AP421" s="278" t="s">
        <v>2024</v>
      </c>
      <c r="AR421" s="67">
        <f>$YF$664</f>
        <v>196.9</v>
      </c>
      <c r="AS421" s="5" t="s">
        <v>275</v>
      </c>
      <c r="AT421" s="63" t="s">
        <v>757</v>
      </c>
      <c r="AV421" s="67">
        <f>$LB$670</f>
        <v>162.1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2027</v>
      </c>
      <c r="D422" s="67">
        <f>$ACA$604</f>
        <v>3389.2000000000003</v>
      </c>
      <c r="E422" s="5" t="s">
        <v>276</v>
      </c>
      <c r="F422" s="63" t="s">
        <v>3375</v>
      </c>
      <c r="H422" s="67">
        <f>$AJZ$610</f>
        <v>1690.2999999999997</v>
      </c>
      <c r="I422" s="5" t="s">
        <v>276</v>
      </c>
      <c r="J422" s="63" t="s">
        <v>180</v>
      </c>
      <c r="L422" s="67">
        <f>$AOD$616</f>
        <v>1700.3</v>
      </c>
      <c r="M422" s="5" t="s">
        <v>276</v>
      </c>
      <c r="N422" s="219" t="s">
        <v>1655</v>
      </c>
      <c r="P422" s="67">
        <f>$PO$622</f>
        <v>1162.8</v>
      </c>
      <c r="Q422" s="5" t="s">
        <v>276</v>
      </c>
      <c r="R422" s="278" t="s">
        <v>2026</v>
      </c>
      <c r="T422" s="67">
        <f>$ZP$628</f>
        <v>776.2</v>
      </c>
      <c r="U422" s="5" t="s">
        <v>276</v>
      </c>
      <c r="V422" s="63" t="s">
        <v>3382</v>
      </c>
      <c r="X422" s="67">
        <f>$AMK$634</f>
        <v>633</v>
      </c>
      <c r="Y422" s="5" t="s">
        <v>276</v>
      </c>
      <c r="Z422" s="63" t="s">
        <v>778</v>
      </c>
      <c r="AB422" s="67">
        <f>$GX$640</f>
        <v>582.4</v>
      </c>
      <c r="AC422" s="5" t="s">
        <v>276</v>
      </c>
      <c r="AD422" s="278" t="s">
        <v>2003</v>
      </c>
      <c r="AF422" s="67">
        <f>$TJ$646</f>
        <v>404.20000000000005</v>
      </c>
      <c r="AG422" s="5" t="s">
        <v>276</v>
      </c>
      <c r="AH422" s="278" t="s">
        <v>17</v>
      </c>
      <c r="AJ422" s="67">
        <f>$DL$652</f>
        <v>331.5</v>
      </c>
      <c r="AK422" s="5" t="s">
        <v>276</v>
      </c>
      <c r="AL422" s="219" t="s">
        <v>1659</v>
      </c>
      <c r="AN422" s="67">
        <f>$PF$658</f>
        <v>265.2</v>
      </c>
      <c r="AO422" s="5" t="s">
        <v>276</v>
      </c>
      <c r="AP422" s="219" t="s">
        <v>1653</v>
      </c>
      <c r="AR422" s="67">
        <f>$ML$664</f>
        <v>191.7</v>
      </c>
      <c r="AS422" s="5" t="s">
        <v>276</v>
      </c>
      <c r="AT422" s="63" t="s">
        <v>3388</v>
      </c>
      <c r="AV422" s="67">
        <f>$AOV$670</f>
        <v>157.80000000000001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31</v>
      </c>
      <c r="D423" s="67">
        <f>$Z$604</f>
        <v>3389.2000000000003</v>
      </c>
      <c r="E423" s="5" t="s">
        <v>277</v>
      </c>
      <c r="F423" s="219" t="s">
        <v>1662</v>
      </c>
      <c r="H423" s="67">
        <f>$HP$610</f>
        <v>1667</v>
      </c>
      <c r="I423" s="5" t="s">
        <v>277</v>
      </c>
      <c r="J423" s="63" t="s">
        <v>3377</v>
      </c>
      <c r="L423" s="67">
        <f>$AKR$616</f>
        <v>1696.1999999999998</v>
      </c>
      <c r="M423" s="5" t="s">
        <v>277</v>
      </c>
      <c r="N423" s="278" t="s">
        <v>1</v>
      </c>
      <c r="P423" s="67">
        <f>$TA$622</f>
        <v>1157.9000000000001</v>
      </c>
      <c r="Q423" s="5" t="s">
        <v>277</v>
      </c>
      <c r="R423" s="278" t="s">
        <v>779</v>
      </c>
      <c r="T423" s="67">
        <f>$AI$628</f>
        <v>775.8</v>
      </c>
      <c r="U423" s="5" t="s">
        <v>277</v>
      </c>
      <c r="V423" s="63" t="s">
        <v>3381</v>
      </c>
      <c r="X423" s="67">
        <f>$AMB$634</f>
        <v>629.5</v>
      </c>
      <c r="Y423" s="5" t="s">
        <v>277</v>
      </c>
      <c r="Z423" s="63" t="s">
        <v>3369</v>
      </c>
      <c r="AB423" s="67">
        <f>$AHX$640</f>
        <v>581.69999999999993</v>
      </c>
      <c r="AC423" s="5" t="s">
        <v>277</v>
      </c>
      <c r="AD423" s="63" t="s">
        <v>3399</v>
      </c>
      <c r="AF423" s="67">
        <f>$APW$646</f>
        <v>401.70000000000005</v>
      </c>
      <c r="AG423" s="5" t="s">
        <v>277</v>
      </c>
      <c r="AH423" s="28" t="s">
        <v>37</v>
      </c>
      <c r="AJ423" s="67">
        <f>$DC$652</f>
        <v>321.70000000000005</v>
      </c>
      <c r="AK423" s="5" t="s">
        <v>277</v>
      </c>
      <c r="AL423" s="278" t="s">
        <v>17</v>
      </c>
      <c r="AN423" s="67">
        <f>$DL$658</f>
        <v>264.09999999999997</v>
      </c>
      <c r="AO423" s="5" t="s">
        <v>277</v>
      </c>
      <c r="AP423" s="63" t="s">
        <v>757</v>
      </c>
      <c r="AR423" s="67">
        <f>$LB$664</f>
        <v>188.89999999999998</v>
      </c>
      <c r="AS423" s="5" t="s">
        <v>277</v>
      </c>
      <c r="AT423" s="63" t="s">
        <v>153</v>
      </c>
      <c r="AV423" s="67">
        <f>$KA$670</f>
        <v>156.5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33</v>
      </c>
      <c r="D424" s="67">
        <f>$BA$604</f>
        <v>3389.2000000000003</v>
      </c>
      <c r="E424" s="5" t="s">
        <v>278</v>
      </c>
      <c r="F424" s="278" t="s">
        <v>15</v>
      </c>
      <c r="H424" s="67">
        <f>$HY$610</f>
        <v>1666.1999999999998</v>
      </c>
      <c r="I424" s="5" t="s">
        <v>278</v>
      </c>
      <c r="J424" s="63" t="s">
        <v>141</v>
      </c>
      <c r="L424" s="67">
        <f>$GF$616</f>
        <v>1683.9</v>
      </c>
      <c r="M424" s="5" t="s">
        <v>278</v>
      </c>
      <c r="N424" s="219" t="s">
        <v>1652</v>
      </c>
      <c r="P424" s="67">
        <f>$ON$622</f>
        <v>1147.5999999999999</v>
      </c>
      <c r="Q424" s="5" t="s">
        <v>278</v>
      </c>
      <c r="R424" s="63" t="s">
        <v>3383</v>
      </c>
      <c r="T424" s="67">
        <f>$AMT$628</f>
        <v>773.09999999999991</v>
      </c>
      <c r="U424" s="5" t="s">
        <v>278</v>
      </c>
      <c r="V424" s="63" t="s">
        <v>796</v>
      </c>
      <c r="X424" s="67">
        <f>$KJ$634</f>
        <v>622.1</v>
      </c>
      <c r="Y424" s="5" t="s">
        <v>278</v>
      </c>
      <c r="Z424" s="219" t="s">
        <v>1657</v>
      </c>
      <c r="AB424" s="67">
        <f>$RH$640</f>
        <v>564.39999999999986</v>
      </c>
      <c r="AC424" s="5" t="s">
        <v>278</v>
      </c>
      <c r="AD424" s="63" t="s">
        <v>21</v>
      </c>
      <c r="AF424" s="67">
        <f>$H$646</f>
        <v>400.1</v>
      </c>
      <c r="AG424" s="5" t="s">
        <v>278</v>
      </c>
      <c r="AH424" s="63" t="s">
        <v>746</v>
      </c>
      <c r="AJ424" s="67">
        <f>$FW$652</f>
        <v>321.10000000000002</v>
      </c>
      <c r="AK424" s="5" t="s">
        <v>278</v>
      </c>
      <c r="AL424" s="63" t="s">
        <v>25</v>
      </c>
      <c r="AN424" s="67">
        <f>$BJ$658</f>
        <v>263.20000000000005</v>
      </c>
      <c r="AO424" s="5" t="s">
        <v>278</v>
      </c>
      <c r="AP424" s="278" t="s">
        <v>2158</v>
      </c>
      <c r="AR424" s="67">
        <f>$XN$664</f>
        <v>186.1</v>
      </c>
      <c r="AS424" s="5" t="s">
        <v>278</v>
      </c>
      <c r="AT424" s="63" t="s">
        <v>3372</v>
      </c>
      <c r="AV424" s="67">
        <f>$AIY$670</f>
        <v>154.6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8" t="s">
        <v>155</v>
      </c>
      <c r="D425" s="67">
        <f>$BS$604</f>
        <v>3387.1</v>
      </c>
      <c r="E425" s="5" t="s">
        <v>735</v>
      </c>
      <c r="F425" s="63" t="s">
        <v>753</v>
      </c>
      <c r="H425" s="67">
        <f>$EM$610</f>
        <v>1665.1999999999998</v>
      </c>
      <c r="I425" s="5" t="s">
        <v>735</v>
      </c>
      <c r="J425" s="278" t="s">
        <v>11</v>
      </c>
      <c r="L425" s="67">
        <f>$CB$616</f>
        <v>1665.9999999999998</v>
      </c>
      <c r="M425" s="5" t="s">
        <v>735</v>
      </c>
      <c r="N425" s="278" t="s">
        <v>2031</v>
      </c>
      <c r="P425" s="67">
        <f>$ZY$622</f>
        <v>1128.5</v>
      </c>
      <c r="Q425" s="5" t="s">
        <v>735</v>
      </c>
      <c r="R425" s="63" t="s">
        <v>141</v>
      </c>
      <c r="T425" s="67">
        <f>$GF$628</f>
        <v>767.2</v>
      </c>
      <c r="U425" s="5" t="s">
        <v>735</v>
      </c>
      <c r="V425" s="278" t="s">
        <v>2053</v>
      </c>
      <c r="X425" s="67">
        <f>$ABR$634</f>
        <v>621.79999999999995</v>
      </c>
      <c r="Y425" s="5" t="s">
        <v>735</v>
      </c>
      <c r="Z425" s="63" t="s">
        <v>746</v>
      </c>
      <c r="AB425" s="67">
        <f>$FW$640</f>
        <v>559</v>
      </c>
      <c r="AC425" s="5" t="s">
        <v>735</v>
      </c>
      <c r="AD425" s="219" t="s">
        <v>1662</v>
      </c>
      <c r="AF425" s="67">
        <f>$HP$646</f>
        <v>399.59999999999997</v>
      </c>
      <c r="AG425" s="5" t="s">
        <v>735</v>
      </c>
      <c r="AH425" s="278" t="s">
        <v>2158</v>
      </c>
      <c r="AJ425" s="67">
        <f>$XN$652</f>
        <v>320.89999999999998</v>
      </c>
      <c r="AK425" s="5" t="s">
        <v>735</v>
      </c>
      <c r="AL425" s="63" t="s">
        <v>753</v>
      </c>
      <c r="AN425" s="67">
        <f>$EM$658</f>
        <v>259.39999999999998</v>
      </c>
      <c r="AO425" s="5" t="s">
        <v>735</v>
      </c>
      <c r="AP425" s="278" t="s">
        <v>2025</v>
      </c>
      <c r="AR425" s="67">
        <f>$AAQ$664</f>
        <v>183.6</v>
      </c>
      <c r="AS425" s="5" t="s">
        <v>735</v>
      </c>
      <c r="AT425" s="63" t="s">
        <v>142</v>
      </c>
      <c r="AV425" s="67">
        <f>$DU$670</f>
        <v>150.6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19" t="s">
        <v>1657</v>
      </c>
      <c r="D426" s="67">
        <f>$RH$604</f>
        <v>3380.1500000000005</v>
      </c>
      <c r="E426" s="5" t="s">
        <v>736</v>
      </c>
      <c r="F426" s="63" t="s">
        <v>3371</v>
      </c>
      <c r="H426" s="67">
        <f>$AIP$610</f>
        <v>1650.6</v>
      </c>
      <c r="I426" s="5" t="s">
        <v>736</v>
      </c>
      <c r="J426" s="63" t="s">
        <v>3375</v>
      </c>
      <c r="L426" s="67">
        <f>$AJZ$616</f>
        <v>1659</v>
      </c>
      <c r="M426" s="5" t="s">
        <v>736</v>
      </c>
      <c r="N426" s="63" t="s">
        <v>162</v>
      </c>
      <c r="P426" s="67">
        <f>$IQ$622</f>
        <v>1115.3000000000002</v>
      </c>
      <c r="Q426" s="5" t="s">
        <v>736</v>
      </c>
      <c r="R426" s="63" t="s">
        <v>728</v>
      </c>
      <c r="T426" s="67">
        <f>$TS$628</f>
        <v>763.7</v>
      </c>
      <c r="U426" s="5" t="s">
        <v>736</v>
      </c>
      <c r="V426" s="63" t="s">
        <v>3370</v>
      </c>
      <c r="X426" s="67">
        <f>$AIG$634</f>
        <v>617.69999999999993</v>
      </c>
      <c r="Y426" s="5" t="s">
        <v>736</v>
      </c>
      <c r="Z426" s="63" t="s">
        <v>763</v>
      </c>
      <c r="AB426" s="67">
        <f>$NM$640</f>
        <v>555.9</v>
      </c>
      <c r="AC426" s="5" t="s">
        <v>736</v>
      </c>
      <c r="AD426" s="63" t="s">
        <v>180</v>
      </c>
      <c r="AF426" s="67">
        <f>$AOD$646</f>
        <v>395.50000000000006</v>
      </c>
      <c r="AG426" s="5" t="s">
        <v>736</v>
      </c>
      <c r="AH426" s="219" t="s">
        <v>1657</v>
      </c>
      <c r="AJ426" s="67">
        <f>$RH$652</f>
        <v>318</v>
      </c>
      <c r="AK426" s="5" t="s">
        <v>736</v>
      </c>
      <c r="AL426" s="219" t="s">
        <v>1647</v>
      </c>
      <c r="AN426" s="67">
        <f>$FN$658</f>
        <v>255.00000000000003</v>
      </c>
      <c r="AO426" s="5" t="s">
        <v>736</v>
      </c>
      <c r="AP426" s="63" t="s">
        <v>728</v>
      </c>
      <c r="AR426" s="67">
        <f>$TS$664</f>
        <v>179.6</v>
      </c>
      <c r="AS426" s="5" t="s">
        <v>736</v>
      </c>
      <c r="AT426" s="278" t="s">
        <v>9</v>
      </c>
      <c r="AV426" s="67">
        <f>$LT$670</f>
        <v>148.80000000000001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3399</v>
      </c>
      <c r="D427" s="67">
        <f>$APW$604</f>
        <v>3367.35</v>
      </c>
      <c r="E427" s="5" t="s">
        <v>737</v>
      </c>
      <c r="F427" s="219" t="s">
        <v>1647</v>
      </c>
      <c r="H427" s="67">
        <f>$FN$610</f>
        <v>1648.3999999999999</v>
      </c>
      <c r="I427" s="5" t="s">
        <v>737</v>
      </c>
      <c r="J427" s="278" t="s">
        <v>27</v>
      </c>
      <c r="L427" s="67">
        <f>$MC$616</f>
        <v>1654.6</v>
      </c>
      <c r="M427" s="5" t="s">
        <v>737</v>
      </c>
      <c r="N427" s="219" t="s">
        <v>1659</v>
      </c>
      <c r="P427" s="67">
        <f>$PF$622</f>
        <v>1115.3000000000002</v>
      </c>
      <c r="Q427" s="5" t="s">
        <v>737</v>
      </c>
      <c r="R427" s="63" t="s">
        <v>749</v>
      </c>
      <c r="T427" s="67">
        <f>$EV$628</f>
        <v>748</v>
      </c>
      <c r="U427" s="5" t="s">
        <v>737</v>
      </c>
      <c r="V427" s="63" t="s">
        <v>748</v>
      </c>
      <c r="X427" s="67">
        <f>$GO$634</f>
        <v>612.6</v>
      </c>
      <c r="Y427" s="5" t="s">
        <v>737</v>
      </c>
      <c r="Z427" s="63" t="s">
        <v>3382</v>
      </c>
      <c r="AB427" s="67">
        <f>$AMK$640</f>
        <v>551.29999999999995</v>
      </c>
      <c r="AC427" s="5" t="s">
        <v>737</v>
      </c>
      <c r="AD427" s="278" t="s">
        <v>2009</v>
      </c>
      <c r="AF427" s="67">
        <f>$RZ$646</f>
        <v>393.4</v>
      </c>
      <c r="AG427" s="5" t="s">
        <v>737</v>
      </c>
      <c r="AH427" s="63" t="s">
        <v>162</v>
      </c>
      <c r="AJ427" s="67">
        <f>$IQ$652</f>
        <v>310.59999999999997</v>
      </c>
      <c r="AK427" s="5" t="s">
        <v>737</v>
      </c>
      <c r="AL427" s="63" t="s">
        <v>771</v>
      </c>
      <c r="AN427" s="67">
        <f>$MU$658</f>
        <v>254.3</v>
      </c>
      <c r="AO427" s="5" t="s">
        <v>737</v>
      </c>
      <c r="AP427" s="278" t="s">
        <v>3367</v>
      </c>
      <c r="AR427" s="67">
        <f>$AHF$664</f>
        <v>178.10000000000002</v>
      </c>
      <c r="AS427" s="5" t="s">
        <v>737</v>
      </c>
      <c r="AT427" s="278" t="s">
        <v>23</v>
      </c>
      <c r="AV427" s="67">
        <f>$KS$670</f>
        <v>142.80000000000001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779</v>
      </c>
      <c r="D428" s="67">
        <f>$AI$604</f>
        <v>3364.9000000000005</v>
      </c>
      <c r="E428" s="5" t="s">
        <v>739</v>
      </c>
      <c r="F428" s="63" t="s">
        <v>3396</v>
      </c>
      <c r="H428" s="67">
        <f>$APE$610</f>
        <v>1648.3</v>
      </c>
      <c r="I428" s="5" t="s">
        <v>739</v>
      </c>
      <c r="J428" s="278" t="s">
        <v>2054</v>
      </c>
      <c r="L428" s="67">
        <f>$AAZ$616</f>
        <v>1654.1999999999998</v>
      </c>
      <c r="M428" s="5" t="s">
        <v>739</v>
      </c>
      <c r="N428" s="278" t="s">
        <v>2025</v>
      </c>
      <c r="P428" s="67">
        <f>$AAQ$622</f>
        <v>1106.6000000000001</v>
      </c>
      <c r="Q428" s="5" t="s">
        <v>739</v>
      </c>
      <c r="R428" s="63" t="s">
        <v>25</v>
      </c>
      <c r="T428" s="67">
        <f>$BJ$628</f>
        <v>735.90000000000009</v>
      </c>
      <c r="U428" s="5" t="s">
        <v>739</v>
      </c>
      <c r="V428" s="219" t="s">
        <v>1657</v>
      </c>
      <c r="X428" s="67">
        <f>$RH$634</f>
        <v>610.30000000000007</v>
      </c>
      <c r="Y428" s="5" t="s">
        <v>739</v>
      </c>
      <c r="Z428" s="278" t="s">
        <v>2024</v>
      </c>
      <c r="AB428" s="67">
        <f>$YF$640</f>
        <v>534.6</v>
      </c>
      <c r="AC428" s="5" t="s">
        <v>739</v>
      </c>
      <c r="AD428" s="63" t="s">
        <v>25</v>
      </c>
      <c r="AF428" s="67">
        <f>$BJ$646</f>
        <v>391.6</v>
      </c>
      <c r="AG428" s="5" t="s">
        <v>739</v>
      </c>
      <c r="AH428" s="219" t="s">
        <v>1644</v>
      </c>
      <c r="AJ428" s="67">
        <f>$UT$652</f>
        <v>308.10000000000002</v>
      </c>
      <c r="AK428" s="5" t="s">
        <v>739</v>
      </c>
      <c r="AL428" s="63" t="s">
        <v>3396</v>
      </c>
      <c r="AN428" s="67">
        <f>$APE$658</f>
        <v>253.1</v>
      </c>
      <c r="AO428" s="5" t="s">
        <v>739</v>
      </c>
      <c r="AP428" s="63" t="s">
        <v>3396</v>
      </c>
      <c r="AR428" s="67">
        <f>$APE$664</f>
        <v>177.49999999999997</v>
      </c>
      <c r="AS428" s="5" t="s">
        <v>739</v>
      </c>
      <c r="AT428" s="278" t="s">
        <v>2054</v>
      </c>
      <c r="AV428" s="67">
        <f>$AAZ$670</f>
        <v>136.5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78" t="s">
        <v>17</v>
      </c>
      <c r="D429" s="67">
        <f>$DL$604</f>
        <v>3359</v>
      </c>
      <c r="E429" s="5" t="s">
        <v>745</v>
      </c>
      <c r="F429" s="278" t="s">
        <v>11</v>
      </c>
      <c r="H429" s="67">
        <f>$CB$610</f>
        <v>1645.7999999999997</v>
      </c>
      <c r="I429" s="5" t="s">
        <v>745</v>
      </c>
      <c r="J429" s="63" t="s">
        <v>3374</v>
      </c>
      <c r="L429" s="67">
        <f>$AJQ$616</f>
        <v>1644.1</v>
      </c>
      <c r="M429" s="5" t="s">
        <v>745</v>
      </c>
      <c r="N429" s="63" t="s">
        <v>748</v>
      </c>
      <c r="P429" s="67">
        <f>$GO$622</f>
        <v>1094.5</v>
      </c>
      <c r="Q429" s="5" t="s">
        <v>745</v>
      </c>
      <c r="R429" s="63" t="s">
        <v>748</v>
      </c>
      <c r="T429" s="67">
        <f>$GO$628</f>
        <v>734.19999999999993</v>
      </c>
      <c r="U429" s="5" t="s">
        <v>745</v>
      </c>
      <c r="V429" s="278" t="s">
        <v>23</v>
      </c>
      <c r="X429" s="67">
        <f>$KS$634</f>
        <v>600.09999999999991</v>
      </c>
      <c r="Y429" s="5" t="s">
        <v>745</v>
      </c>
      <c r="Z429" s="63" t="s">
        <v>764</v>
      </c>
      <c r="AB429" s="67">
        <f>$JR$640</f>
        <v>530.4</v>
      </c>
      <c r="AC429" s="5" t="s">
        <v>745</v>
      </c>
      <c r="AD429" s="63" t="s">
        <v>764</v>
      </c>
      <c r="AF429" s="67">
        <f>$JR$646</f>
        <v>389.39999999999992</v>
      </c>
      <c r="AG429" s="5" t="s">
        <v>745</v>
      </c>
      <c r="AH429" s="278" t="s">
        <v>3367</v>
      </c>
      <c r="AJ429" s="67">
        <f>$AHF$652</f>
        <v>306.7</v>
      </c>
      <c r="AK429" s="5" t="s">
        <v>745</v>
      </c>
      <c r="AL429" s="63" t="s">
        <v>790</v>
      </c>
      <c r="AN429" s="67">
        <f>$IZ$658</f>
        <v>251.4</v>
      </c>
      <c r="AO429" s="5" t="s">
        <v>745</v>
      </c>
      <c r="AP429" s="278" t="s">
        <v>27</v>
      </c>
      <c r="AR429" s="67">
        <f>$MC$664</f>
        <v>166.7</v>
      </c>
      <c r="AS429" s="5" t="s">
        <v>745</v>
      </c>
      <c r="AT429" s="278" t="s">
        <v>2007</v>
      </c>
      <c r="AV429" s="67">
        <f>$SI$670</f>
        <v>135.6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4499</v>
      </c>
      <c r="D430" s="67">
        <f>$XW$604</f>
        <v>3351.1</v>
      </c>
      <c r="E430" s="5" t="s">
        <v>747</v>
      </c>
      <c r="F430" s="28" t="s">
        <v>37</v>
      </c>
      <c r="H430" s="67">
        <f>$DC$610</f>
        <v>1637.5</v>
      </c>
      <c r="I430" s="5" t="s">
        <v>747</v>
      </c>
      <c r="J430" s="278" t="s">
        <v>3368</v>
      </c>
      <c r="L430" s="67">
        <f>$AHO$616</f>
        <v>1639.8000000000002</v>
      </c>
      <c r="M430" s="5" t="s">
        <v>747</v>
      </c>
      <c r="N430" s="63" t="s">
        <v>3399</v>
      </c>
      <c r="P430" s="67">
        <f>$APW$622</f>
        <v>1092.2</v>
      </c>
      <c r="Q430" s="5" t="s">
        <v>747</v>
      </c>
      <c r="R430" s="63" t="s">
        <v>3378</v>
      </c>
      <c r="T430" s="67">
        <f>$ALA$628</f>
        <v>724.7</v>
      </c>
      <c r="U430" s="5" t="s">
        <v>747</v>
      </c>
      <c r="V430" s="219" t="s">
        <v>1655</v>
      </c>
      <c r="X430" s="67">
        <f>$PO$634</f>
        <v>599.9</v>
      </c>
      <c r="Y430" s="5" t="s">
        <v>747</v>
      </c>
      <c r="Z430" s="63" t="s">
        <v>796</v>
      </c>
      <c r="AB430" s="67">
        <f>$KJ$640</f>
        <v>530.4</v>
      </c>
      <c r="AC430" s="5" t="s">
        <v>747</v>
      </c>
      <c r="AD430" s="278" t="s">
        <v>2026</v>
      </c>
      <c r="AF430" s="67">
        <f>$ZP$646</f>
        <v>382.4</v>
      </c>
      <c r="AG430" s="5" t="s">
        <v>747</v>
      </c>
      <c r="AH430" s="278" t="s">
        <v>2008</v>
      </c>
      <c r="AJ430" s="67">
        <f>$VU$652</f>
        <v>305.70000000000005</v>
      </c>
      <c r="AK430" s="5" t="s">
        <v>747</v>
      </c>
      <c r="AL430" s="63" t="s">
        <v>3384</v>
      </c>
      <c r="AN430" s="67">
        <f>$ANC$658</f>
        <v>251</v>
      </c>
      <c r="AO430" s="5" t="s">
        <v>747</v>
      </c>
      <c r="AP430" s="63" t="s">
        <v>733</v>
      </c>
      <c r="AR430" s="67">
        <f>$HG$664</f>
        <v>162.30000000000001</v>
      </c>
      <c r="AS430" s="5" t="s">
        <v>747</v>
      </c>
      <c r="AT430" s="278" t="s">
        <v>154</v>
      </c>
      <c r="AV430" s="67">
        <f>$Q$670</f>
        <v>126.1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2003</v>
      </c>
      <c r="D431" s="67">
        <f>$TJ$604</f>
        <v>3349.8</v>
      </c>
      <c r="E431" s="5" t="s">
        <v>750</v>
      </c>
      <c r="F431" s="63" t="s">
        <v>142</v>
      </c>
      <c r="H431" s="67">
        <f>$DU$610</f>
        <v>1628.2999999999997</v>
      </c>
      <c r="I431" s="5" t="s">
        <v>750</v>
      </c>
      <c r="J431" s="63" t="s">
        <v>753</v>
      </c>
      <c r="L431" s="67">
        <f>$EM$616</f>
        <v>1615</v>
      </c>
      <c r="M431" s="5" t="s">
        <v>750</v>
      </c>
      <c r="N431" s="278" t="s">
        <v>17</v>
      </c>
      <c r="P431" s="67">
        <f>$DL$622</f>
        <v>1089.9000000000001</v>
      </c>
      <c r="Q431" s="5" t="s">
        <v>750</v>
      </c>
      <c r="R431" s="219" t="s">
        <v>1659</v>
      </c>
      <c r="T431" s="67">
        <f>$PF$628</f>
        <v>717.1</v>
      </c>
      <c r="U431" s="5" t="s">
        <v>750</v>
      </c>
      <c r="V431" s="63" t="s">
        <v>3384</v>
      </c>
      <c r="X431" s="67">
        <f>$ANC$634</f>
        <v>599.69999999999993</v>
      </c>
      <c r="Y431" s="5" t="s">
        <v>750</v>
      </c>
      <c r="Z431" s="278" t="s">
        <v>17</v>
      </c>
      <c r="AB431" s="67">
        <f>$DL$640</f>
        <v>529.9</v>
      </c>
      <c r="AC431" s="5" t="s">
        <v>750</v>
      </c>
      <c r="AD431" s="63" t="s">
        <v>757</v>
      </c>
      <c r="AF431" s="67">
        <f>$LB$646</f>
        <v>376.70000000000005</v>
      </c>
      <c r="AG431" s="5" t="s">
        <v>750</v>
      </c>
      <c r="AH431" s="63" t="s">
        <v>3377</v>
      </c>
      <c r="AJ431" s="67">
        <f>$AKR$652</f>
        <v>305.49999999999994</v>
      </c>
      <c r="AK431" s="5" t="s">
        <v>750</v>
      </c>
      <c r="AL431" s="63" t="s">
        <v>728</v>
      </c>
      <c r="AN431" s="67">
        <f>$TS$658</f>
        <v>249.1</v>
      </c>
      <c r="AO431" s="5" t="s">
        <v>750</v>
      </c>
      <c r="AP431" s="278" t="s">
        <v>15</v>
      </c>
      <c r="AR431" s="67">
        <f>$HY$664</f>
        <v>151.79999999999998</v>
      </c>
      <c r="AS431" s="5" t="s">
        <v>750</v>
      </c>
      <c r="AT431" s="63" t="s">
        <v>771</v>
      </c>
      <c r="AV431" s="67">
        <f>$MU$670</f>
        <v>125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3381</v>
      </c>
      <c r="D432" s="67">
        <f>$AMB$604</f>
        <v>3325.8999999999996</v>
      </c>
      <c r="E432" s="5" t="s">
        <v>751</v>
      </c>
      <c r="F432" s="63" t="s">
        <v>3400</v>
      </c>
      <c r="H432" s="67">
        <f>$AQF$610</f>
        <v>1624.3999999999999</v>
      </c>
      <c r="I432" s="5" t="s">
        <v>751</v>
      </c>
      <c r="J432" s="278" t="s">
        <v>2028</v>
      </c>
      <c r="L432" s="67">
        <f>$ZG$616</f>
        <v>1598.3000000000002</v>
      </c>
      <c r="M432" s="5" t="s">
        <v>751</v>
      </c>
      <c r="N432" s="63" t="s">
        <v>771</v>
      </c>
      <c r="P432" s="67">
        <f>$MU$622</f>
        <v>1083.8</v>
      </c>
      <c r="Q432" s="5" t="s">
        <v>751</v>
      </c>
      <c r="R432" s="63" t="s">
        <v>3381</v>
      </c>
      <c r="T432" s="67">
        <f>$AMB$628</f>
        <v>715.59999999999991</v>
      </c>
      <c r="U432" s="5" t="s">
        <v>751</v>
      </c>
      <c r="V432" s="219" t="s">
        <v>1647</v>
      </c>
      <c r="X432" s="67">
        <f>$FN$634</f>
        <v>595.20000000000005</v>
      </c>
      <c r="Y432" s="5" t="s">
        <v>751</v>
      </c>
      <c r="Z432" s="63" t="s">
        <v>738</v>
      </c>
      <c r="AB432" s="67">
        <f>$JI$640</f>
        <v>524.09999999999991</v>
      </c>
      <c r="AC432" s="5" t="s">
        <v>751</v>
      </c>
      <c r="AD432" s="63" t="s">
        <v>753</v>
      </c>
      <c r="AF432" s="67">
        <f>$EM$646</f>
        <v>375.8</v>
      </c>
      <c r="AG432" s="5" t="s">
        <v>751</v>
      </c>
      <c r="AH432" s="63" t="s">
        <v>782</v>
      </c>
      <c r="AJ432" s="67">
        <f>$QG$652</f>
        <v>300</v>
      </c>
      <c r="AK432" s="5" t="s">
        <v>751</v>
      </c>
      <c r="AL432" s="278" t="s">
        <v>2031</v>
      </c>
      <c r="AN432" s="67">
        <f>$ZY$658</f>
        <v>245.7</v>
      </c>
      <c r="AO432" s="5" t="s">
        <v>751</v>
      </c>
      <c r="AP432" s="278" t="s">
        <v>2051</v>
      </c>
      <c r="AR432" s="67">
        <f>$AAH$664</f>
        <v>149.89999999999998</v>
      </c>
      <c r="AS432" s="5" t="s">
        <v>751</v>
      </c>
      <c r="AT432" s="63" t="s">
        <v>3376</v>
      </c>
      <c r="AV432" s="67">
        <f>$AKI$670</f>
        <v>123.3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778</v>
      </c>
      <c r="D433" s="67">
        <f>$GX$604</f>
        <v>3325.5000000000005</v>
      </c>
      <c r="E433" s="5" t="s">
        <v>754</v>
      </c>
      <c r="F433" s="219" t="s">
        <v>1643</v>
      </c>
      <c r="H433" s="67">
        <f>$UB$610</f>
        <v>1620.8999999999999</v>
      </c>
      <c r="I433" s="5" t="s">
        <v>754</v>
      </c>
      <c r="J433" s="63" t="s">
        <v>3376</v>
      </c>
      <c r="L433" s="67">
        <f>$AKI$616</f>
        <v>1596.3</v>
      </c>
      <c r="M433" s="5" t="s">
        <v>754</v>
      </c>
      <c r="N433" s="278" t="s">
        <v>15</v>
      </c>
      <c r="P433" s="67">
        <f>$HY$622</f>
        <v>1080.5999999999999</v>
      </c>
      <c r="Q433" s="5" t="s">
        <v>754</v>
      </c>
      <c r="R433" s="63" t="s">
        <v>3375</v>
      </c>
      <c r="T433" s="67">
        <f>$AJZ$628</f>
        <v>713.1</v>
      </c>
      <c r="U433" s="5" t="s">
        <v>754</v>
      </c>
      <c r="V433" s="278" t="s">
        <v>1</v>
      </c>
      <c r="X433" s="67">
        <f>$TA$634</f>
        <v>593.20000000000005</v>
      </c>
      <c r="Y433" s="5" t="s">
        <v>754</v>
      </c>
      <c r="Z433" s="278" t="s">
        <v>31</v>
      </c>
      <c r="AB433" s="67">
        <f>$Z$640</f>
        <v>519.70000000000005</v>
      </c>
      <c r="AC433" s="5" t="s">
        <v>754</v>
      </c>
      <c r="AD433" s="219" t="s">
        <v>1656</v>
      </c>
      <c r="AF433" s="67">
        <f>$QP$646</f>
        <v>369.09999999999997</v>
      </c>
      <c r="AG433" s="5" t="s">
        <v>754</v>
      </c>
      <c r="AH433" s="63" t="s">
        <v>153</v>
      </c>
      <c r="AJ433" s="67">
        <f>$KA$652</f>
        <v>293.59999999999997</v>
      </c>
      <c r="AK433" s="5" t="s">
        <v>754</v>
      </c>
      <c r="AL433" s="63" t="s">
        <v>3383</v>
      </c>
      <c r="AN433" s="67">
        <f>$AMT$658</f>
        <v>245.2</v>
      </c>
      <c r="AO433" s="5" t="s">
        <v>754</v>
      </c>
      <c r="AP433" s="278" t="s">
        <v>17</v>
      </c>
      <c r="AR433" s="67">
        <f>$DL$664</f>
        <v>147.9</v>
      </c>
      <c r="AS433" s="5" t="s">
        <v>754</v>
      </c>
      <c r="AT433" s="278" t="s">
        <v>2031</v>
      </c>
      <c r="AV433" s="67">
        <f>$ZY$670</f>
        <v>122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3375</v>
      </c>
      <c r="D434" s="67">
        <f>$AJZ$604</f>
        <v>3324.1000000000004</v>
      </c>
      <c r="E434" s="5" t="s">
        <v>756</v>
      </c>
      <c r="F434" s="278" t="s">
        <v>2028</v>
      </c>
      <c r="H434" s="67">
        <f>$ZG$610</f>
        <v>1596.2</v>
      </c>
      <c r="I434" s="5" t="s">
        <v>756</v>
      </c>
      <c r="J434" s="278" t="s">
        <v>2003</v>
      </c>
      <c r="L434" s="67">
        <f>$TJ$616</f>
        <v>1587.1</v>
      </c>
      <c r="M434" s="5" t="s">
        <v>756</v>
      </c>
      <c r="N434" s="278" t="s">
        <v>2007</v>
      </c>
      <c r="P434" s="67">
        <f>$SI$622</f>
        <v>1075.9000000000001</v>
      </c>
      <c r="Q434" s="5" t="s">
        <v>756</v>
      </c>
      <c r="R434" s="63" t="s">
        <v>3399</v>
      </c>
      <c r="T434" s="67">
        <f>$APW$628</f>
        <v>708.8</v>
      </c>
      <c r="U434" s="5" t="s">
        <v>756</v>
      </c>
      <c r="V434" s="63" t="s">
        <v>3376</v>
      </c>
      <c r="X434" s="67">
        <f>$AKI$634</f>
        <v>590.20000000000005</v>
      </c>
      <c r="Y434" s="5" t="s">
        <v>756</v>
      </c>
      <c r="Z434" s="278" t="s">
        <v>2028</v>
      </c>
      <c r="AB434" s="67">
        <f>$ZG$640</f>
        <v>516</v>
      </c>
      <c r="AC434" s="5" t="s">
        <v>756</v>
      </c>
      <c r="AD434" s="219" t="s">
        <v>1647</v>
      </c>
      <c r="AF434" s="67">
        <f>$FN$646</f>
        <v>367.79999999999995</v>
      </c>
      <c r="AG434" s="5" t="s">
        <v>756</v>
      </c>
      <c r="AH434" s="278" t="s">
        <v>1</v>
      </c>
      <c r="AJ434" s="67">
        <f>$TA$652</f>
        <v>292.5</v>
      </c>
      <c r="AK434" s="5" t="s">
        <v>756</v>
      </c>
      <c r="AL434" s="63" t="s">
        <v>782</v>
      </c>
      <c r="AN434" s="67">
        <f>$QG$658</f>
        <v>244.9</v>
      </c>
      <c r="AO434" s="5" t="s">
        <v>756</v>
      </c>
      <c r="AP434" s="219" t="s">
        <v>1643</v>
      </c>
      <c r="AR434" s="67">
        <f>$UB$664</f>
        <v>145.19999999999999</v>
      </c>
      <c r="AS434" s="5" t="s">
        <v>756</v>
      </c>
      <c r="AT434" s="63" t="s">
        <v>3373</v>
      </c>
      <c r="AV434" s="67">
        <f>$AJH$670</f>
        <v>121.7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162</v>
      </c>
      <c r="D435" s="67">
        <f>$IQ$604</f>
        <v>3321.7000000000003</v>
      </c>
      <c r="E435" s="5" t="s">
        <v>761</v>
      </c>
      <c r="F435" s="278" t="s">
        <v>27</v>
      </c>
      <c r="H435" s="67">
        <f>$MC$610</f>
        <v>1591.5999999999997</v>
      </c>
      <c r="I435" s="5" t="s">
        <v>761</v>
      </c>
      <c r="J435" s="278" t="s">
        <v>23</v>
      </c>
      <c r="L435" s="67">
        <f>$KS$616</f>
        <v>1583.8</v>
      </c>
      <c r="M435" s="5" t="s">
        <v>761</v>
      </c>
      <c r="N435" s="278" t="s">
        <v>154</v>
      </c>
      <c r="P435" s="67">
        <f>$Q$622</f>
        <v>1075.8000000000002</v>
      </c>
      <c r="Q435" s="5" t="s">
        <v>761</v>
      </c>
      <c r="R435" s="63" t="s">
        <v>3384</v>
      </c>
      <c r="T435" s="67">
        <f>$ANC$628</f>
        <v>701.10000000000014</v>
      </c>
      <c r="U435" s="5" t="s">
        <v>761</v>
      </c>
      <c r="V435" s="63" t="s">
        <v>3369</v>
      </c>
      <c r="X435" s="67">
        <f>$AHX$634</f>
        <v>586</v>
      </c>
      <c r="Y435" s="5" t="s">
        <v>761</v>
      </c>
      <c r="Z435" s="278" t="s">
        <v>800</v>
      </c>
      <c r="AB435" s="67">
        <f>$AR$640</f>
        <v>515</v>
      </c>
      <c r="AC435" s="5" t="s">
        <v>761</v>
      </c>
      <c r="AD435" s="219" t="s">
        <v>1644</v>
      </c>
      <c r="AF435" s="67">
        <f>$UT$646</f>
        <v>364.70000000000005</v>
      </c>
      <c r="AG435" s="5" t="s">
        <v>761</v>
      </c>
      <c r="AH435" s="63" t="s">
        <v>3382</v>
      </c>
      <c r="AJ435" s="67">
        <f>$AMK$652</f>
        <v>292.09999999999997</v>
      </c>
      <c r="AK435" s="5" t="s">
        <v>761</v>
      </c>
      <c r="AL435" s="278" t="s">
        <v>2019</v>
      </c>
      <c r="AN435" s="67">
        <f>$SR$658</f>
        <v>244.8</v>
      </c>
      <c r="AO435" s="5" t="s">
        <v>761</v>
      </c>
      <c r="AP435" s="63" t="s">
        <v>753</v>
      </c>
      <c r="AR435" s="67">
        <f>$EM$664</f>
        <v>144.80000000000001</v>
      </c>
      <c r="AS435" s="5" t="s">
        <v>761</v>
      </c>
      <c r="AT435" s="278" t="s">
        <v>2011</v>
      </c>
      <c r="AV435" s="67">
        <f>$VC$670</f>
        <v>121.10000000000001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746</v>
      </c>
      <c r="D436" s="67">
        <f>$FW$604</f>
        <v>3312.8</v>
      </c>
      <c r="E436" s="5" t="s">
        <v>765</v>
      </c>
      <c r="F436" s="219" t="s">
        <v>1659</v>
      </c>
      <c r="H436" s="67">
        <f>$PF$610</f>
        <v>1587.6999999999998</v>
      </c>
      <c r="I436" s="5" t="s">
        <v>765</v>
      </c>
      <c r="J436" s="63" t="s">
        <v>757</v>
      </c>
      <c r="L436" s="67">
        <f>$LB$616</f>
        <v>1583.8</v>
      </c>
      <c r="M436" s="5" t="s">
        <v>765</v>
      </c>
      <c r="N436" s="63" t="s">
        <v>3388</v>
      </c>
      <c r="P436" s="67">
        <f>$AOV$622</f>
        <v>1068</v>
      </c>
      <c r="Q436" s="5" t="s">
        <v>765</v>
      </c>
      <c r="R436" s="63" t="s">
        <v>782</v>
      </c>
      <c r="T436" s="67">
        <f>$QG$628</f>
        <v>699.8</v>
      </c>
      <c r="U436" s="5" t="s">
        <v>765</v>
      </c>
      <c r="V436" s="63" t="s">
        <v>763</v>
      </c>
      <c r="X436" s="67">
        <f>$NM$634</f>
        <v>585.5</v>
      </c>
      <c r="Y436" s="5" t="s">
        <v>765</v>
      </c>
      <c r="Z436" s="278" t="s">
        <v>143</v>
      </c>
      <c r="AB436" s="67">
        <f>$CT$640</f>
        <v>511.5</v>
      </c>
      <c r="AC436" s="5" t="s">
        <v>765</v>
      </c>
      <c r="AD436" s="63" t="s">
        <v>755</v>
      </c>
      <c r="AF436" s="67">
        <f>$OW$646</f>
        <v>363.2</v>
      </c>
      <c r="AG436" s="5" t="s">
        <v>765</v>
      </c>
      <c r="AH436" s="219" t="s">
        <v>1647</v>
      </c>
      <c r="AJ436" s="67">
        <f>$FN$652</f>
        <v>288.5</v>
      </c>
      <c r="AK436" s="5" t="s">
        <v>765</v>
      </c>
      <c r="AL436" s="278" t="s">
        <v>2054</v>
      </c>
      <c r="AN436" s="67">
        <f>$AAZ$658</f>
        <v>241.29999999999998</v>
      </c>
      <c r="AO436" s="5" t="s">
        <v>765</v>
      </c>
      <c r="AP436" s="278" t="s">
        <v>2011</v>
      </c>
      <c r="AR436" s="67">
        <f>$VC$664</f>
        <v>143.30000000000001</v>
      </c>
      <c r="AS436" s="5" t="s">
        <v>765</v>
      </c>
      <c r="AT436" s="63" t="s">
        <v>3396</v>
      </c>
      <c r="AV436" s="67">
        <f>$APE$670</f>
        <v>119.3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1643</v>
      </c>
      <c r="D437" s="67">
        <f>$UB$604</f>
        <v>3311.8999999999996</v>
      </c>
      <c r="E437" s="5" t="s">
        <v>766</v>
      </c>
      <c r="F437" s="63" t="s">
        <v>3388</v>
      </c>
      <c r="H437" s="67">
        <f>$AOV$610</f>
        <v>1585.5999999999997</v>
      </c>
      <c r="I437" s="5" t="s">
        <v>766</v>
      </c>
      <c r="J437" s="63" t="s">
        <v>778</v>
      </c>
      <c r="L437" s="67">
        <f>$GX$616</f>
        <v>1581</v>
      </c>
      <c r="M437" s="5" t="s">
        <v>766</v>
      </c>
      <c r="N437" s="63" t="s">
        <v>762</v>
      </c>
      <c r="P437" s="67">
        <f>$FE$622</f>
        <v>1066.5</v>
      </c>
      <c r="Q437" s="5" t="s">
        <v>766</v>
      </c>
      <c r="R437" s="63" t="s">
        <v>733</v>
      </c>
      <c r="T437" s="67">
        <f>$HG$628</f>
        <v>688.7</v>
      </c>
      <c r="U437" s="5" t="s">
        <v>766</v>
      </c>
      <c r="V437" s="63" t="s">
        <v>3397</v>
      </c>
      <c r="X437" s="67">
        <f>$APN$634</f>
        <v>584.1</v>
      </c>
      <c r="Y437" s="5" t="s">
        <v>766</v>
      </c>
      <c r="Z437" s="278" t="s">
        <v>2054</v>
      </c>
      <c r="AB437" s="67">
        <f>$AAZ$640</f>
        <v>504.15</v>
      </c>
      <c r="AC437" s="5" t="s">
        <v>766</v>
      </c>
      <c r="AD437" s="278" t="s">
        <v>2008</v>
      </c>
      <c r="AF437" s="67">
        <f>$VU$646</f>
        <v>359.7</v>
      </c>
      <c r="AG437" s="5" t="s">
        <v>766</v>
      </c>
      <c r="AH437" s="63" t="s">
        <v>142</v>
      </c>
      <c r="AJ437" s="67">
        <f>$DU$652</f>
        <v>283.3</v>
      </c>
      <c r="AK437" s="5" t="s">
        <v>766</v>
      </c>
      <c r="AL437" s="278" t="s">
        <v>800</v>
      </c>
      <c r="AN437" s="67">
        <f>$AR$658</f>
        <v>232.6</v>
      </c>
      <c r="AO437" s="5" t="s">
        <v>766</v>
      </c>
      <c r="AP437" s="63" t="s">
        <v>3373</v>
      </c>
      <c r="AR437" s="67">
        <f>$AJH$664</f>
        <v>139.39999999999998</v>
      </c>
      <c r="AS437" s="5" t="s">
        <v>766</v>
      </c>
      <c r="AT437" s="278" t="s">
        <v>2003</v>
      </c>
      <c r="AV437" s="67">
        <f>$TJ$670</f>
        <v>113.1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800</v>
      </c>
      <c r="D438" s="67">
        <f>$AR$604</f>
        <v>3288.0999999999995</v>
      </c>
      <c r="E438" s="5" t="s">
        <v>767</v>
      </c>
      <c r="F438" s="278" t="s">
        <v>2158</v>
      </c>
      <c r="H438" s="67">
        <f>$XN$610</f>
        <v>1579.5</v>
      </c>
      <c r="I438" s="5" t="s">
        <v>767</v>
      </c>
      <c r="J438" s="278" t="s">
        <v>2004</v>
      </c>
      <c r="L438" s="67">
        <f>$WM$616</f>
        <v>1575.2</v>
      </c>
      <c r="M438" s="5" t="s">
        <v>767</v>
      </c>
      <c r="N438" s="219" t="s">
        <v>1653</v>
      </c>
      <c r="P438" s="67">
        <f>$ML$622</f>
        <v>1048.3</v>
      </c>
      <c r="Q438" s="5" t="s">
        <v>767</v>
      </c>
      <c r="R438" s="63" t="s">
        <v>3377</v>
      </c>
      <c r="T438" s="67">
        <f>$AKR$628</f>
        <v>673.5</v>
      </c>
      <c r="U438" s="5" t="s">
        <v>767</v>
      </c>
      <c r="V438" s="63" t="s">
        <v>764</v>
      </c>
      <c r="X438" s="67">
        <f>$JR$634</f>
        <v>583.19999999999993</v>
      </c>
      <c r="Y438" s="5" t="s">
        <v>767</v>
      </c>
      <c r="Z438" s="219" t="s">
        <v>1647</v>
      </c>
      <c r="AB438" s="67">
        <f>$FN$640</f>
        <v>494.59999999999997</v>
      </c>
      <c r="AC438" s="5" t="s">
        <v>767</v>
      </c>
      <c r="AD438" s="63" t="s">
        <v>3383</v>
      </c>
      <c r="AF438" s="67">
        <f>$AMT$646</f>
        <v>349.7</v>
      </c>
      <c r="AG438" s="5" t="s">
        <v>767</v>
      </c>
      <c r="AH438" s="278" t="s">
        <v>9</v>
      </c>
      <c r="AJ438" s="67">
        <f>$LT$652</f>
        <v>279.70000000000005</v>
      </c>
      <c r="AK438" s="5" t="s">
        <v>767</v>
      </c>
      <c r="AL438" s="63" t="s">
        <v>21</v>
      </c>
      <c r="AN438" s="67">
        <f>$H$658</f>
        <v>226.79999999999998</v>
      </c>
      <c r="AO438" s="5" t="s">
        <v>767</v>
      </c>
      <c r="AP438" s="63" t="s">
        <v>790</v>
      </c>
      <c r="AR438" s="67">
        <f>$IZ$664</f>
        <v>137.69999999999999</v>
      </c>
      <c r="AS438" s="5" t="s">
        <v>767</v>
      </c>
      <c r="AT438" s="63" t="s">
        <v>3385</v>
      </c>
      <c r="AV438" s="67">
        <f>$ANU$670</f>
        <v>112.7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278" t="s">
        <v>23</v>
      </c>
      <c r="D439" s="67">
        <f>$KS$604</f>
        <v>3287.1</v>
      </c>
      <c r="E439" s="5" t="s">
        <v>773</v>
      </c>
      <c r="F439" s="63" t="s">
        <v>3381</v>
      </c>
      <c r="H439" s="67">
        <f>$AMB$610</f>
        <v>1577.3999999999999</v>
      </c>
      <c r="I439" s="5" t="s">
        <v>773</v>
      </c>
      <c r="J439" s="63" t="s">
        <v>3387</v>
      </c>
      <c r="L439" s="67">
        <f>$AOM$616</f>
        <v>1539.3999999999999</v>
      </c>
      <c r="M439" s="5" t="s">
        <v>773</v>
      </c>
      <c r="N439" s="219" t="s">
        <v>1644</v>
      </c>
      <c r="P439" s="67">
        <f>$UT$622</f>
        <v>1047.8</v>
      </c>
      <c r="Q439" s="5" t="s">
        <v>773</v>
      </c>
      <c r="R439" s="219" t="s">
        <v>1660</v>
      </c>
      <c r="T439" s="67">
        <f>$ND$628</f>
        <v>666.9</v>
      </c>
      <c r="U439" s="5" t="s">
        <v>773</v>
      </c>
      <c r="V439" s="278" t="s">
        <v>31</v>
      </c>
      <c r="X439" s="67">
        <f>$Z$634</f>
        <v>582.40000000000009</v>
      </c>
      <c r="Y439" s="5" t="s">
        <v>773</v>
      </c>
      <c r="Z439" s="278" t="s">
        <v>2025</v>
      </c>
      <c r="AB439" s="67">
        <f>$AAQ$640</f>
        <v>493.19999999999993</v>
      </c>
      <c r="AC439" s="5" t="s">
        <v>773</v>
      </c>
      <c r="AD439" s="278" t="s">
        <v>2024</v>
      </c>
      <c r="AF439" s="67">
        <f>$YF$646</f>
        <v>348.9</v>
      </c>
      <c r="AG439" s="5" t="s">
        <v>773</v>
      </c>
      <c r="AH439" s="63" t="s">
        <v>755</v>
      </c>
      <c r="AJ439" s="67">
        <f>$OW$652</f>
        <v>277.2</v>
      </c>
      <c r="AK439" s="5" t="s">
        <v>773</v>
      </c>
      <c r="AL439" s="278" t="s">
        <v>3368</v>
      </c>
      <c r="AN439" s="67">
        <f>$AHO$658</f>
        <v>225.1</v>
      </c>
      <c r="AO439" s="5" t="s">
        <v>773</v>
      </c>
      <c r="AP439" s="63" t="s">
        <v>3384</v>
      </c>
      <c r="AR439" s="67">
        <f>$ANC$664</f>
        <v>137.5</v>
      </c>
      <c r="AS439" s="5" t="s">
        <v>773</v>
      </c>
      <c r="AT439" s="63" t="s">
        <v>3377</v>
      </c>
      <c r="AV439" s="67">
        <f>$AKR$670</f>
        <v>111.6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180</v>
      </c>
      <c r="D440" s="67">
        <f>$AOD$604</f>
        <v>3244.9000000000005</v>
      </c>
      <c r="E440" s="5" t="s">
        <v>781</v>
      </c>
      <c r="F440" s="278" t="s">
        <v>2003</v>
      </c>
      <c r="H440" s="67">
        <f>$TJ$610</f>
        <v>1567.7999999999997</v>
      </c>
      <c r="I440" s="5" t="s">
        <v>781</v>
      </c>
      <c r="J440" s="278" t="s">
        <v>4499</v>
      </c>
      <c r="L440" s="67">
        <f>$XW$616</f>
        <v>1533.6000000000001</v>
      </c>
      <c r="M440" s="5" t="s">
        <v>781</v>
      </c>
      <c r="N440" s="63" t="s">
        <v>3377</v>
      </c>
      <c r="P440" s="67">
        <f>$AKR$622</f>
        <v>1042.1999999999998</v>
      </c>
      <c r="Q440" s="5" t="s">
        <v>781</v>
      </c>
      <c r="R440" s="278" t="s">
        <v>2008</v>
      </c>
      <c r="T440" s="67">
        <f>$VU$628</f>
        <v>645.9</v>
      </c>
      <c r="U440" s="5" t="s">
        <v>781</v>
      </c>
      <c r="V440" s="63" t="s">
        <v>757</v>
      </c>
      <c r="X440" s="67">
        <f>$LB$634</f>
        <v>581.20000000000005</v>
      </c>
      <c r="Y440" s="5" t="s">
        <v>781</v>
      </c>
      <c r="Z440" s="63" t="s">
        <v>162</v>
      </c>
      <c r="AB440" s="67">
        <f>$IQ$640</f>
        <v>489.70000000000005</v>
      </c>
      <c r="AC440" s="5" t="s">
        <v>781</v>
      </c>
      <c r="AD440" s="63" t="s">
        <v>162</v>
      </c>
      <c r="AF440" s="67">
        <f>$IQ$646</f>
        <v>344.3</v>
      </c>
      <c r="AG440" s="5" t="s">
        <v>781</v>
      </c>
      <c r="AH440" s="63" t="s">
        <v>3371</v>
      </c>
      <c r="AJ440" s="67">
        <f>$AIP$652</f>
        <v>270.8</v>
      </c>
      <c r="AK440" s="5" t="s">
        <v>781</v>
      </c>
      <c r="AL440" s="278" t="s">
        <v>779</v>
      </c>
      <c r="AN440" s="67">
        <f>$AI$658</f>
        <v>217.8</v>
      </c>
      <c r="AO440" s="5" t="s">
        <v>781</v>
      </c>
      <c r="AP440" s="63" t="s">
        <v>746</v>
      </c>
      <c r="AR440" s="67">
        <f>$FW$664</f>
        <v>133.1</v>
      </c>
      <c r="AS440" s="5" t="s">
        <v>781</v>
      </c>
      <c r="AT440" s="278" t="s">
        <v>2026</v>
      </c>
      <c r="AV440" s="67">
        <f>$ZP$670</f>
        <v>108.6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3385</v>
      </c>
      <c r="D441" s="67">
        <f>$ANU$604</f>
        <v>3200.4</v>
      </c>
      <c r="E441" s="5" t="s">
        <v>785</v>
      </c>
      <c r="F441" s="219" t="s">
        <v>1655</v>
      </c>
      <c r="H441" s="67">
        <f>$PO$610</f>
        <v>1563.4</v>
      </c>
      <c r="I441" s="5" t="s">
        <v>785</v>
      </c>
      <c r="J441" s="63" t="s">
        <v>3385</v>
      </c>
      <c r="L441" s="67">
        <f>$ANU$616</f>
        <v>1529</v>
      </c>
      <c r="M441" s="5" t="s">
        <v>785</v>
      </c>
      <c r="N441" s="63" t="s">
        <v>3376</v>
      </c>
      <c r="P441" s="67">
        <f>$AKI$622</f>
        <v>1038.1000000000001</v>
      </c>
      <c r="Q441" s="5" t="s">
        <v>785</v>
      </c>
      <c r="R441" s="278" t="s">
        <v>2054</v>
      </c>
      <c r="T441" s="67">
        <f>$AAZ$628</f>
        <v>638.19999999999993</v>
      </c>
      <c r="U441" s="5" t="s">
        <v>785</v>
      </c>
      <c r="V441" s="219" t="s">
        <v>1654</v>
      </c>
      <c r="X441" s="67">
        <f>$QY$634</f>
        <v>580.29999999999995</v>
      </c>
      <c r="Y441" s="5" t="s">
        <v>785</v>
      </c>
      <c r="Z441" s="63" t="s">
        <v>3380</v>
      </c>
      <c r="AB441" s="67">
        <f>$ALS$640</f>
        <v>488.2</v>
      </c>
      <c r="AC441" s="5" t="s">
        <v>785</v>
      </c>
      <c r="AD441" s="63" t="s">
        <v>3400</v>
      </c>
      <c r="AF441" s="67">
        <f>$AQF$646</f>
        <v>342.79999999999995</v>
      </c>
      <c r="AG441" s="5" t="s">
        <v>785</v>
      </c>
      <c r="AH441" s="219" t="s">
        <v>1652</v>
      </c>
      <c r="AJ441" s="67">
        <f>$ON$652</f>
        <v>261.89999999999998</v>
      </c>
      <c r="AK441" s="5" t="s">
        <v>785</v>
      </c>
      <c r="AL441" s="63" t="s">
        <v>3372</v>
      </c>
      <c r="AN441" s="67">
        <f>$AIY$658</f>
        <v>217.6</v>
      </c>
      <c r="AO441" s="5" t="s">
        <v>785</v>
      </c>
      <c r="AP441" s="219" t="s">
        <v>1654</v>
      </c>
      <c r="AR441" s="67">
        <f>$QY$664</f>
        <v>117.7</v>
      </c>
      <c r="AS441" s="5" t="s">
        <v>785</v>
      </c>
      <c r="AT441" s="278" t="s">
        <v>783</v>
      </c>
      <c r="AV441" s="67">
        <f>$CK$670</f>
        <v>106.89999999999999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3387</v>
      </c>
      <c r="D442" s="67">
        <f>$AOM$604</f>
        <v>3194.8</v>
      </c>
      <c r="E442" s="5" t="s">
        <v>786</v>
      </c>
      <c r="F442" s="278" t="s">
        <v>17</v>
      </c>
      <c r="H442" s="67">
        <f>$DL$610</f>
        <v>1556.4999999999998</v>
      </c>
      <c r="I442" s="5" t="s">
        <v>786</v>
      </c>
      <c r="J442" s="63" t="s">
        <v>153</v>
      </c>
      <c r="L442" s="67">
        <f>$KA$616</f>
        <v>1527.3</v>
      </c>
      <c r="M442" s="5" t="s">
        <v>786</v>
      </c>
      <c r="N442" s="63" t="s">
        <v>746</v>
      </c>
      <c r="P442" s="67">
        <f>$FW$622</f>
        <v>1026.1000000000001</v>
      </c>
      <c r="Q442" s="5" t="s">
        <v>786</v>
      </c>
      <c r="R442" s="63" t="s">
        <v>3385</v>
      </c>
      <c r="T442" s="67">
        <f>$ANU$628</f>
        <v>636.6</v>
      </c>
      <c r="U442" s="5" t="s">
        <v>786</v>
      </c>
      <c r="V442" s="63" t="s">
        <v>733</v>
      </c>
      <c r="X442" s="67">
        <f>$HG$634</f>
        <v>573.20000000000005</v>
      </c>
      <c r="Y442" s="5" t="s">
        <v>786</v>
      </c>
      <c r="Z442" s="63" t="s">
        <v>3375</v>
      </c>
      <c r="AB442" s="67">
        <f>$AJZ$640</f>
        <v>485</v>
      </c>
      <c r="AC442" s="5" t="s">
        <v>786</v>
      </c>
      <c r="AD442" s="219" t="s">
        <v>1653</v>
      </c>
      <c r="AF442" s="67">
        <f>$ML$646</f>
        <v>339.5</v>
      </c>
      <c r="AG442" s="5" t="s">
        <v>786</v>
      </c>
      <c r="AH442" s="63" t="s">
        <v>757</v>
      </c>
      <c r="AJ442" s="67">
        <f>$LB$652</f>
        <v>261.5</v>
      </c>
      <c r="AK442" s="5" t="s">
        <v>786</v>
      </c>
      <c r="AL442" s="63" t="s">
        <v>3375</v>
      </c>
      <c r="AN442" s="67">
        <f>$AJZ$658</f>
        <v>207.2</v>
      </c>
      <c r="AO442" s="5" t="s">
        <v>786</v>
      </c>
      <c r="AP442" s="63" t="s">
        <v>771</v>
      </c>
      <c r="AR442" s="67">
        <f>$MU$664</f>
        <v>114</v>
      </c>
      <c r="AS442" s="5" t="s">
        <v>786</v>
      </c>
      <c r="AT442" s="63" t="s">
        <v>25</v>
      </c>
      <c r="AV442" s="67">
        <f>$BJ$670</f>
        <v>102.60000000000001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3396</v>
      </c>
      <c r="D443" s="67">
        <f>$APE$604</f>
        <v>3194.8</v>
      </c>
      <c r="E443" s="5" t="s">
        <v>787</v>
      </c>
      <c r="F443" s="63" t="s">
        <v>3370</v>
      </c>
      <c r="H443" s="67">
        <f>$AIG$610</f>
        <v>1545.1</v>
      </c>
      <c r="I443" s="5" t="s">
        <v>787</v>
      </c>
      <c r="J443" s="63" t="s">
        <v>763</v>
      </c>
      <c r="L443" s="67">
        <f>$NM$616</f>
        <v>1520.6</v>
      </c>
      <c r="M443" s="5" t="s">
        <v>787</v>
      </c>
      <c r="N443" s="278" t="s">
        <v>2003</v>
      </c>
      <c r="P443" s="67">
        <f>$TJ$622</f>
        <v>1020.6</v>
      </c>
      <c r="Q443" s="5" t="s">
        <v>787</v>
      </c>
      <c r="R443" s="219" t="s">
        <v>1652</v>
      </c>
      <c r="T443" s="67">
        <f>$ON$628</f>
        <v>632.4</v>
      </c>
      <c r="U443" s="5" t="s">
        <v>787</v>
      </c>
      <c r="V443" s="63" t="s">
        <v>738</v>
      </c>
      <c r="X443" s="67">
        <f>$JI$634</f>
        <v>571.5</v>
      </c>
      <c r="Y443" s="5" t="s">
        <v>787</v>
      </c>
      <c r="Z443" s="63" t="s">
        <v>749</v>
      </c>
      <c r="AB443" s="67">
        <f>$EV$640</f>
        <v>470.90000000000003</v>
      </c>
      <c r="AC443" s="5" t="s">
        <v>787</v>
      </c>
      <c r="AD443" s="278" t="s">
        <v>3367</v>
      </c>
      <c r="AF443" s="67">
        <f>$AHF$646</f>
        <v>332.8</v>
      </c>
      <c r="AG443" s="5" t="s">
        <v>787</v>
      </c>
      <c r="AH443" s="278" t="s">
        <v>2053</v>
      </c>
      <c r="AJ443" s="67">
        <f>$ABR$652</f>
        <v>256.89999999999998</v>
      </c>
      <c r="AK443" s="5" t="s">
        <v>787</v>
      </c>
      <c r="AL443" s="278" t="s">
        <v>4499</v>
      </c>
      <c r="AN443" s="67">
        <f>$XW$658</f>
        <v>203.5</v>
      </c>
      <c r="AO443" s="5" t="s">
        <v>787</v>
      </c>
      <c r="AP443" s="278" t="s">
        <v>2054</v>
      </c>
      <c r="AR443" s="67">
        <f>$AAZ$664</f>
        <v>107.60000000000001</v>
      </c>
      <c r="AS443" s="5" t="s">
        <v>787</v>
      </c>
      <c r="AT443" s="63" t="s">
        <v>748</v>
      </c>
      <c r="AV443" s="67">
        <f>$GO$670</f>
        <v>101.5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21</v>
      </c>
      <c r="D444" s="67">
        <f>$H$604</f>
        <v>3194.8</v>
      </c>
      <c r="E444" s="5" t="s">
        <v>793</v>
      </c>
      <c r="F444" s="63" t="s">
        <v>3380</v>
      </c>
      <c r="H444" s="67">
        <f>$ALS$610</f>
        <v>1544.5</v>
      </c>
      <c r="I444" s="5" t="s">
        <v>793</v>
      </c>
      <c r="J444" s="63" t="s">
        <v>728</v>
      </c>
      <c r="L444" s="67">
        <f>$TS$616</f>
        <v>1516.6999999999998</v>
      </c>
      <c r="M444" s="5" t="s">
        <v>793</v>
      </c>
      <c r="N444" s="63" t="s">
        <v>757</v>
      </c>
      <c r="P444" s="67">
        <f>$LB$622</f>
        <v>1004.1</v>
      </c>
      <c r="Q444" s="5" t="s">
        <v>793</v>
      </c>
      <c r="R444" s="219" t="s">
        <v>1647</v>
      </c>
      <c r="T444" s="67">
        <f>$FN$628</f>
        <v>632.4</v>
      </c>
      <c r="U444" s="5" t="s">
        <v>793</v>
      </c>
      <c r="V444" s="63" t="s">
        <v>749</v>
      </c>
      <c r="X444" s="67">
        <f>$EV$634</f>
        <v>569.29999999999995</v>
      </c>
      <c r="Y444" s="5" t="s">
        <v>793</v>
      </c>
      <c r="Z444" s="63" t="s">
        <v>3372</v>
      </c>
      <c r="AB444" s="67">
        <f>$AIY$640</f>
        <v>462.2</v>
      </c>
      <c r="AC444" s="5" t="s">
        <v>793</v>
      </c>
      <c r="AD444" s="278" t="s">
        <v>800</v>
      </c>
      <c r="AF444" s="67">
        <f>$AR$646</f>
        <v>325.3</v>
      </c>
      <c r="AG444" s="5" t="s">
        <v>793</v>
      </c>
      <c r="AH444" s="63" t="s">
        <v>25</v>
      </c>
      <c r="AJ444" s="67">
        <f>$BJ$652</f>
        <v>253.29999999999995</v>
      </c>
      <c r="AK444" s="5" t="s">
        <v>793</v>
      </c>
      <c r="AL444" s="63" t="s">
        <v>3377</v>
      </c>
      <c r="AN444" s="67">
        <f>$AKR$658</f>
        <v>202.89999999999998</v>
      </c>
      <c r="AO444" s="5" t="s">
        <v>793</v>
      </c>
      <c r="AP444" s="63" t="s">
        <v>3379</v>
      </c>
      <c r="AR444" s="67">
        <f>$ALJ$664</f>
        <v>90.1</v>
      </c>
      <c r="AS444" s="5" t="s">
        <v>793</v>
      </c>
      <c r="AT444" s="278" t="s">
        <v>2053</v>
      </c>
      <c r="AV444" s="67">
        <f>$ABR$670</f>
        <v>100.3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141</v>
      </c>
      <c r="D445" s="67">
        <f>$GF$604</f>
        <v>3194.8</v>
      </c>
      <c r="E445" s="5" t="s">
        <v>794</v>
      </c>
      <c r="F445" s="63" t="s">
        <v>3378</v>
      </c>
      <c r="H445" s="67">
        <f>$ALA$610</f>
        <v>1539.6</v>
      </c>
      <c r="I445" s="5" t="s">
        <v>794</v>
      </c>
      <c r="J445" s="219" t="s">
        <v>1653</v>
      </c>
      <c r="L445" s="67">
        <f>$ML$616</f>
        <v>1509.3999999999999</v>
      </c>
      <c r="M445" s="5" t="s">
        <v>794</v>
      </c>
      <c r="N445" s="63" t="s">
        <v>3396</v>
      </c>
      <c r="P445" s="67">
        <f>$APE$622</f>
        <v>989.1</v>
      </c>
      <c r="Q445" s="5" t="s">
        <v>794</v>
      </c>
      <c r="R445" s="278" t="s">
        <v>17</v>
      </c>
      <c r="T445" s="67">
        <f>$DL$628</f>
        <v>631.70000000000005</v>
      </c>
      <c r="U445" s="5" t="s">
        <v>794</v>
      </c>
      <c r="V445" s="63" t="s">
        <v>153</v>
      </c>
      <c r="X445" s="67">
        <f>$KA$634</f>
        <v>566.79999999999995</v>
      </c>
      <c r="Y445" s="5" t="s">
        <v>794</v>
      </c>
      <c r="Z445" s="63" t="s">
        <v>762</v>
      </c>
      <c r="AB445" s="67">
        <f>$FE$640</f>
        <v>462</v>
      </c>
      <c r="AC445" s="5" t="s">
        <v>794</v>
      </c>
      <c r="AD445" s="278" t="s">
        <v>13</v>
      </c>
      <c r="AF445" s="67">
        <f>$NV$646</f>
        <v>323.3</v>
      </c>
      <c r="AG445" s="5" t="s">
        <v>794</v>
      </c>
      <c r="AH445" s="278" t="s">
        <v>2025</v>
      </c>
      <c r="AJ445" s="67">
        <f>$AAQ$652</f>
        <v>253.09999999999997</v>
      </c>
      <c r="AK445" s="5" t="s">
        <v>794</v>
      </c>
      <c r="AL445" s="219" t="s">
        <v>1652</v>
      </c>
      <c r="AN445" s="67">
        <f>$ON$658</f>
        <v>201.80000000000004</v>
      </c>
      <c r="AO445" s="5" t="s">
        <v>794</v>
      </c>
      <c r="AP445" s="63" t="s">
        <v>3380</v>
      </c>
      <c r="AR445" s="67">
        <f>$ALS$664</f>
        <v>86.699999999999989</v>
      </c>
      <c r="AS445" s="5" t="s">
        <v>794</v>
      </c>
      <c r="AT445" s="63" t="s">
        <v>3375</v>
      </c>
      <c r="AV445" s="67">
        <f>$AJZ$670</f>
        <v>81.599999999999994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19" t="s">
        <v>1644</v>
      </c>
      <c r="D446" s="67">
        <f>$UT$604</f>
        <v>3183.3999999999996</v>
      </c>
      <c r="E446" s="5" t="s">
        <v>795</v>
      </c>
      <c r="F446" s="63" t="s">
        <v>3379</v>
      </c>
      <c r="H446" s="67">
        <f>$ALJ$610</f>
        <v>1529.7000000000003</v>
      </c>
      <c r="I446" s="5" t="s">
        <v>795</v>
      </c>
      <c r="J446" s="278" t="s">
        <v>3367</v>
      </c>
      <c r="L446" s="67">
        <f>$AHF$616</f>
        <v>1509.1999999999998</v>
      </c>
      <c r="M446" s="5" t="s">
        <v>795</v>
      </c>
      <c r="N446" s="278" t="s">
        <v>2024</v>
      </c>
      <c r="P446" s="67">
        <f>$YF$622</f>
        <v>988.2</v>
      </c>
      <c r="Q446" s="5" t="s">
        <v>795</v>
      </c>
      <c r="R446" s="63" t="s">
        <v>738</v>
      </c>
      <c r="T446" s="67">
        <f>$JI$628</f>
        <v>628.90000000000009</v>
      </c>
      <c r="U446" s="5" t="s">
        <v>795</v>
      </c>
      <c r="V446" s="278" t="s">
        <v>2158</v>
      </c>
      <c r="X446" s="67">
        <f>$XN$634</f>
        <v>564</v>
      </c>
      <c r="Y446" s="5" t="s">
        <v>795</v>
      </c>
      <c r="Z446" s="278" t="s">
        <v>2053</v>
      </c>
      <c r="AB446" s="67">
        <f>$ABR$640</f>
        <v>458.2</v>
      </c>
      <c r="AC446" s="5" t="s">
        <v>795</v>
      </c>
      <c r="AD446" s="278" t="s">
        <v>2011</v>
      </c>
      <c r="AF446" s="67">
        <f>$VC$646</f>
        <v>320.89999999999998</v>
      </c>
      <c r="AG446" s="5" t="s">
        <v>795</v>
      </c>
      <c r="AH446" s="278" t="s">
        <v>13</v>
      </c>
      <c r="AJ446" s="67">
        <f>$NV$652</f>
        <v>243</v>
      </c>
      <c r="AK446" s="5" t="s">
        <v>795</v>
      </c>
      <c r="AL446" s="63" t="s">
        <v>3379</v>
      </c>
      <c r="AN446" s="67">
        <f>$ALJ$658</f>
        <v>196.7</v>
      </c>
      <c r="AO446" s="5" t="s">
        <v>795</v>
      </c>
      <c r="AP446" s="63" t="s">
        <v>3370</v>
      </c>
      <c r="AR446" s="67">
        <f>$AIG$664</f>
        <v>83.7</v>
      </c>
      <c r="AS446" s="5" t="s">
        <v>795</v>
      </c>
      <c r="AT446" s="63" t="s">
        <v>733</v>
      </c>
      <c r="AV446" s="67">
        <f>$HG$670</f>
        <v>81.400000000000006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749</v>
      </c>
      <c r="D447" s="67">
        <f>$EV$604</f>
        <v>3166.7000000000003</v>
      </c>
      <c r="E447" s="5" t="s">
        <v>797</v>
      </c>
      <c r="F447" s="63" t="s">
        <v>180</v>
      </c>
      <c r="H447" s="67">
        <f>$AOD$610</f>
        <v>1523.4999999999998</v>
      </c>
      <c r="I447" s="5" t="s">
        <v>797</v>
      </c>
      <c r="J447" s="278" t="s">
        <v>2024</v>
      </c>
      <c r="L447" s="67">
        <f>$YF$616</f>
        <v>1498.3</v>
      </c>
      <c r="M447" s="5" t="s">
        <v>797</v>
      </c>
      <c r="N447" s="63" t="s">
        <v>3373</v>
      </c>
      <c r="P447" s="67">
        <f>$AJH$622</f>
        <v>987.6</v>
      </c>
      <c r="Q447" s="5" t="s">
        <v>797</v>
      </c>
      <c r="R447" s="63" t="s">
        <v>3374</v>
      </c>
      <c r="T447" s="67">
        <f>$AJQ$628</f>
        <v>607.9</v>
      </c>
      <c r="U447" s="5" t="s">
        <v>797</v>
      </c>
      <c r="V447" s="63" t="s">
        <v>3371</v>
      </c>
      <c r="X447" s="67">
        <f>$AIP$634</f>
        <v>563.29999999999995</v>
      </c>
      <c r="Y447" s="5" t="s">
        <v>797</v>
      </c>
      <c r="Z447" s="63" t="s">
        <v>3399</v>
      </c>
      <c r="AB447" s="67">
        <f>$APW$640</f>
        <v>455.49999999999994</v>
      </c>
      <c r="AC447" s="5" t="s">
        <v>797</v>
      </c>
      <c r="AD447" s="63" t="s">
        <v>3384</v>
      </c>
      <c r="AF447" s="67">
        <f>$ANC$646</f>
        <v>319.5</v>
      </c>
      <c r="AG447" s="5" t="s">
        <v>797</v>
      </c>
      <c r="AH447" s="63" t="s">
        <v>3388</v>
      </c>
      <c r="AJ447" s="67">
        <f>$AOV$652</f>
        <v>242.5</v>
      </c>
      <c r="AK447" s="5" t="s">
        <v>797</v>
      </c>
      <c r="AL447" s="219" t="s">
        <v>1655</v>
      </c>
      <c r="AN447" s="67">
        <f>$PO$658</f>
        <v>185.39999999999998</v>
      </c>
      <c r="AO447" s="5" t="s">
        <v>797</v>
      </c>
      <c r="AP447" s="278" t="s">
        <v>2008</v>
      </c>
      <c r="AR447" s="67">
        <f>$VU$664</f>
        <v>79.900000000000006</v>
      </c>
      <c r="AS447" s="5" t="s">
        <v>797</v>
      </c>
      <c r="AT447" s="63" t="s">
        <v>3374</v>
      </c>
      <c r="AV447" s="67">
        <f>$AJQ$670</f>
        <v>79.2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3371</v>
      </c>
      <c r="D448" s="67">
        <f>$AIP$604</f>
        <v>3162.85</v>
      </c>
      <c r="E448" s="5" t="s">
        <v>798</v>
      </c>
      <c r="F448" s="278" t="s">
        <v>9</v>
      </c>
      <c r="H448" s="67">
        <f>$LT$610</f>
        <v>1522.6999999999998</v>
      </c>
      <c r="I448" s="5" t="s">
        <v>798</v>
      </c>
      <c r="J448" s="278" t="s">
        <v>2026</v>
      </c>
      <c r="L448" s="67">
        <f>$ZP$616</f>
        <v>1496.3</v>
      </c>
      <c r="M448" s="5" t="s">
        <v>798</v>
      </c>
      <c r="N448" s="63" t="s">
        <v>3380</v>
      </c>
      <c r="P448" s="67">
        <f>$ALS$622</f>
        <v>983.09999999999991</v>
      </c>
      <c r="Q448" s="5" t="s">
        <v>798</v>
      </c>
      <c r="R448" s="63" t="s">
        <v>180</v>
      </c>
      <c r="T448" s="67">
        <f>$AOD$628</f>
        <v>602.29999999999995</v>
      </c>
      <c r="U448" s="5" t="s">
        <v>798</v>
      </c>
      <c r="V448" s="63" t="s">
        <v>142</v>
      </c>
      <c r="X448" s="67">
        <f>$DU$634</f>
        <v>550.80000000000007</v>
      </c>
      <c r="Y448" s="5" t="s">
        <v>798</v>
      </c>
      <c r="Z448" s="63" t="s">
        <v>3385</v>
      </c>
      <c r="AB448" s="67">
        <f>$ANU$640</f>
        <v>448.59999999999997</v>
      </c>
      <c r="AC448" s="5" t="s">
        <v>798</v>
      </c>
      <c r="AD448" s="278" t="s">
        <v>2019</v>
      </c>
      <c r="AF448" s="67">
        <f>$SR$646</f>
        <v>308.70000000000005</v>
      </c>
      <c r="AG448" s="5" t="s">
        <v>798</v>
      </c>
      <c r="AH448" s="63" t="s">
        <v>796</v>
      </c>
      <c r="AJ448" s="67">
        <f>$KJ$652</f>
        <v>238.79999999999998</v>
      </c>
      <c r="AK448" s="5" t="s">
        <v>798</v>
      </c>
      <c r="AL448" s="219" t="s">
        <v>1657</v>
      </c>
      <c r="AN448" s="67">
        <f>$RH$658</f>
        <v>180.20000000000002</v>
      </c>
      <c r="AO448" s="5" t="s">
        <v>798</v>
      </c>
      <c r="AP448" s="278" t="s">
        <v>9</v>
      </c>
      <c r="AR448" s="67">
        <f>$LT$664</f>
        <v>77.8</v>
      </c>
      <c r="AS448" s="5" t="s">
        <v>798</v>
      </c>
      <c r="AT448" s="63" t="s">
        <v>738</v>
      </c>
      <c r="AV448" s="67">
        <f>$JI$670</f>
        <v>75.8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8" t="s">
        <v>15</v>
      </c>
      <c r="D449" s="67">
        <f>$HY$604</f>
        <v>3158.7999999999993</v>
      </c>
      <c r="E449" s="5" t="s">
        <v>799</v>
      </c>
      <c r="F449" s="63" t="s">
        <v>3384</v>
      </c>
      <c r="H449" s="67">
        <f>$ANC$610</f>
        <v>1518.4999999999998</v>
      </c>
      <c r="I449" s="5" t="s">
        <v>799</v>
      </c>
      <c r="J449" s="63" t="s">
        <v>3384</v>
      </c>
      <c r="L449" s="67">
        <f>$ANC$616</f>
        <v>1494.7</v>
      </c>
      <c r="M449" s="5" t="s">
        <v>799</v>
      </c>
      <c r="N449" s="63" t="s">
        <v>738</v>
      </c>
      <c r="P449" s="67">
        <f>$JI$622</f>
        <v>966.39999999999986</v>
      </c>
      <c r="Q449" s="5" t="s">
        <v>799</v>
      </c>
      <c r="R449" s="278" t="s">
        <v>2003</v>
      </c>
      <c r="T449" s="67">
        <f>$TJ$628</f>
        <v>601.19999999999993</v>
      </c>
      <c r="U449" s="5" t="s">
        <v>799</v>
      </c>
      <c r="V449" s="63" t="s">
        <v>790</v>
      </c>
      <c r="X449" s="67">
        <f>$IZ$634</f>
        <v>543.9</v>
      </c>
      <c r="Y449" s="5" t="s">
        <v>799</v>
      </c>
      <c r="Z449" s="219" t="s">
        <v>1652</v>
      </c>
      <c r="AB449" s="67">
        <f>$ON$640</f>
        <v>445.8</v>
      </c>
      <c r="AC449" s="5" t="s">
        <v>799</v>
      </c>
      <c r="AD449" s="278" t="s">
        <v>2007</v>
      </c>
      <c r="AF449" s="67">
        <f>$SI$646</f>
        <v>307.3</v>
      </c>
      <c r="AG449" s="5" t="s">
        <v>799</v>
      </c>
      <c r="AH449" s="63" t="s">
        <v>3379</v>
      </c>
      <c r="AJ449" s="67">
        <f>$ALJ$652</f>
        <v>235.70000000000002</v>
      </c>
      <c r="AK449" s="5" t="s">
        <v>799</v>
      </c>
      <c r="AL449" s="63" t="s">
        <v>33</v>
      </c>
      <c r="AN449" s="67">
        <f>$BA$658</f>
        <v>178.49999999999997</v>
      </c>
      <c r="AO449" s="5" t="s">
        <v>799</v>
      </c>
      <c r="AP449" s="278" t="s">
        <v>23</v>
      </c>
      <c r="AR449" s="67">
        <f>$KS$664</f>
        <v>75</v>
      </c>
      <c r="AS449" s="5" t="s">
        <v>799</v>
      </c>
      <c r="AT449" s="63" t="s">
        <v>3369</v>
      </c>
      <c r="AV449" s="67">
        <f>$AHX$670</f>
        <v>75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3369</v>
      </c>
      <c r="D450" s="67">
        <f>$AHX$604</f>
        <v>3152.7000000000003</v>
      </c>
      <c r="E450" s="5" t="s">
        <v>802</v>
      </c>
      <c r="F450" s="63" t="s">
        <v>749</v>
      </c>
      <c r="H450" s="67">
        <f>$EV$610</f>
        <v>1517.5</v>
      </c>
      <c r="I450" s="5" t="s">
        <v>802</v>
      </c>
      <c r="J450" s="63" t="s">
        <v>790</v>
      </c>
      <c r="L450" s="67">
        <f>$IZ$616</f>
        <v>1455.8999999999999</v>
      </c>
      <c r="M450" s="5" t="s">
        <v>802</v>
      </c>
      <c r="N450" s="63" t="s">
        <v>3374</v>
      </c>
      <c r="P450" s="67">
        <f>$AJQ$622</f>
        <v>950.80000000000007</v>
      </c>
      <c r="Q450" s="5" t="s">
        <v>802</v>
      </c>
      <c r="R450" s="63" t="s">
        <v>3380</v>
      </c>
      <c r="T450" s="67">
        <f>$ALS$628</f>
        <v>600.70000000000005</v>
      </c>
      <c r="U450" s="5" t="s">
        <v>802</v>
      </c>
      <c r="V450" s="63" t="s">
        <v>3378</v>
      </c>
      <c r="X450" s="67">
        <f>$ALA$634</f>
        <v>535.4</v>
      </c>
      <c r="Y450" s="5" t="s">
        <v>802</v>
      </c>
      <c r="Z450" s="278" t="s">
        <v>2003</v>
      </c>
      <c r="AB450" s="67">
        <f>$TJ$640</f>
        <v>438.90000000000003</v>
      </c>
      <c r="AC450" s="5" t="s">
        <v>802</v>
      </c>
      <c r="AD450" s="63" t="s">
        <v>3396</v>
      </c>
      <c r="AF450" s="67">
        <f>$APE$646</f>
        <v>306.09999999999997</v>
      </c>
      <c r="AG450" s="5" t="s">
        <v>802</v>
      </c>
      <c r="AH450" s="278" t="s">
        <v>15</v>
      </c>
      <c r="AJ450" s="67">
        <f>$HY$652</f>
        <v>233.4</v>
      </c>
      <c r="AK450" s="5" t="s">
        <v>802</v>
      </c>
      <c r="AL450" s="278" t="s">
        <v>2028</v>
      </c>
      <c r="AN450" s="67">
        <f>$ZG$658</f>
        <v>176.09999999999997</v>
      </c>
      <c r="AO450" s="5" t="s">
        <v>802</v>
      </c>
      <c r="AP450" s="219" t="s">
        <v>1652</v>
      </c>
      <c r="AR450" s="67">
        <f>$ON$664</f>
        <v>71.599999999999994</v>
      </c>
      <c r="AS450" s="5" t="s">
        <v>802</v>
      </c>
      <c r="AT450" s="63" t="s">
        <v>3401</v>
      </c>
      <c r="AV450" s="67">
        <f>$ANL$670</f>
        <v>70.5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25</v>
      </c>
      <c r="D451" s="67">
        <f>$BJ$604</f>
        <v>3144.1</v>
      </c>
      <c r="E451" s="5" t="s">
        <v>896</v>
      </c>
      <c r="F451" s="278" t="s">
        <v>2011</v>
      </c>
      <c r="H451" s="67">
        <f>$VC$610</f>
        <v>1508.6</v>
      </c>
      <c r="I451" s="5" t="s">
        <v>896</v>
      </c>
      <c r="J451" s="219" t="s">
        <v>1660</v>
      </c>
      <c r="L451" s="67">
        <f>$ND$616</f>
        <v>1446.1</v>
      </c>
      <c r="M451" s="5" t="s">
        <v>896</v>
      </c>
      <c r="N451" s="63" t="s">
        <v>3400</v>
      </c>
      <c r="P451" s="67">
        <f>$AQF$622</f>
        <v>943.8</v>
      </c>
      <c r="Q451" s="5" t="s">
        <v>896</v>
      </c>
      <c r="R451" s="278" t="s">
        <v>9</v>
      </c>
      <c r="T451" s="67">
        <f>$LT$628</f>
        <v>592.5</v>
      </c>
      <c r="U451" s="5" t="s">
        <v>896</v>
      </c>
      <c r="V451" s="219" t="s">
        <v>1656</v>
      </c>
      <c r="X451" s="67">
        <f>$QP$634</f>
        <v>534.9</v>
      </c>
      <c r="Y451" s="5" t="s">
        <v>896</v>
      </c>
      <c r="Z451" s="63" t="s">
        <v>3377</v>
      </c>
      <c r="AB451" s="67">
        <f>$AKR$640</f>
        <v>436.5</v>
      </c>
      <c r="AC451" s="5" t="s">
        <v>896</v>
      </c>
      <c r="AD451" s="219" t="s">
        <v>1659</v>
      </c>
      <c r="AF451" s="67">
        <f>$PF$646</f>
        <v>301</v>
      </c>
      <c r="AG451" s="5" t="s">
        <v>896</v>
      </c>
      <c r="AH451" s="63" t="s">
        <v>33</v>
      </c>
      <c r="AJ451" s="67">
        <f>$BA$652</f>
        <v>233</v>
      </c>
      <c r="AK451" s="5" t="s">
        <v>896</v>
      </c>
      <c r="AL451" s="63" t="s">
        <v>3370</v>
      </c>
      <c r="AN451" s="67">
        <f>$AIG$658</f>
        <v>173.7</v>
      </c>
      <c r="AO451" s="5" t="s">
        <v>896</v>
      </c>
      <c r="AP451" s="63" t="s">
        <v>796</v>
      </c>
      <c r="AR451" s="67">
        <f>$KJ$664</f>
        <v>63.3</v>
      </c>
      <c r="AS451" s="5" t="s">
        <v>896</v>
      </c>
      <c r="AT451" s="63" t="s">
        <v>3378</v>
      </c>
      <c r="AV451" s="67">
        <f>$ALA$670</f>
        <v>69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8" t="s">
        <v>2031</v>
      </c>
      <c r="D452" s="67">
        <f>$ZY$604</f>
        <v>3140.5000000000005</v>
      </c>
      <c r="E452" s="5" t="s">
        <v>897</v>
      </c>
      <c r="F452" s="63" t="s">
        <v>3373</v>
      </c>
      <c r="H452" s="67">
        <f>$AJH$610</f>
        <v>1503.8999999999996</v>
      </c>
      <c r="I452" s="5" t="s">
        <v>897</v>
      </c>
      <c r="J452" s="63" t="s">
        <v>771</v>
      </c>
      <c r="L452" s="67">
        <f>$MU$616</f>
        <v>1441.1</v>
      </c>
      <c r="M452" s="5" t="s">
        <v>897</v>
      </c>
      <c r="N452" s="63" t="s">
        <v>3375</v>
      </c>
      <c r="P452" s="67">
        <f>$AJZ$622</f>
        <v>929.80000000000007</v>
      </c>
      <c r="Q452" s="5" t="s">
        <v>897</v>
      </c>
      <c r="R452" s="63" t="s">
        <v>3373</v>
      </c>
      <c r="T452" s="67">
        <f>$AJH$628</f>
        <v>580.29999999999995</v>
      </c>
      <c r="U452" s="5" t="s">
        <v>897</v>
      </c>
      <c r="V452" s="278" t="s">
        <v>2027</v>
      </c>
      <c r="X452" s="67">
        <f>$ACA$634</f>
        <v>527.80000000000007</v>
      </c>
      <c r="Y452" s="5" t="s">
        <v>897</v>
      </c>
      <c r="Z452" s="63" t="s">
        <v>3370</v>
      </c>
      <c r="AB452" s="67">
        <f>$AIG$640</f>
        <v>435</v>
      </c>
      <c r="AC452" s="5" t="s">
        <v>897</v>
      </c>
      <c r="AD452" s="219" t="s">
        <v>1660</v>
      </c>
      <c r="AF452" s="67">
        <f>$ND$646</f>
        <v>293.3</v>
      </c>
      <c r="AG452" s="5" t="s">
        <v>897</v>
      </c>
      <c r="AH452" s="63" t="s">
        <v>728</v>
      </c>
      <c r="AJ452" s="67">
        <f>$TS$652</f>
        <v>227.79999999999998</v>
      </c>
      <c r="AK452" s="5" t="s">
        <v>897</v>
      </c>
      <c r="AL452" s="278" t="s">
        <v>154</v>
      </c>
      <c r="AN452" s="67">
        <f>$Q$658</f>
        <v>172.49999999999997</v>
      </c>
      <c r="AO452" s="5" t="s">
        <v>897</v>
      </c>
      <c r="AP452" s="63" t="s">
        <v>3385</v>
      </c>
      <c r="AR452" s="67">
        <f>$ANU$664</f>
        <v>61.7</v>
      </c>
      <c r="AS452" s="5" t="s">
        <v>897</v>
      </c>
      <c r="AT452" s="63" t="s">
        <v>728</v>
      </c>
      <c r="AV452" s="67">
        <f>$TS$670</f>
        <v>67.5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3370</v>
      </c>
      <c r="D453" s="67">
        <f>$AIG$604</f>
        <v>3135.4000000000005</v>
      </c>
      <c r="E453" s="5" t="s">
        <v>898</v>
      </c>
      <c r="F453" s="63" t="s">
        <v>796</v>
      </c>
      <c r="H453" s="67">
        <f>$KJ$610</f>
        <v>1496.1999999999998</v>
      </c>
      <c r="I453" s="5" t="s">
        <v>898</v>
      </c>
      <c r="J453" s="63" t="s">
        <v>749</v>
      </c>
      <c r="L453" s="67">
        <f>$EV$616</f>
        <v>1435.0500000000002</v>
      </c>
      <c r="M453" s="5" t="s">
        <v>898</v>
      </c>
      <c r="N453" s="278" t="s">
        <v>2008</v>
      </c>
      <c r="P453" s="67">
        <f>$VU$622</f>
        <v>920.09999999999991</v>
      </c>
      <c r="Q453" s="5" t="s">
        <v>898</v>
      </c>
      <c r="R453" s="278" t="s">
        <v>31</v>
      </c>
      <c r="T453" s="67">
        <f>$Z$628</f>
        <v>578.59999999999991</v>
      </c>
      <c r="U453" s="5" t="s">
        <v>898</v>
      </c>
      <c r="V453" s="63" t="s">
        <v>162</v>
      </c>
      <c r="X453" s="67">
        <f>$IQ$634</f>
        <v>523.6</v>
      </c>
      <c r="Y453" s="5" t="s">
        <v>898</v>
      </c>
      <c r="Z453" s="63" t="s">
        <v>3381</v>
      </c>
      <c r="AB453" s="67">
        <f>$AMB$640</f>
        <v>422.09999999999997</v>
      </c>
      <c r="AC453" s="5" t="s">
        <v>898</v>
      </c>
      <c r="AD453" s="63" t="s">
        <v>738</v>
      </c>
      <c r="AF453" s="67">
        <f>$JI$646</f>
        <v>287.79999999999995</v>
      </c>
      <c r="AG453" s="5" t="s">
        <v>898</v>
      </c>
      <c r="AH453" s="278" t="s">
        <v>143</v>
      </c>
      <c r="AJ453" s="67">
        <f>$CT$652</f>
        <v>227.3</v>
      </c>
      <c r="AK453" s="5" t="s">
        <v>898</v>
      </c>
      <c r="AL453" s="63" t="s">
        <v>141</v>
      </c>
      <c r="AN453" s="67">
        <f>$GF$658</f>
        <v>168.8</v>
      </c>
      <c r="AO453" s="5" t="s">
        <v>898</v>
      </c>
      <c r="AP453" s="63" t="s">
        <v>3378</v>
      </c>
      <c r="AR453" s="67">
        <f>$ALA$664</f>
        <v>59.7</v>
      </c>
      <c r="AS453" s="5" t="s">
        <v>898</v>
      </c>
      <c r="AT453" s="28" t="s">
        <v>37</v>
      </c>
      <c r="AV453" s="67">
        <f>$DC$670</f>
        <v>65.400000000000006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3373</v>
      </c>
      <c r="D454" s="67">
        <f>$AJH$604</f>
        <v>3135.4000000000005</v>
      </c>
      <c r="E454" s="5" t="s">
        <v>899</v>
      </c>
      <c r="F454" s="63" t="s">
        <v>733</v>
      </c>
      <c r="H454" s="67">
        <f>$HG$610</f>
        <v>1481.8000000000002</v>
      </c>
      <c r="I454" s="5" t="s">
        <v>899</v>
      </c>
      <c r="J454" s="63" t="s">
        <v>3383</v>
      </c>
      <c r="L454" s="67">
        <f>$AMT$616</f>
        <v>1432.8999999999999</v>
      </c>
      <c r="M454" s="5" t="s">
        <v>899</v>
      </c>
      <c r="N454" s="278" t="s">
        <v>2051</v>
      </c>
      <c r="P454" s="67">
        <f>$AAH$622</f>
        <v>913.30000000000007</v>
      </c>
      <c r="Q454" s="5" t="s">
        <v>899</v>
      </c>
      <c r="R454" s="63" t="s">
        <v>3400</v>
      </c>
      <c r="T454" s="67">
        <f>$AQF$628</f>
        <v>576.70000000000005</v>
      </c>
      <c r="U454" s="5" t="s">
        <v>899</v>
      </c>
      <c r="V454" s="219" t="s">
        <v>1652</v>
      </c>
      <c r="X454" s="67">
        <f>$ON$634</f>
        <v>521.6</v>
      </c>
      <c r="Y454" s="5" t="s">
        <v>899</v>
      </c>
      <c r="Z454" s="63" t="s">
        <v>3379</v>
      </c>
      <c r="AB454" s="67">
        <f>$ALJ$640</f>
        <v>421.4</v>
      </c>
      <c r="AC454" s="5" t="s">
        <v>899</v>
      </c>
      <c r="AD454" s="63" t="s">
        <v>3401</v>
      </c>
      <c r="AF454" s="67">
        <f>$ANL$646</f>
        <v>285.8</v>
      </c>
      <c r="AG454" s="5" t="s">
        <v>899</v>
      </c>
      <c r="AH454" s="278" t="s">
        <v>2024</v>
      </c>
      <c r="AJ454" s="67">
        <f>$YF$652</f>
        <v>219</v>
      </c>
      <c r="AK454" s="5" t="s">
        <v>899</v>
      </c>
      <c r="AL454" s="219" t="s">
        <v>1644</v>
      </c>
      <c r="AN454" s="67">
        <f>$UT$658</f>
        <v>168.10000000000002</v>
      </c>
      <c r="AO454" s="5" t="s">
        <v>899</v>
      </c>
      <c r="AP454" s="63" t="s">
        <v>734</v>
      </c>
      <c r="AR454" s="67">
        <f>$LK$664</f>
        <v>57.599999999999994</v>
      </c>
      <c r="AS454" s="5" t="s">
        <v>899</v>
      </c>
      <c r="AT454" s="63" t="s">
        <v>3397</v>
      </c>
      <c r="AV454" s="67">
        <f>$APN$670</f>
        <v>58.5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3135.4000000000005</v>
      </c>
      <c r="E455" s="5" t="s">
        <v>900</v>
      </c>
      <c r="F455" s="63" t="s">
        <v>33</v>
      </c>
      <c r="H455" s="67">
        <f>$BA$610</f>
        <v>1481.4</v>
      </c>
      <c r="I455" s="5" t="s">
        <v>900</v>
      </c>
      <c r="J455" s="63" t="s">
        <v>25</v>
      </c>
      <c r="L455" s="67">
        <f>$BJ$616</f>
        <v>1432.3</v>
      </c>
      <c r="M455" s="5" t="s">
        <v>900</v>
      </c>
      <c r="N455" s="219" t="s">
        <v>1660</v>
      </c>
      <c r="P455" s="67">
        <f>$ND$622</f>
        <v>907.50000000000011</v>
      </c>
      <c r="Q455" s="5" t="s">
        <v>900</v>
      </c>
      <c r="R455" s="278" t="s">
        <v>23</v>
      </c>
      <c r="T455" s="67">
        <f>$KS$628</f>
        <v>575.69999999999993</v>
      </c>
      <c r="U455" s="5" t="s">
        <v>900</v>
      </c>
      <c r="V455" s="63" t="s">
        <v>3401</v>
      </c>
      <c r="X455" s="67">
        <f>$ANL$634</f>
        <v>519.70000000000005</v>
      </c>
      <c r="Y455" s="5" t="s">
        <v>900</v>
      </c>
      <c r="Z455" s="278" t="s">
        <v>27</v>
      </c>
      <c r="AB455" s="67">
        <f>$MC$640</f>
        <v>414.20000000000005</v>
      </c>
      <c r="AC455" s="5" t="s">
        <v>900</v>
      </c>
      <c r="AD455" s="63" t="s">
        <v>728</v>
      </c>
      <c r="AF455" s="67">
        <f>$TS$646</f>
        <v>285.39999999999998</v>
      </c>
      <c r="AG455" s="5" t="s">
        <v>900</v>
      </c>
      <c r="AH455" s="63" t="s">
        <v>3381</v>
      </c>
      <c r="AJ455" s="67">
        <f>$AMB$652</f>
        <v>201.49999999999997</v>
      </c>
      <c r="AK455" s="5" t="s">
        <v>900</v>
      </c>
      <c r="AL455" s="63" t="s">
        <v>762</v>
      </c>
      <c r="AN455" s="67">
        <f>$FE$658</f>
        <v>165.6</v>
      </c>
      <c r="AO455" s="5" t="s">
        <v>900</v>
      </c>
      <c r="AP455" s="63" t="s">
        <v>788</v>
      </c>
      <c r="AR455" s="67">
        <f>$OE$664</f>
        <v>56.1</v>
      </c>
      <c r="AS455" s="5" t="s">
        <v>900</v>
      </c>
      <c r="AT455" s="63" t="s">
        <v>162</v>
      </c>
      <c r="AV455" s="67">
        <f>$IQ$670</f>
        <v>57.3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3400</v>
      </c>
      <c r="D456" s="67">
        <f>$AQF$604</f>
        <v>3126.8</v>
      </c>
      <c r="E456" s="5" t="s">
        <v>901</v>
      </c>
      <c r="F456" s="278" t="s">
        <v>2024</v>
      </c>
      <c r="H456" s="67">
        <f>$YF$610</f>
        <v>1476.1</v>
      </c>
      <c r="I456" s="5" t="s">
        <v>901</v>
      </c>
      <c r="J456" s="278" t="s">
        <v>2009</v>
      </c>
      <c r="L456" s="67">
        <f>$RZ$616</f>
        <v>1424.2</v>
      </c>
      <c r="M456" s="5" t="s">
        <v>901</v>
      </c>
      <c r="N456" s="278" t="s">
        <v>2028</v>
      </c>
      <c r="P456" s="67">
        <f>$ZG$622</f>
        <v>906.6</v>
      </c>
      <c r="Q456" s="5" t="s">
        <v>901</v>
      </c>
      <c r="R456" s="219" t="s">
        <v>1655</v>
      </c>
      <c r="T456" s="67">
        <f>$PO$628</f>
        <v>573.5</v>
      </c>
      <c r="U456" s="5" t="s">
        <v>901</v>
      </c>
      <c r="V456" s="63" t="s">
        <v>3387</v>
      </c>
      <c r="X456" s="67">
        <f>$AOM$634</f>
        <v>515.80000000000007</v>
      </c>
      <c r="Y456" s="5" t="s">
        <v>901</v>
      </c>
      <c r="Z456" s="219" t="s">
        <v>1655</v>
      </c>
      <c r="AB456" s="67">
        <f>$PO$640</f>
        <v>400</v>
      </c>
      <c r="AC456" s="5" t="s">
        <v>901</v>
      </c>
      <c r="AD456" s="63" t="s">
        <v>734</v>
      </c>
      <c r="AF456" s="67">
        <f>$LK$646</f>
        <v>285</v>
      </c>
      <c r="AG456" s="5" t="s">
        <v>901</v>
      </c>
      <c r="AH456" s="278" t="s">
        <v>2019</v>
      </c>
      <c r="AJ456" s="67">
        <f>$SR$652</f>
        <v>199.10000000000002</v>
      </c>
      <c r="AK456" s="5" t="s">
        <v>901</v>
      </c>
      <c r="AL456" s="278" t="s">
        <v>27</v>
      </c>
      <c r="AN456" s="67">
        <f>$MC$658</f>
        <v>164.7</v>
      </c>
      <c r="AO456" s="5" t="s">
        <v>901</v>
      </c>
      <c r="AP456" s="63" t="s">
        <v>3399</v>
      </c>
      <c r="AR456" s="67">
        <f>$APW$664</f>
        <v>55.5</v>
      </c>
      <c r="AS456" s="5" t="s">
        <v>901</v>
      </c>
      <c r="AT456" s="63" t="s">
        <v>3399</v>
      </c>
      <c r="AV456" s="67">
        <f>$APW$670</f>
        <v>54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8" t="s">
        <v>13</v>
      </c>
      <c r="D457" s="67">
        <f>$NV$604</f>
        <v>3119.9999999999995</v>
      </c>
      <c r="E457" s="5" t="s">
        <v>902</v>
      </c>
      <c r="F457" s="63" t="s">
        <v>21</v>
      </c>
      <c r="H457" s="67">
        <f>$H$610</f>
        <v>1475.5</v>
      </c>
      <c r="I457" s="5" t="s">
        <v>902</v>
      </c>
      <c r="J457" s="278" t="s">
        <v>2031</v>
      </c>
      <c r="L457" s="67">
        <f>$ZY$616</f>
        <v>1421.9</v>
      </c>
      <c r="M457" s="5" t="s">
        <v>902</v>
      </c>
      <c r="N457" s="63" t="s">
        <v>33</v>
      </c>
      <c r="P457" s="67">
        <f>$BA$622</f>
        <v>898.1</v>
      </c>
      <c r="Q457" s="5" t="s">
        <v>902</v>
      </c>
      <c r="R457" s="63" t="s">
        <v>3379</v>
      </c>
      <c r="T457" s="67">
        <f>$ALJ$628</f>
        <v>568.79999999999995</v>
      </c>
      <c r="U457" s="5" t="s">
        <v>902</v>
      </c>
      <c r="V457" s="278" t="s">
        <v>143</v>
      </c>
      <c r="X457" s="67">
        <f>$CT$634</f>
        <v>515.5</v>
      </c>
      <c r="Y457" s="5" t="s">
        <v>902</v>
      </c>
      <c r="Z457" s="278" t="s">
        <v>13</v>
      </c>
      <c r="AB457" s="67">
        <f>$NV$640</f>
        <v>395.29999999999995</v>
      </c>
      <c r="AC457" s="5" t="s">
        <v>902</v>
      </c>
      <c r="AD457" s="63" t="s">
        <v>3370</v>
      </c>
      <c r="AF457" s="67">
        <f>$AIG$646</f>
        <v>281.7</v>
      </c>
      <c r="AG457" s="5" t="s">
        <v>902</v>
      </c>
      <c r="AH457" s="63" t="s">
        <v>3387</v>
      </c>
      <c r="AJ457" s="67">
        <f>$AOM$652</f>
        <v>198.89999999999998</v>
      </c>
      <c r="AK457" s="5" t="s">
        <v>902</v>
      </c>
      <c r="AL457" s="278" t="s">
        <v>2012</v>
      </c>
      <c r="AN457" s="67">
        <f>$VL$658</f>
        <v>164.10000000000002</v>
      </c>
      <c r="AO457" s="5" t="s">
        <v>902</v>
      </c>
      <c r="AP457" s="63" t="s">
        <v>738</v>
      </c>
      <c r="AR457" s="67">
        <f>$JI$664</f>
        <v>53.9</v>
      </c>
      <c r="AS457" s="5" t="s">
        <v>902</v>
      </c>
      <c r="AT457" s="63" t="s">
        <v>746</v>
      </c>
      <c r="AV457" s="67">
        <f>$FW$670</f>
        <v>50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8" t="s">
        <v>37</v>
      </c>
      <c r="D458" s="67">
        <f>$DC$604</f>
        <v>3119.3999999999996</v>
      </c>
      <c r="E458" s="5" t="s">
        <v>903</v>
      </c>
      <c r="F458" s="28" t="s">
        <v>155</v>
      </c>
      <c r="H458" s="67">
        <f>$BS$610</f>
        <v>1471.6999999999998</v>
      </c>
      <c r="I458" s="5" t="s">
        <v>903</v>
      </c>
      <c r="J458" s="63" t="s">
        <v>3380</v>
      </c>
      <c r="L458" s="67">
        <f>$ALS$616</f>
        <v>1417</v>
      </c>
      <c r="M458" s="5" t="s">
        <v>903</v>
      </c>
      <c r="N458" s="219" t="s">
        <v>1656</v>
      </c>
      <c r="P458" s="67">
        <f>$QP$622</f>
        <v>886.90000000000009</v>
      </c>
      <c r="Q458" s="5" t="s">
        <v>903</v>
      </c>
      <c r="R458" s="278" t="s">
        <v>11</v>
      </c>
      <c r="T458" s="67">
        <f>$CB$628</f>
        <v>566.6</v>
      </c>
      <c r="U458" s="5" t="s">
        <v>903</v>
      </c>
      <c r="V458" s="219" t="s">
        <v>1662</v>
      </c>
      <c r="X458" s="67">
        <f>$HP$634</f>
        <v>510</v>
      </c>
      <c r="Y458" s="5" t="s">
        <v>903</v>
      </c>
      <c r="Z458" s="278" t="s">
        <v>2008</v>
      </c>
      <c r="AB458" s="67">
        <f>$VU$640</f>
        <v>389.49999999999994</v>
      </c>
      <c r="AC458" s="5" t="s">
        <v>903</v>
      </c>
      <c r="AD458" s="63" t="s">
        <v>3385</v>
      </c>
      <c r="AF458" s="67">
        <f>$ANU$646</f>
        <v>275.10000000000002</v>
      </c>
      <c r="AG458" s="5" t="s">
        <v>903</v>
      </c>
      <c r="AH458" s="63" t="s">
        <v>763</v>
      </c>
      <c r="AJ458" s="67">
        <f>$NM$652</f>
        <v>196.2</v>
      </c>
      <c r="AK458" s="5" t="s">
        <v>903</v>
      </c>
      <c r="AL458" s="278" t="s">
        <v>2051</v>
      </c>
      <c r="AN458" s="67">
        <f>$AAH$658</f>
        <v>162.60000000000002</v>
      </c>
      <c r="AO458" s="5" t="s">
        <v>903</v>
      </c>
      <c r="AP458" s="278" t="s">
        <v>13</v>
      </c>
      <c r="AR458" s="67">
        <f>$NV$664</f>
        <v>52.199999999999996</v>
      </c>
      <c r="AS458" s="5" t="s">
        <v>903</v>
      </c>
      <c r="AT458" s="278" t="s">
        <v>2012</v>
      </c>
      <c r="AV458" s="67">
        <f>$VL$670</f>
        <v>45.7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755</v>
      </c>
      <c r="D459" s="67">
        <f>$OW$604</f>
        <v>3099.3999999999996</v>
      </c>
      <c r="E459" s="5" t="s">
        <v>904</v>
      </c>
      <c r="F459" s="278" t="s">
        <v>2054</v>
      </c>
      <c r="H459" s="67">
        <f>$AAZ$610</f>
        <v>1465.5</v>
      </c>
      <c r="I459" s="5" t="s">
        <v>904</v>
      </c>
      <c r="J459" s="278" t="s">
        <v>779</v>
      </c>
      <c r="L459" s="67">
        <f>$AI$616</f>
        <v>1410.4</v>
      </c>
      <c r="M459" s="5" t="s">
        <v>904</v>
      </c>
      <c r="N459" s="63" t="s">
        <v>180</v>
      </c>
      <c r="P459" s="67">
        <f>$AOD$622</f>
        <v>882.69999999999993</v>
      </c>
      <c r="Q459" s="5" t="s">
        <v>904</v>
      </c>
      <c r="R459" s="63" t="s">
        <v>21</v>
      </c>
      <c r="T459" s="67">
        <f>$H$628</f>
        <v>561.20000000000005</v>
      </c>
      <c r="U459" s="5" t="s">
        <v>904</v>
      </c>
      <c r="V459" s="63" t="s">
        <v>3377</v>
      </c>
      <c r="X459" s="67">
        <f>$AKR$634</f>
        <v>507.10000000000008</v>
      </c>
      <c r="Y459" s="5" t="s">
        <v>904</v>
      </c>
      <c r="Z459" s="63" t="s">
        <v>3376</v>
      </c>
      <c r="AB459" s="67">
        <f>$AKI$640</f>
        <v>388.1</v>
      </c>
      <c r="AC459" s="5" t="s">
        <v>904</v>
      </c>
      <c r="AD459" s="63" t="s">
        <v>733</v>
      </c>
      <c r="AF459" s="67">
        <f>$HG$646</f>
        <v>269.40000000000003</v>
      </c>
      <c r="AG459" s="5" t="s">
        <v>904</v>
      </c>
      <c r="AH459" s="63" t="s">
        <v>3374</v>
      </c>
      <c r="AJ459" s="67">
        <f>$AJQ$652</f>
        <v>194.5</v>
      </c>
      <c r="AK459" s="5" t="s">
        <v>904</v>
      </c>
      <c r="AL459" s="278" t="s">
        <v>2024</v>
      </c>
      <c r="AN459" s="67">
        <f>$YF$658</f>
        <v>157.9</v>
      </c>
      <c r="AO459" s="5" t="s">
        <v>904</v>
      </c>
      <c r="AP459" s="63" t="s">
        <v>3382</v>
      </c>
      <c r="AR459" s="67">
        <f>$AMK$664</f>
        <v>51.9</v>
      </c>
      <c r="AS459" s="5" t="s">
        <v>904</v>
      </c>
      <c r="AT459" s="63" t="s">
        <v>33</v>
      </c>
      <c r="AV459" s="67">
        <f>$BA$670</f>
        <v>44.6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782</v>
      </c>
      <c r="D460" s="67">
        <f>$QG$604</f>
        <v>3099.3999999999996</v>
      </c>
      <c r="E460" s="5" t="s">
        <v>905</v>
      </c>
      <c r="F460" s="278" t="s">
        <v>783</v>
      </c>
      <c r="H460" s="67">
        <f>$CK$610</f>
        <v>1456.6</v>
      </c>
      <c r="I460" s="5" t="s">
        <v>905</v>
      </c>
      <c r="J460" s="278" t="s">
        <v>2158</v>
      </c>
      <c r="L460" s="67">
        <f>$XN$616</f>
        <v>1403</v>
      </c>
      <c r="M460" s="5" t="s">
        <v>905</v>
      </c>
      <c r="N460" s="63" t="s">
        <v>3401</v>
      </c>
      <c r="P460" s="67">
        <f>$ANL$622</f>
        <v>878.6</v>
      </c>
      <c r="Q460" s="5" t="s">
        <v>905</v>
      </c>
      <c r="R460" s="278" t="s">
        <v>13</v>
      </c>
      <c r="T460" s="67">
        <f>$NV$628</f>
        <v>550.20000000000005</v>
      </c>
      <c r="U460" s="5" t="s">
        <v>905</v>
      </c>
      <c r="V460" s="63" t="s">
        <v>755</v>
      </c>
      <c r="X460" s="67">
        <f>$OW$634</f>
        <v>504</v>
      </c>
      <c r="Y460" s="5" t="s">
        <v>905</v>
      </c>
      <c r="Z460" s="63" t="s">
        <v>25</v>
      </c>
      <c r="AB460" s="67">
        <f>$BJ$640</f>
        <v>373.79999999999995</v>
      </c>
      <c r="AC460" s="5" t="s">
        <v>905</v>
      </c>
      <c r="AD460" s="63" t="s">
        <v>3380</v>
      </c>
      <c r="AF460" s="67">
        <f>$ALS$646</f>
        <v>269.19999999999993</v>
      </c>
      <c r="AG460" s="5" t="s">
        <v>905</v>
      </c>
      <c r="AH460" s="219" t="s">
        <v>1643</v>
      </c>
      <c r="AJ460" s="67">
        <f>$UB$652</f>
        <v>192.8</v>
      </c>
      <c r="AK460" s="5" t="s">
        <v>905</v>
      </c>
      <c r="AL460" s="63" t="s">
        <v>142</v>
      </c>
      <c r="AN460" s="67">
        <f>$DU$658</f>
        <v>155.4</v>
      </c>
      <c r="AO460" s="5" t="s">
        <v>905</v>
      </c>
      <c r="AP460" s="63" t="s">
        <v>162</v>
      </c>
      <c r="AR460" s="67">
        <f>$IQ$664</f>
        <v>50</v>
      </c>
      <c r="AS460" s="5" t="s">
        <v>905</v>
      </c>
      <c r="AT460" s="63" t="s">
        <v>763</v>
      </c>
      <c r="AV460" s="67">
        <f>$NM$670</f>
        <v>44.1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3380</v>
      </c>
      <c r="D461" s="67">
        <f>$ALS$604</f>
        <v>3097.6</v>
      </c>
      <c r="E461" s="5" t="s">
        <v>906</v>
      </c>
      <c r="F461" s="63" t="s">
        <v>778</v>
      </c>
      <c r="H461" s="67">
        <f>$GX$610</f>
        <v>1389</v>
      </c>
      <c r="I461" s="5" t="s">
        <v>906</v>
      </c>
      <c r="J461" s="219" t="s">
        <v>1643</v>
      </c>
      <c r="L461" s="67">
        <f>$UB$616</f>
        <v>1375.9</v>
      </c>
      <c r="M461" s="5" t="s">
        <v>906</v>
      </c>
      <c r="N461" s="278" t="s">
        <v>2054</v>
      </c>
      <c r="P461" s="67">
        <f>$AAZ$622</f>
        <v>877</v>
      </c>
      <c r="Q461" s="5" t="s">
        <v>906</v>
      </c>
      <c r="R461" s="63" t="s">
        <v>763</v>
      </c>
      <c r="T461" s="67">
        <f>$NM$628</f>
        <v>548.79999999999995</v>
      </c>
      <c r="U461" s="5" t="s">
        <v>906</v>
      </c>
      <c r="V461" s="63" t="s">
        <v>771</v>
      </c>
      <c r="X461" s="67">
        <f>$MU$634</f>
        <v>503.8</v>
      </c>
      <c r="Y461" s="5" t="s">
        <v>906</v>
      </c>
      <c r="Z461" s="278" t="s">
        <v>11</v>
      </c>
      <c r="AB461" s="67">
        <f>$CB$640</f>
        <v>373.40000000000003</v>
      </c>
      <c r="AC461" s="5" t="s">
        <v>906</v>
      </c>
      <c r="AD461" s="63" t="s">
        <v>3377</v>
      </c>
      <c r="AF461" s="67">
        <f>$AKR$646</f>
        <v>268.5</v>
      </c>
      <c r="AG461" s="5" t="s">
        <v>906</v>
      </c>
      <c r="AH461" s="63" t="s">
        <v>3397</v>
      </c>
      <c r="AJ461" s="67">
        <f>$APN$652</f>
        <v>192.09999999999997</v>
      </c>
      <c r="AK461" s="5" t="s">
        <v>906</v>
      </c>
      <c r="AL461" s="278" t="s">
        <v>15</v>
      </c>
      <c r="AN461" s="67">
        <f>$HY$658</f>
        <v>154.5</v>
      </c>
      <c r="AO461" s="5" t="s">
        <v>906</v>
      </c>
      <c r="AP461" s="63" t="s">
        <v>3381</v>
      </c>
      <c r="AR461" s="67">
        <f>$AMB$664</f>
        <v>48.699999999999996</v>
      </c>
      <c r="AS461" s="5" t="s">
        <v>906</v>
      </c>
      <c r="AT461" s="63" t="s">
        <v>796</v>
      </c>
      <c r="AV461" s="67">
        <f>$KJ$670</f>
        <v>42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8" t="s">
        <v>2025</v>
      </c>
      <c r="D462" s="67">
        <f>$AAQ$604</f>
        <v>3094.7999999999997</v>
      </c>
      <c r="E462" s="5" t="s">
        <v>907</v>
      </c>
      <c r="F462" s="278" t="s">
        <v>31</v>
      </c>
      <c r="H462" s="67">
        <f>$Z$610</f>
        <v>1385.3</v>
      </c>
      <c r="I462" s="5" t="s">
        <v>907</v>
      </c>
      <c r="J462" s="63" t="s">
        <v>3369</v>
      </c>
      <c r="L462" s="67">
        <f>$AHX$616</f>
        <v>1375.4</v>
      </c>
      <c r="M462" s="5" t="s">
        <v>907</v>
      </c>
      <c r="N462" s="63" t="s">
        <v>796</v>
      </c>
      <c r="P462" s="67">
        <f>$KJ$622</f>
        <v>873.30000000000007</v>
      </c>
      <c r="Q462" s="5" t="s">
        <v>907</v>
      </c>
      <c r="R462" s="278" t="s">
        <v>2011</v>
      </c>
      <c r="T462" s="67">
        <f>$VC$628</f>
        <v>537.69999999999993</v>
      </c>
      <c r="U462" s="5" t="s">
        <v>907</v>
      </c>
      <c r="V462" s="278" t="s">
        <v>3368</v>
      </c>
      <c r="X462" s="67">
        <f>$AHO$634</f>
        <v>502.1</v>
      </c>
      <c r="Y462" s="5" t="s">
        <v>907</v>
      </c>
      <c r="Z462" s="278" t="s">
        <v>2004</v>
      </c>
      <c r="AB462" s="67">
        <f>$WM$640</f>
        <v>369.9</v>
      </c>
      <c r="AC462" s="5" t="s">
        <v>907</v>
      </c>
      <c r="AD462" s="278" t="s">
        <v>23</v>
      </c>
      <c r="AF462" s="67">
        <f>$KS$646</f>
        <v>242.8</v>
      </c>
      <c r="AG462" s="5" t="s">
        <v>907</v>
      </c>
      <c r="AH462" s="63" t="s">
        <v>3376</v>
      </c>
      <c r="AJ462" s="67">
        <f>$AKI$652</f>
        <v>191.09999999999997</v>
      </c>
      <c r="AK462" s="5" t="s">
        <v>907</v>
      </c>
      <c r="AL462" s="63" t="s">
        <v>757</v>
      </c>
      <c r="AN462" s="67">
        <f>$LB$658</f>
        <v>151.69999999999999</v>
      </c>
      <c r="AO462" s="5" t="s">
        <v>907</v>
      </c>
      <c r="AP462" s="219" t="s">
        <v>1660</v>
      </c>
      <c r="AR462" s="67">
        <f>$ND$664</f>
        <v>47</v>
      </c>
      <c r="AS462" s="5" t="s">
        <v>907</v>
      </c>
      <c r="AT462" s="278" t="s">
        <v>2158</v>
      </c>
      <c r="AV462" s="67">
        <f>$XN$670</f>
        <v>41.1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78" t="s">
        <v>2007</v>
      </c>
      <c r="D463" s="67">
        <f>$SI$604</f>
        <v>3092.5</v>
      </c>
      <c r="E463" s="5" t="s">
        <v>908</v>
      </c>
      <c r="F463" s="63" t="s">
        <v>782</v>
      </c>
      <c r="H463" s="67">
        <f>$QG$610</f>
        <v>1351.1</v>
      </c>
      <c r="I463" s="5" t="s">
        <v>908</v>
      </c>
      <c r="J463" s="63" t="s">
        <v>788</v>
      </c>
      <c r="L463" s="67">
        <f>$OE$616</f>
        <v>1367.1</v>
      </c>
      <c r="M463" s="5" t="s">
        <v>908</v>
      </c>
      <c r="N463" s="278" t="s">
        <v>4499</v>
      </c>
      <c r="P463" s="67">
        <f>$XW$622</f>
        <v>863.2</v>
      </c>
      <c r="Q463" s="5" t="s">
        <v>908</v>
      </c>
      <c r="R463" s="278" t="s">
        <v>783</v>
      </c>
      <c r="T463" s="67">
        <f>$CK$628</f>
        <v>537.20000000000005</v>
      </c>
      <c r="U463" s="5" t="s">
        <v>908</v>
      </c>
      <c r="V463" s="63" t="s">
        <v>25</v>
      </c>
      <c r="X463" s="67">
        <f>$BJ$634</f>
        <v>496.40000000000003</v>
      </c>
      <c r="Y463" s="5" t="s">
        <v>908</v>
      </c>
      <c r="Z463" s="63" t="s">
        <v>790</v>
      </c>
      <c r="AB463" s="67">
        <f>$IZ$640</f>
        <v>362.2</v>
      </c>
      <c r="AC463" s="5" t="s">
        <v>908</v>
      </c>
      <c r="AD463" s="63" t="s">
        <v>3374</v>
      </c>
      <c r="AF463" s="67">
        <f>$AJQ$646</f>
        <v>241.1</v>
      </c>
      <c r="AG463" s="5" t="s">
        <v>908</v>
      </c>
      <c r="AH463" s="63" t="s">
        <v>748</v>
      </c>
      <c r="AJ463" s="67">
        <f>$GO$652</f>
        <v>181.7</v>
      </c>
      <c r="AK463" s="5" t="s">
        <v>908</v>
      </c>
      <c r="AL463" s="278" t="s">
        <v>783</v>
      </c>
      <c r="AN463" s="67">
        <f>$CK$658</f>
        <v>151</v>
      </c>
      <c r="AO463" s="5" t="s">
        <v>908</v>
      </c>
      <c r="AP463" s="278" t="s">
        <v>2053</v>
      </c>
      <c r="AR463" s="67">
        <f>$ABR$664</f>
        <v>45</v>
      </c>
      <c r="AS463" s="5" t="s">
        <v>908</v>
      </c>
      <c r="AT463" s="278" t="s">
        <v>1</v>
      </c>
      <c r="AV463" s="67">
        <f>$TA$670</f>
        <v>38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790</v>
      </c>
      <c r="D464" s="67">
        <f>$IZ$604</f>
        <v>3089.8</v>
      </c>
      <c r="E464" s="5" t="s">
        <v>909</v>
      </c>
      <c r="F464" s="63" t="s">
        <v>3382</v>
      </c>
      <c r="H464" s="67">
        <f>$AMK$610</f>
        <v>1329.4</v>
      </c>
      <c r="I464" s="5" t="s">
        <v>909</v>
      </c>
      <c r="J464" s="219" t="s">
        <v>1662</v>
      </c>
      <c r="L464" s="67">
        <f>$HP$616</f>
        <v>1345.9</v>
      </c>
      <c r="M464" s="5" t="s">
        <v>909</v>
      </c>
      <c r="N464" s="63" t="s">
        <v>141</v>
      </c>
      <c r="P464" s="67">
        <f>$GF$622</f>
        <v>850.1</v>
      </c>
      <c r="Q464" s="5" t="s">
        <v>909</v>
      </c>
      <c r="R464" s="278" t="s">
        <v>2004</v>
      </c>
      <c r="T464" s="67">
        <f>$WM$628</f>
        <v>532</v>
      </c>
      <c r="U464" s="5" t="s">
        <v>909</v>
      </c>
      <c r="V464" s="28" t="s">
        <v>155</v>
      </c>
      <c r="X464" s="67">
        <f>$BS$634</f>
        <v>478.4</v>
      </c>
      <c r="Y464" s="5" t="s">
        <v>909</v>
      </c>
      <c r="Z464" s="63" t="s">
        <v>3388</v>
      </c>
      <c r="AB464" s="67">
        <f>$AOV$640</f>
        <v>346.2</v>
      </c>
      <c r="AC464" s="5" t="s">
        <v>909</v>
      </c>
      <c r="AD464" s="63" t="s">
        <v>771</v>
      </c>
      <c r="AF464" s="67">
        <f>$MU$646</f>
        <v>230.90000000000003</v>
      </c>
      <c r="AG464" s="5" t="s">
        <v>909</v>
      </c>
      <c r="AH464" s="278" t="s">
        <v>27</v>
      </c>
      <c r="AJ464" s="67">
        <f>$MC$652</f>
        <v>181.50000000000003</v>
      </c>
      <c r="AK464" s="5" t="s">
        <v>909</v>
      </c>
      <c r="AL464" s="63" t="s">
        <v>3369</v>
      </c>
      <c r="AN464" s="67">
        <f>$AHX$658</f>
        <v>146.6</v>
      </c>
      <c r="AO464" s="5" t="s">
        <v>909</v>
      </c>
      <c r="AP464" s="63" t="s">
        <v>3376</v>
      </c>
      <c r="AR464" s="67">
        <f>$AKI$664</f>
        <v>42.8</v>
      </c>
      <c r="AS464" s="5" t="s">
        <v>909</v>
      </c>
      <c r="AT464" s="278" t="s">
        <v>2009</v>
      </c>
      <c r="AV464" s="67">
        <f>$RZ$670</f>
        <v>34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3388</v>
      </c>
      <c r="D465" s="67">
        <f>$AOV$604</f>
        <v>3084.7000000000003</v>
      </c>
      <c r="E465" s="5" t="s">
        <v>910</v>
      </c>
      <c r="F465" s="278" t="s">
        <v>2031</v>
      </c>
      <c r="H465" s="67">
        <f>$ZY$610</f>
        <v>1320.4</v>
      </c>
      <c r="I465" s="5" t="s">
        <v>910</v>
      </c>
      <c r="J465" s="63" t="s">
        <v>3373</v>
      </c>
      <c r="L465" s="67">
        <f>$AJH$616</f>
        <v>1338.9</v>
      </c>
      <c r="M465" s="5" t="s">
        <v>910</v>
      </c>
      <c r="N465" s="219" t="s">
        <v>1654</v>
      </c>
      <c r="P465" s="67">
        <f>$QY$622</f>
        <v>843.09999999999991</v>
      </c>
      <c r="Q465" s="5" t="s">
        <v>910</v>
      </c>
      <c r="R465" s="278" t="s">
        <v>154</v>
      </c>
      <c r="T465" s="67">
        <f>$Q$628</f>
        <v>526.6</v>
      </c>
      <c r="U465" s="5" t="s">
        <v>910</v>
      </c>
      <c r="V465" s="63" t="s">
        <v>180</v>
      </c>
      <c r="X465" s="67">
        <f>$AOD$634</f>
        <v>475.79999999999995</v>
      </c>
      <c r="Y465" s="5" t="s">
        <v>910</v>
      </c>
      <c r="Z465" s="219" t="s">
        <v>1654</v>
      </c>
      <c r="AB465" s="67">
        <f>$QY$640</f>
        <v>330.59999999999991</v>
      </c>
      <c r="AC465" s="5" t="s">
        <v>910</v>
      </c>
      <c r="AD465" s="63" t="s">
        <v>3397</v>
      </c>
      <c r="AF465" s="67">
        <f>$APN$646</f>
        <v>224</v>
      </c>
      <c r="AG465" s="5" t="s">
        <v>910</v>
      </c>
      <c r="AH465" s="63" t="s">
        <v>141</v>
      </c>
      <c r="AJ465" s="67">
        <f>$GF$652</f>
        <v>176.50000000000003</v>
      </c>
      <c r="AK465" s="5" t="s">
        <v>910</v>
      </c>
      <c r="AL465" s="63" t="s">
        <v>3399</v>
      </c>
      <c r="AN465" s="67">
        <f>$APW$658</f>
        <v>145.30000000000001</v>
      </c>
      <c r="AO465" s="5" t="s">
        <v>910</v>
      </c>
      <c r="AP465" s="63" t="s">
        <v>763</v>
      </c>
      <c r="AR465" s="67">
        <f>$NM$664</f>
        <v>42</v>
      </c>
      <c r="AS465" s="5" t="s">
        <v>910</v>
      </c>
      <c r="AT465" s="278" t="s">
        <v>2025</v>
      </c>
      <c r="AV465" s="67">
        <f>$AAQ$670</f>
        <v>32.200000000000003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762</v>
      </c>
      <c r="D466" s="67">
        <f>$FE$604</f>
        <v>3084.7000000000003</v>
      </c>
      <c r="E466" s="5" t="s">
        <v>911</v>
      </c>
      <c r="F466" s="63" t="s">
        <v>738</v>
      </c>
      <c r="H466" s="67">
        <f>$JI$610</f>
        <v>1238.7</v>
      </c>
      <c r="I466" s="5" t="s">
        <v>911</v>
      </c>
      <c r="J466" s="63" t="s">
        <v>3400</v>
      </c>
      <c r="L466" s="67">
        <f>$AQF$616</f>
        <v>1337.1</v>
      </c>
      <c r="M466" s="5" t="s">
        <v>911</v>
      </c>
      <c r="N466" s="278" t="s">
        <v>2026</v>
      </c>
      <c r="P466" s="67">
        <f>$ZP$622</f>
        <v>841.8</v>
      </c>
      <c r="Q466" s="5" t="s">
        <v>911</v>
      </c>
      <c r="R466" s="63" t="s">
        <v>771</v>
      </c>
      <c r="T466" s="67">
        <f>$MU$628</f>
        <v>521.29999999999995</v>
      </c>
      <c r="U466" s="5" t="s">
        <v>911</v>
      </c>
      <c r="V466" s="278" t="s">
        <v>15</v>
      </c>
      <c r="X466" s="67">
        <f>$HY$634</f>
        <v>472.8</v>
      </c>
      <c r="Y466" s="5" t="s">
        <v>911</v>
      </c>
      <c r="Z466" s="63" t="s">
        <v>755</v>
      </c>
      <c r="AB466" s="67">
        <f>$OW$640</f>
        <v>328.5</v>
      </c>
      <c r="AC466" s="5" t="s">
        <v>911</v>
      </c>
      <c r="AD466" s="63" t="s">
        <v>3375</v>
      </c>
      <c r="AF466" s="67">
        <f>$AJZ$646</f>
        <v>222.5</v>
      </c>
      <c r="AG466" s="5" t="s">
        <v>911</v>
      </c>
      <c r="AH466" s="63" t="s">
        <v>3399</v>
      </c>
      <c r="AJ466" s="67">
        <f>$APW$652</f>
        <v>175.9</v>
      </c>
      <c r="AK466" s="5" t="s">
        <v>911</v>
      </c>
      <c r="AL466" s="219" t="s">
        <v>1643</v>
      </c>
      <c r="AN466" s="67">
        <f>$UB$658</f>
        <v>144.19999999999999</v>
      </c>
      <c r="AO466" s="5" t="s">
        <v>911</v>
      </c>
      <c r="AP466" s="63" t="s">
        <v>3383</v>
      </c>
      <c r="AR466" s="67">
        <f>$AMT$664</f>
        <v>41.4</v>
      </c>
      <c r="AS466" s="5" t="s">
        <v>911</v>
      </c>
      <c r="AT466" s="219" t="s">
        <v>1653</v>
      </c>
      <c r="AV466" s="67">
        <f>$ML$670</f>
        <v>31.5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1654</v>
      </c>
      <c r="D467" s="67">
        <f>$QY$604</f>
        <v>3084.7000000000003</v>
      </c>
      <c r="E467" s="5" t="s">
        <v>912</v>
      </c>
      <c r="F467" s="278" t="s">
        <v>13</v>
      </c>
      <c r="H467" s="67">
        <f>$NV$610</f>
        <v>1234.0999999999999</v>
      </c>
      <c r="I467" s="5" t="s">
        <v>912</v>
      </c>
      <c r="J467" s="63" t="s">
        <v>748</v>
      </c>
      <c r="L467" s="67">
        <f>$GO$616</f>
        <v>1336.5</v>
      </c>
      <c r="M467" s="5" t="s">
        <v>912</v>
      </c>
      <c r="N467" s="278" t="s">
        <v>11</v>
      </c>
      <c r="P467" s="67">
        <f>$CB$622</f>
        <v>839.7</v>
      </c>
      <c r="Q467" s="5" t="s">
        <v>912</v>
      </c>
      <c r="R467" s="278" t="s">
        <v>3367</v>
      </c>
      <c r="T467" s="67">
        <f>$AHF$628</f>
        <v>510.8</v>
      </c>
      <c r="U467" s="5" t="s">
        <v>912</v>
      </c>
      <c r="V467" s="278" t="s">
        <v>2028</v>
      </c>
      <c r="X467" s="67">
        <f>$ZG$634</f>
        <v>471</v>
      </c>
      <c r="Y467" s="5" t="s">
        <v>912</v>
      </c>
      <c r="Z467" s="63" t="s">
        <v>153</v>
      </c>
      <c r="AB467" s="67">
        <f>$KA$640</f>
        <v>314.39999999999998</v>
      </c>
      <c r="AC467" s="5" t="s">
        <v>912</v>
      </c>
      <c r="AD467" s="63" t="s">
        <v>3371</v>
      </c>
      <c r="AF467" s="67">
        <f>$AIP$646</f>
        <v>219.29999999999995</v>
      </c>
      <c r="AG467" s="5" t="s">
        <v>912</v>
      </c>
      <c r="AH467" s="278" t="s">
        <v>2054</v>
      </c>
      <c r="AJ467" s="67">
        <f>$AAZ$652</f>
        <v>172.60000000000002</v>
      </c>
      <c r="AK467" s="5" t="s">
        <v>912</v>
      </c>
      <c r="AL467" s="278" t="s">
        <v>31</v>
      </c>
      <c r="AN467" s="67">
        <f>$Z$658</f>
        <v>141.79999999999998</v>
      </c>
      <c r="AO467" s="5" t="s">
        <v>912</v>
      </c>
      <c r="AP467" s="278" t="s">
        <v>2026</v>
      </c>
      <c r="AR467" s="67">
        <f>$ZP$664</f>
        <v>40.1</v>
      </c>
      <c r="AS467" s="5" t="s">
        <v>912</v>
      </c>
      <c r="AT467" s="278" t="s">
        <v>13</v>
      </c>
      <c r="AV467" s="67">
        <f>$NV$670</f>
        <v>30.5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19" t="s">
        <v>1660</v>
      </c>
      <c r="D468" s="67">
        <f>$ND$604</f>
        <v>3084.7000000000003</v>
      </c>
      <c r="E468" s="5" t="s">
        <v>913</v>
      </c>
      <c r="F468" s="278" t="s">
        <v>779</v>
      </c>
      <c r="H468" s="67">
        <f>$AI$610</f>
        <v>1157</v>
      </c>
      <c r="I468" s="5" t="s">
        <v>913</v>
      </c>
      <c r="J468" s="278" t="s">
        <v>143</v>
      </c>
      <c r="L468" s="67">
        <f>$CT$616</f>
        <v>1331.6000000000001</v>
      </c>
      <c r="M468" s="5" t="s">
        <v>913</v>
      </c>
      <c r="N468" s="219" t="s">
        <v>1643</v>
      </c>
      <c r="P468" s="67">
        <f>$UB$622</f>
        <v>836.59999999999991</v>
      </c>
      <c r="Q468" s="5" t="s">
        <v>913</v>
      </c>
      <c r="R468" s="63" t="s">
        <v>790</v>
      </c>
      <c r="T468" s="67">
        <f>$IZ$628</f>
        <v>486.9</v>
      </c>
      <c r="U468" s="5" t="s">
        <v>913</v>
      </c>
      <c r="V468" s="278" t="s">
        <v>2031</v>
      </c>
      <c r="X468" s="67">
        <f>$ZY$634</f>
        <v>444.40000000000003</v>
      </c>
      <c r="Y468" s="5" t="s">
        <v>913</v>
      </c>
      <c r="Z468" s="63" t="s">
        <v>33</v>
      </c>
      <c r="AB468" s="67">
        <f>$BA$640</f>
        <v>302</v>
      </c>
      <c r="AC468" s="5" t="s">
        <v>913</v>
      </c>
      <c r="AD468" s="63" t="s">
        <v>142</v>
      </c>
      <c r="AF468" s="67">
        <f>$DU$646</f>
        <v>218.59999999999997</v>
      </c>
      <c r="AG468" s="5" t="s">
        <v>913</v>
      </c>
      <c r="AH468" s="219" t="s">
        <v>1655</v>
      </c>
      <c r="AJ468" s="67">
        <f>$PO$652</f>
        <v>166</v>
      </c>
      <c r="AK468" s="5" t="s">
        <v>913</v>
      </c>
      <c r="AL468" s="63" t="s">
        <v>763</v>
      </c>
      <c r="AN468" s="67">
        <f>$NM$658</f>
        <v>138.5</v>
      </c>
      <c r="AO468" s="5" t="s">
        <v>913</v>
      </c>
      <c r="AP468" s="278" t="s">
        <v>2031</v>
      </c>
      <c r="AR468" s="67">
        <f>$ZY$664</f>
        <v>39.1</v>
      </c>
      <c r="AS468" s="5" t="s">
        <v>913</v>
      </c>
      <c r="AT468" s="63" t="s">
        <v>790</v>
      </c>
      <c r="AV468" s="67">
        <f>$IZ$670</f>
        <v>29.699999999999996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763</v>
      </c>
      <c r="D469" s="67">
        <f>$NM$604</f>
        <v>3058.8</v>
      </c>
      <c r="E469" s="5" t="s">
        <v>914</v>
      </c>
      <c r="F469" s="278" t="s">
        <v>2019</v>
      </c>
      <c r="H469" s="67">
        <f>$SR$610</f>
        <v>1087.5</v>
      </c>
      <c r="I469" s="5" t="s">
        <v>914</v>
      </c>
      <c r="J469" s="219" t="s">
        <v>1655</v>
      </c>
      <c r="L469" s="67">
        <f>$PO$616</f>
        <v>1318.6</v>
      </c>
      <c r="M469" s="5" t="s">
        <v>914</v>
      </c>
      <c r="N469" s="63" t="s">
        <v>763</v>
      </c>
      <c r="P469" s="67">
        <f>$NM$622</f>
        <v>830.1</v>
      </c>
      <c r="Q469" s="5" t="s">
        <v>914</v>
      </c>
      <c r="R469" s="63" t="s">
        <v>3371</v>
      </c>
      <c r="T469" s="67">
        <f>$AIP$628</f>
        <v>485</v>
      </c>
      <c r="U469" s="5" t="s">
        <v>914</v>
      </c>
      <c r="V469" s="63" t="s">
        <v>3375</v>
      </c>
      <c r="X469" s="67">
        <f>$AJZ$634</f>
        <v>443.5</v>
      </c>
      <c r="Y469" s="5" t="s">
        <v>914</v>
      </c>
      <c r="Z469" s="278" t="s">
        <v>4499</v>
      </c>
      <c r="AB469" s="67">
        <f>$XW$640</f>
        <v>300.7</v>
      </c>
      <c r="AC469" s="5" t="s">
        <v>914</v>
      </c>
      <c r="AD469" s="63" t="s">
        <v>3382</v>
      </c>
      <c r="AF469" s="67">
        <f>$AMK$646</f>
        <v>216.5</v>
      </c>
      <c r="AG469" s="5" t="s">
        <v>914</v>
      </c>
      <c r="AH469" s="28" t="s">
        <v>155</v>
      </c>
      <c r="AJ469" s="67">
        <f>$BS$652</f>
        <v>161.19999999999999</v>
      </c>
      <c r="AK469" s="5" t="s">
        <v>914</v>
      </c>
      <c r="AL469" s="63" t="s">
        <v>764</v>
      </c>
      <c r="AN469" s="67">
        <f>$JR$658</f>
        <v>137.1</v>
      </c>
      <c r="AO469" s="5" t="s">
        <v>914</v>
      </c>
      <c r="AP469" s="63" t="s">
        <v>755</v>
      </c>
      <c r="AR469" s="67">
        <f>$OW$664</f>
        <v>39</v>
      </c>
      <c r="AS469" s="5" t="s">
        <v>914</v>
      </c>
      <c r="AT469" s="63" t="s">
        <v>3400</v>
      </c>
      <c r="AV469" s="67">
        <f>$AQF$670</f>
        <v>18.899999999999999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3379</v>
      </c>
      <c r="D470" s="67">
        <f>$ALJ$604</f>
        <v>3058.0000000000005</v>
      </c>
      <c r="E470" s="5" t="s">
        <v>915</v>
      </c>
      <c r="F470" s="278" t="s">
        <v>2027</v>
      </c>
      <c r="H470" s="67">
        <f>$ACA$610</f>
        <v>1079.9000000000001</v>
      </c>
      <c r="I470" s="5" t="s">
        <v>915</v>
      </c>
      <c r="J470" s="278" t="s">
        <v>2051</v>
      </c>
      <c r="L470" s="67">
        <f>$AAH$616</f>
        <v>1311.2</v>
      </c>
      <c r="M470" s="5" t="s">
        <v>915</v>
      </c>
      <c r="N470" s="63" t="s">
        <v>3371</v>
      </c>
      <c r="P470" s="67">
        <f>$AIP$622</f>
        <v>828.59999999999991</v>
      </c>
      <c r="Q470" s="5" t="s">
        <v>915</v>
      </c>
      <c r="R470" s="219" t="s">
        <v>1662</v>
      </c>
      <c r="T470" s="67">
        <f>$HP$628</f>
        <v>465.70000000000005</v>
      </c>
      <c r="U470" s="5" t="s">
        <v>915</v>
      </c>
      <c r="V470" s="63" t="s">
        <v>3379</v>
      </c>
      <c r="X470" s="67">
        <f>$ALJ$634</f>
        <v>436.7</v>
      </c>
      <c r="Y470" s="5" t="s">
        <v>915</v>
      </c>
      <c r="Z470" s="63" t="s">
        <v>3378</v>
      </c>
      <c r="AB470" s="67">
        <f>$ALA$640</f>
        <v>297.7</v>
      </c>
      <c r="AC470" s="5" t="s">
        <v>915</v>
      </c>
      <c r="AD470" s="63" t="s">
        <v>748</v>
      </c>
      <c r="AF470" s="67">
        <f>$GO$646</f>
        <v>211</v>
      </c>
      <c r="AG470" s="5" t="s">
        <v>915</v>
      </c>
      <c r="AH470" s="63" t="s">
        <v>21</v>
      </c>
      <c r="AJ470" s="67">
        <f>$H$652</f>
        <v>158.1</v>
      </c>
      <c r="AK470" s="5" t="s">
        <v>915</v>
      </c>
      <c r="AL470" s="63" t="s">
        <v>778</v>
      </c>
      <c r="AN470" s="67">
        <f>$GX$658</f>
        <v>135.69999999999999</v>
      </c>
      <c r="AO470" s="5" t="s">
        <v>915</v>
      </c>
      <c r="AP470" s="63" t="s">
        <v>764</v>
      </c>
      <c r="AR470" s="67">
        <f>$JR$664</f>
        <v>38.900000000000006</v>
      </c>
      <c r="AS470" s="5" t="s">
        <v>915</v>
      </c>
      <c r="AT470" s="63" t="s">
        <v>782</v>
      </c>
      <c r="AV470" s="67">
        <f>$QG$670</f>
        <v>15.400000000000002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278" t="s">
        <v>11</v>
      </c>
      <c r="D471" s="67">
        <f>$CB$604</f>
        <v>3045.4000000000005</v>
      </c>
      <c r="E471" s="332" t="s">
        <v>916</v>
      </c>
      <c r="F471" s="278" t="s">
        <v>2004</v>
      </c>
      <c r="H471" s="67">
        <f>$WM$610</f>
        <v>1078.8</v>
      </c>
      <c r="I471" s="332" t="s">
        <v>916</v>
      </c>
      <c r="J471" s="219" t="s">
        <v>1659</v>
      </c>
      <c r="L471" s="67">
        <f>$PF$616</f>
        <v>1306.0999999999999</v>
      </c>
      <c r="M471" s="332" t="s">
        <v>916</v>
      </c>
      <c r="N471" s="278" t="s">
        <v>3368</v>
      </c>
      <c r="P471" s="67">
        <f>$AHO$622</f>
        <v>827.1</v>
      </c>
      <c r="Q471" s="332" t="s">
        <v>916</v>
      </c>
      <c r="R471" s="219" t="s">
        <v>1644</v>
      </c>
      <c r="T471" s="67">
        <f>$UT$628</f>
        <v>456.9</v>
      </c>
      <c r="U471" s="332" t="s">
        <v>916</v>
      </c>
      <c r="V471" s="63" t="s">
        <v>753</v>
      </c>
      <c r="X471" s="67">
        <f>$EM$634</f>
        <v>433.59999999999997</v>
      </c>
      <c r="Y471" s="332" t="s">
        <v>916</v>
      </c>
      <c r="Z471" s="278" t="s">
        <v>154</v>
      </c>
      <c r="AB471" s="67">
        <f>$Q$640</f>
        <v>294.89999999999998</v>
      </c>
      <c r="AC471" s="332" t="s">
        <v>916</v>
      </c>
      <c r="AD471" s="278" t="s">
        <v>2004</v>
      </c>
      <c r="AF471" s="67">
        <f>$WM$646</f>
        <v>206.9</v>
      </c>
      <c r="AG471" s="332" t="s">
        <v>916</v>
      </c>
      <c r="AH471" s="63" t="s">
        <v>3370</v>
      </c>
      <c r="AJ471" s="67">
        <f>$AIG$652</f>
        <v>156.5</v>
      </c>
      <c r="AK471" s="332" t="s">
        <v>916</v>
      </c>
      <c r="AL471" s="278" t="s">
        <v>2025</v>
      </c>
      <c r="AN471" s="67">
        <f>$AAQ$658</f>
        <v>129.1</v>
      </c>
      <c r="AO471" s="332" t="s">
        <v>916</v>
      </c>
      <c r="AP471" s="63" t="s">
        <v>3374</v>
      </c>
      <c r="AR471" s="67">
        <f>$AJQ$664</f>
        <v>38.9</v>
      </c>
      <c r="AS471" s="332" t="s">
        <v>916</v>
      </c>
      <c r="AT471" s="278" t="s">
        <v>3368</v>
      </c>
      <c r="AV471" s="67">
        <f>$AHO$670</f>
        <v>15.399999999999999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3397</v>
      </c>
      <c r="D472" s="67">
        <f>$APN$604</f>
        <v>3043.0999999999995</v>
      </c>
      <c r="E472" s="332" t="s">
        <v>917</v>
      </c>
      <c r="F472" s="63" t="s">
        <v>728</v>
      </c>
      <c r="H472" s="67">
        <f>$TS$610</f>
        <v>1076.8</v>
      </c>
      <c r="I472" s="332" t="s">
        <v>917</v>
      </c>
      <c r="J472" s="278" t="s">
        <v>17</v>
      </c>
      <c r="L472" s="67">
        <f>$DL$616</f>
        <v>1294.8999999999999</v>
      </c>
      <c r="M472" s="332" t="s">
        <v>917</v>
      </c>
      <c r="N472" s="63" t="s">
        <v>3372</v>
      </c>
      <c r="P472" s="67">
        <f>$AIY$622</f>
        <v>822.30000000000007</v>
      </c>
      <c r="Q472" s="332" t="s">
        <v>917</v>
      </c>
      <c r="R472" s="278" t="s">
        <v>3368</v>
      </c>
      <c r="T472" s="67">
        <f>$AHO$628</f>
        <v>456.19999999999993</v>
      </c>
      <c r="U472" s="332" t="s">
        <v>917</v>
      </c>
      <c r="V472" s="63" t="s">
        <v>3396</v>
      </c>
      <c r="X472" s="67">
        <f>$APE$634</f>
        <v>423.1</v>
      </c>
      <c r="Y472" s="332" t="s">
        <v>917</v>
      </c>
      <c r="Z472" s="278" t="s">
        <v>3367</v>
      </c>
      <c r="AB472" s="67">
        <f>$AHF$640</f>
        <v>294.60000000000002</v>
      </c>
      <c r="AC472" s="332" t="s">
        <v>917</v>
      </c>
      <c r="AD472" s="63" t="s">
        <v>3372</v>
      </c>
      <c r="AF472" s="67">
        <f>$AIY$646</f>
        <v>205.8</v>
      </c>
      <c r="AG472" s="332" t="s">
        <v>917</v>
      </c>
      <c r="AH472" s="278" t="s">
        <v>2011</v>
      </c>
      <c r="AJ472" s="67">
        <f>$VC$652</f>
        <v>138.19999999999999</v>
      </c>
      <c r="AK472" s="332" t="s">
        <v>917</v>
      </c>
      <c r="AL472" s="63" t="s">
        <v>749</v>
      </c>
      <c r="AN472" s="67">
        <f>$EV$658</f>
        <v>125</v>
      </c>
      <c r="AO472" s="332" t="s">
        <v>917</v>
      </c>
      <c r="AP472" s="63" t="s">
        <v>748</v>
      </c>
      <c r="AR472" s="67">
        <f>$GO$664</f>
        <v>34.5</v>
      </c>
      <c r="AS472" s="332" t="s">
        <v>917</v>
      </c>
      <c r="AT472" s="63" t="s">
        <v>734</v>
      </c>
      <c r="AV472" s="67">
        <f>$LK$670</f>
        <v>14.399999999999999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728</v>
      </c>
      <c r="D473" s="67">
        <f>$TS$604</f>
        <v>2958.6</v>
      </c>
      <c r="E473" s="332" t="s">
        <v>918</v>
      </c>
      <c r="F473" s="278" t="s">
        <v>2025</v>
      </c>
      <c r="H473" s="67">
        <f>$AAQ$610</f>
        <v>1069.3</v>
      </c>
      <c r="I473" s="332" t="s">
        <v>918</v>
      </c>
      <c r="J473" s="278" t="s">
        <v>2007</v>
      </c>
      <c r="L473" s="67">
        <f>$SI$616</f>
        <v>1293.2</v>
      </c>
      <c r="M473" s="332" t="s">
        <v>918</v>
      </c>
      <c r="N473" s="278" t="s">
        <v>23</v>
      </c>
      <c r="P473" s="67">
        <f>$KS$622</f>
        <v>819</v>
      </c>
      <c r="Q473" s="332" t="s">
        <v>918</v>
      </c>
      <c r="R473" s="278" t="s">
        <v>2051</v>
      </c>
      <c r="T473" s="67">
        <f>$AAH$628</f>
        <v>449.29999999999995</v>
      </c>
      <c r="U473" s="332" t="s">
        <v>918</v>
      </c>
      <c r="V473" s="278" t="s">
        <v>2003</v>
      </c>
      <c r="X473" s="67">
        <f>$TJ$634</f>
        <v>410.9</v>
      </c>
      <c r="Y473" s="332" t="s">
        <v>918</v>
      </c>
      <c r="Z473" s="63" t="s">
        <v>782</v>
      </c>
      <c r="AB473" s="67">
        <f>$QG$640</f>
        <v>289.60000000000002</v>
      </c>
      <c r="AC473" s="332" t="s">
        <v>918</v>
      </c>
      <c r="AD473" s="278" t="s">
        <v>2053</v>
      </c>
      <c r="AF473" s="67">
        <f>$ABR$646</f>
        <v>197.8</v>
      </c>
      <c r="AG473" s="332" t="s">
        <v>918</v>
      </c>
      <c r="AH473" s="278" t="s">
        <v>2012</v>
      </c>
      <c r="AJ473" s="67">
        <f>$VL$652</f>
        <v>133.60000000000002</v>
      </c>
      <c r="AK473" s="332" t="s">
        <v>918</v>
      </c>
      <c r="AL473" s="63" t="s">
        <v>3387</v>
      </c>
      <c r="AN473" s="67">
        <f>$AOM$658</f>
        <v>124.19999999999999</v>
      </c>
      <c r="AO473" s="332" t="s">
        <v>918</v>
      </c>
      <c r="AP473" s="63" t="s">
        <v>153</v>
      </c>
      <c r="AR473" s="67">
        <f>$KA$664</f>
        <v>33.299999999999997</v>
      </c>
      <c r="AS473" s="332" t="s">
        <v>918</v>
      </c>
      <c r="AT473" s="278" t="s">
        <v>27</v>
      </c>
      <c r="AV473" s="67">
        <f>$MC$670</f>
        <v>14.1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753</v>
      </c>
      <c r="D474" s="67">
        <f>$EM$604</f>
        <v>2941.3</v>
      </c>
      <c r="E474" s="332" t="s">
        <v>919</v>
      </c>
      <c r="F474" s="63" t="s">
        <v>141</v>
      </c>
      <c r="H474" s="67">
        <f>$GF$610</f>
        <v>1067.9000000000001</v>
      </c>
      <c r="I474" s="332" t="s">
        <v>919</v>
      </c>
      <c r="J474" s="63" t="s">
        <v>755</v>
      </c>
      <c r="L474" s="67">
        <f>$OW$616</f>
        <v>1281.5999999999999</v>
      </c>
      <c r="M474" s="332" t="s">
        <v>919</v>
      </c>
      <c r="N474" s="63" t="s">
        <v>782</v>
      </c>
      <c r="P474" s="67">
        <f>$QG$622</f>
        <v>815.7</v>
      </c>
      <c r="Q474" s="332" t="s">
        <v>919</v>
      </c>
      <c r="R474" s="278" t="s">
        <v>2025</v>
      </c>
      <c r="T474" s="67">
        <f>$AAQ$628</f>
        <v>449.19999999999993</v>
      </c>
      <c r="U474" s="332" t="s">
        <v>919</v>
      </c>
      <c r="V474" s="63" t="s">
        <v>3399</v>
      </c>
      <c r="X474" s="67">
        <f>$APW$634</f>
        <v>410</v>
      </c>
      <c r="Y474" s="332" t="s">
        <v>919</v>
      </c>
      <c r="Z474" s="278" t="s">
        <v>2051</v>
      </c>
      <c r="AB474" s="67">
        <f>$AAH$640</f>
        <v>287.60000000000002</v>
      </c>
      <c r="AC474" s="332" t="s">
        <v>919</v>
      </c>
      <c r="AD474" s="278" t="s">
        <v>3368</v>
      </c>
      <c r="AF474" s="67">
        <f>$AHO$646</f>
        <v>186.5</v>
      </c>
      <c r="AG474" s="332" t="s">
        <v>919</v>
      </c>
      <c r="AH474" s="63" t="s">
        <v>3380</v>
      </c>
      <c r="AJ474" s="67">
        <f>$ALS$652</f>
        <v>115.4</v>
      </c>
      <c r="AK474" s="332" t="s">
        <v>919</v>
      </c>
      <c r="AL474" s="278" t="s">
        <v>3367</v>
      </c>
      <c r="AN474" s="67">
        <f>$AHF$658</f>
        <v>122.2</v>
      </c>
      <c r="AO474" s="332" t="s">
        <v>919</v>
      </c>
      <c r="AP474" s="63" t="s">
        <v>3397</v>
      </c>
      <c r="AR474" s="67">
        <f>$APN$664</f>
        <v>30.1</v>
      </c>
      <c r="AS474" s="332" t="s">
        <v>919</v>
      </c>
      <c r="AT474" s="63" t="s">
        <v>3381</v>
      </c>
      <c r="AV474" s="67">
        <f>$AMB$670</f>
        <v>14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278" t="s">
        <v>2011</v>
      </c>
      <c r="D475" s="67">
        <f>$VC$604</f>
        <v>2907.8999999999996</v>
      </c>
      <c r="E475" s="332" t="s">
        <v>920</v>
      </c>
      <c r="F475" s="278" t="s">
        <v>2051</v>
      </c>
      <c r="H475" s="67">
        <f>$AAH$610</f>
        <v>1067.5999999999999</v>
      </c>
      <c r="I475" s="332" t="s">
        <v>920</v>
      </c>
      <c r="J475" s="278" t="s">
        <v>2053</v>
      </c>
      <c r="L475" s="67">
        <f>$ABR$616</f>
        <v>1271.8</v>
      </c>
      <c r="M475" s="332" t="s">
        <v>920</v>
      </c>
      <c r="N475" s="63" t="s">
        <v>753</v>
      </c>
      <c r="P475" s="67">
        <f>$EM$622</f>
        <v>812.00000000000011</v>
      </c>
      <c r="Q475" s="332" t="s">
        <v>920</v>
      </c>
      <c r="R475" s="63" t="s">
        <v>3397</v>
      </c>
      <c r="T475" s="67">
        <f>$APN$628</f>
        <v>437.9</v>
      </c>
      <c r="U475" s="332" t="s">
        <v>920</v>
      </c>
      <c r="V475" s="278" t="s">
        <v>2019</v>
      </c>
      <c r="X475" s="67">
        <f>$SR$634</f>
        <v>409.20000000000005</v>
      </c>
      <c r="Y475" s="332" t="s">
        <v>920</v>
      </c>
      <c r="Z475" s="63" t="s">
        <v>728</v>
      </c>
      <c r="AB475" s="67">
        <f>$TS$640</f>
        <v>287.10000000000002</v>
      </c>
      <c r="AC475" s="332" t="s">
        <v>920</v>
      </c>
      <c r="AD475" s="63" t="s">
        <v>3373</v>
      </c>
      <c r="AF475" s="67">
        <f>$AJH$646</f>
        <v>181.6</v>
      </c>
      <c r="AG475" s="332" t="s">
        <v>920</v>
      </c>
      <c r="AH475" s="278" t="s">
        <v>2051</v>
      </c>
      <c r="AJ475" s="67">
        <f>$AAH$652</f>
        <v>106.2</v>
      </c>
      <c r="AK475" s="332" t="s">
        <v>920</v>
      </c>
      <c r="AL475" s="278" t="s">
        <v>1</v>
      </c>
      <c r="AN475" s="67">
        <f>$TA$658</f>
        <v>120.7</v>
      </c>
      <c r="AO475" s="332" t="s">
        <v>920</v>
      </c>
      <c r="AP475" s="63" t="s">
        <v>3400</v>
      </c>
      <c r="AR475" s="67">
        <f>$AQF$664</f>
        <v>29.699999999999996</v>
      </c>
      <c r="AS475" s="332" t="s">
        <v>920</v>
      </c>
      <c r="AT475" s="63" t="s">
        <v>3387</v>
      </c>
      <c r="AV475" s="67">
        <f>$AOM$670</f>
        <v>13.5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3367</v>
      </c>
      <c r="D476" s="67">
        <f>$AHF$604</f>
        <v>2861.6</v>
      </c>
      <c r="E476" s="332" t="s">
        <v>921</v>
      </c>
      <c r="F476" s="278" t="s">
        <v>2012</v>
      </c>
      <c r="H476" s="67">
        <f>$VL$610</f>
        <v>1066.5</v>
      </c>
      <c r="I476" s="332" t="s">
        <v>921</v>
      </c>
      <c r="J476" s="63" t="s">
        <v>3401</v>
      </c>
      <c r="L476" s="67">
        <f>$ANL$616</f>
        <v>1267.1000000000001</v>
      </c>
      <c r="M476" s="332" t="s">
        <v>921</v>
      </c>
      <c r="N476" s="278" t="s">
        <v>2011</v>
      </c>
      <c r="P476" s="67">
        <f>$VC$622</f>
        <v>798.4</v>
      </c>
      <c r="Q476" s="332" t="s">
        <v>921</v>
      </c>
      <c r="R476" s="63" t="s">
        <v>3401</v>
      </c>
      <c r="T476" s="67">
        <f>$ANL$628</f>
        <v>423.90000000000003</v>
      </c>
      <c r="U476" s="332" t="s">
        <v>921</v>
      </c>
      <c r="V476" s="63" t="s">
        <v>3380</v>
      </c>
      <c r="X476" s="67">
        <f>$ALS$634</f>
        <v>401.79999999999995</v>
      </c>
      <c r="Y476" s="332" t="s">
        <v>921</v>
      </c>
      <c r="Z476" s="219" t="s">
        <v>1643</v>
      </c>
      <c r="AB476" s="67">
        <f>$UB$640</f>
        <v>285.3</v>
      </c>
      <c r="AC476" s="332" t="s">
        <v>921</v>
      </c>
      <c r="AD476" s="63" t="s">
        <v>3376</v>
      </c>
      <c r="AF476" s="67">
        <f>$AKI$646</f>
        <v>178.1</v>
      </c>
      <c r="AG476" s="332" t="s">
        <v>921</v>
      </c>
      <c r="AH476" s="63" t="s">
        <v>753</v>
      </c>
      <c r="AJ476" s="67">
        <f>$EM$652</f>
        <v>102.20000000000002</v>
      </c>
      <c r="AK476" s="332" t="s">
        <v>921</v>
      </c>
      <c r="AL476" s="63" t="s">
        <v>153</v>
      </c>
      <c r="AN476" s="67">
        <f>$KA$658</f>
        <v>115.10000000000001</v>
      </c>
      <c r="AO476" s="332" t="s">
        <v>921</v>
      </c>
      <c r="AP476" s="63" t="s">
        <v>3388</v>
      </c>
      <c r="AR476" s="67">
        <f>$AOV$664</f>
        <v>29.1</v>
      </c>
      <c r="AS476" s="332" t="s">
        <v>921</v>
      </c>
      <c r="AT476" s="278" t="s">
        <v>2008</v>
      </c>
      <c r="AV476" s="67">
        <f>$VU$670</f>
        <v>12.399999999999999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27</v>
      </c>
      <c r="D477" s="67">
        <f>$MC$604</f>
        <v>2851.6</v>
      </c>
      <c r="E477" s="332" t="s">
        <v>922</v>
      </c>
      <c r="F477" s="278" t="s">
        <v>154</v>
      </c>
      <c r="H477" s="67">
        <f>$Q$610</f>
        <v>1064.4000000000001</v>
      </c>
      <c r="I477" s="332" t="s">
        <v>922</v>
      </c>
      <c r="J477" s="63" t="s">
        <v>782</v>
      </c>
      <c r="L477" s="67">
        <f>$QG$616</f>
        <v>1251.9000000000001</v>
      </c>
      <c r="M477" s="332" t="s">
        <v>922</v>
      </c>
      <c r="N477" s="63" t="s">
        <v>728</v>
      </c>
      <c r="P477" s="67">
        <f>$TS$622</f>
        <v>797.3</v>
      </c>
      <c r="Q477" s="332" t="s">
        <v>922</v>
      </c>
      <c r="R477" s="278" t="s">
        <v>2158</v>
      </c>
      <c r="T477" s="67">
        <f>$XN$628</f>
        <v>412.1</v>
      </c>
      <c r="U477" s="332" t="s">
        <v>922</v>
      </c>
      <c r="V477" s="278" t="s">
        <v>3367</v>
      </c>
      <c r="X477" s="67">
        <f>$AHF$634</f>
        <v>400.2</v>
      </c>
      <c r="Y477" s="332" t="s">
        <v>922</v>
      </c>
      <c r="Z477" s="278" t="s">
        <v>23</v>
      </c>
      <c r="AB477" s="67">
        <f>$KS$640</f>
        <v>279.89999999999998</v>
      </c>
      <c r="AC477" s="332" t="s">
        <v>922</v>
      </c>
      <c r="AD477" s="63" t="s">
        <v>788</v>
      </c>
      <c r="AF477" s="67">
        <f>$OE$646</f>
        <v>174</v>
      </c>
      <c r="AG477" s="332" t="s">
        <v>922</v>
      </c>
      <c r="AH477" s="219" t="s">
        <v>1659</v>
      </c>
      <c r="AJ477" s="67">
        <f>$PF$652</f>
        <v>101.8</v>
      </c>
      <c r="AK477" s="332" t="s">
        <v>922</v>
      </c>
      <c r="AL477" s="63" t="s">
        <v>162</v>
      </c>
      <c r="AN477" s="67">
        <f>$IQ$658</f>
        <v>113.5</v>
      </c>
      <c r="AO477" s="332" t="s">
        <v>922</v>
      </c>
      <c r="AP477" s="278" t="s">
        <v>2004</v>
      </c>
      <c r="AR477" s="67">
        <f>$WM$664</f>
        <v>28</v>
      </c>
      <c r="AS477" s="332" t="s">
        <v>922</v>
      </c>
      <c r="AT477" s="63" t="s">
        <v>180</v>
      </c>
      <c r="AV477" s="67">
        <f>$AOD$670</f>
        <v>12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63" t="s">
        <v>764</v>
      </c>
      <c r="D478" s="67">
        <f>$JR$604</f>
        <v>2840</v>
      </c>
      <c r="E478" s="332" t="s">
        <v>923</v>
      </c>
      <c r="F478" s="219" t="s">
        <v>1644</v>
      </c>
      <c r="H478" s="67">
        <f>$UT$610</f>
        <v>1031.9000000000001</v>
      </c>
      <c r="I478" s="332" t="s">
        <v>923</v>
      </c>
      <c r="J478" s="219" t="s">
        <v>1652</v>
      </c>
      <c r="L478" s="67">
        <f>$ON$616</f>
        <v>1211.6000000000001</v>
      </c>
      <c r="M478" s="332" t="s">
        <v>923</v>
      </c>
      <c r="N478" s="219" t="s">
        <v>1657</v>
      </c>
      <c r="P478" s="67">
        <f>$RH$622</f>
        <v>761.40000000000009</v>
      </c>
      <c r="Q478" s="332" t="s">
        <v>923</v>
      </c>
      <c r="R478" s="63" t="s">
        <v>3370</v>
      </c>
      <c r="T478" s="67">
        <f>$AIG$628</f>
        <v>396.9</v>
      </c>
      <c r="U478" s="332" t="s">
        <v>923</v>
      </c>
      <c r="V478" s="278" t="s">
        <v>2051</v>
      </c>
      <c r="X478" s="67">
        <f>$AAH$634</f>
        <v>397.6</v>
      </c>
      <c r="Y478" s="332" t="s">
        <v>923</v>
      </c>
      <c r="Z478" s="63" t="s">
        <v>3383</v>
      </c>
      <c r="AB478" s="67">
        <f>$AMT$640</f>
        <v>275.59999999999997</v>
      </c>
      <c r="AC478" s="332" t="s">
        <v>923</v>
      </c>
      <c r="AD478" s="63" t="s">
        <v>153</v>
      </c>
      <c r="AF478" s="67">
        <f>$KA$646</f>
        <v>171.4</v>
      </c>
      <c r="AG478" s="332" t="s">
        <v>923</v>
      </c>
      <c r="AH478" s="278" t="s">
        <v>31</v>
      </c>
      <c r="AJ478" s="67">
        <f>$Z$652</f>
        <v>100.1</v>
      </c>
      <c r="AK478" s="332" t="s">
        <v>923</v>
      </c>
      <c r="AL478" s="63" t="s">
        <v>734</v>
      </c>
      <c r="AN478" s="67">
        <f>$LK$658</f>
        <v>113.5</v>
      </c>
      <c r="AO478" s="332" t="s">
        <v>923</v>
      </c>
      <c r="AP478" s="278" t="s">
        <v>2012</v>
      </c>
      <c r="AR478" s="67">
        <f>$VL$664</f>
        <v>26.9</v>
      </c>
      <c r="AS478" s="332" t="s">
        <v>923</v>
      </c>
      <c r="AT478" s="63" t="s">
        <v>753</v>
      </c>
      <c r="AV478" s="67">
        <f>$EM$670</f>
        <v>12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2158</v>
      </c>
      <c r="D479" s="67">
        <f>$XN$604</f>
        <v>2815.6</v>
      </c>
      <c r="E479" s="332" t="s">
        <v>924</v>
      </c>
      <c r="F479" s="63" t="s">
        <v>3369</v>
      </c>
      <c r="H479" s="67">
        <f>$AHX$610</f>
        <v>1021.0000000000001</v>
      </c>
      <c r="I479" s="332" t="s">
        <v>924</v>
      </c>
      <c r="J479" s="63" t="s">
        <v>3371</v>
      </c>
      <c r="L479" s="67">
        <f>$AIP$616</f>
        <v>1204.6999999999998</v>
      </c>
      <c r="M479" s="332" t="s">
        <v>924</v>
      </c>
      <c r="N479" s="63" t="s">
        <v>3385</v>
      </c>
      <c r="P479" s="67">
        <f>$ANU$622</f>
        <v>745</v>
      </c>
      <c r="Q479" s="332" t="s">
        <v>924</v>
      </c>
      <c r="R479" s="219" t="s">
        <v>1656</v>
      </c>
      <c r="T479" s="67">
        <f>$QP$628</f>
        <v>386.40000000000003</v>
      </c>
      <c r="U479" s="332" t="s">
        <v>924</v>
      </c>
      <c r="V479" s="63" t="s">
        <v>3383</v>
      </c>
      <c r="X479" s="67">
        <f>$AMT$634</f>
        <v>396.8</v>
      </c>
      <c r="Y479" s="332" t="s">
        <v>924</v>
      </c>
      <c r="Z479" s="63" t="s">
        <v>3373</v>
      </c>
      <c r="AB479" s="67">
        <f>$AJH$640</f>
        <v>272.59999999999997</v>
      </c>
      <c r="AC479" s="332" t="s">
        <v>924</v>
      </c>
      <c r="AD479" s="63" t="s">
        <v>3378</v>
      </c>
      <c r="AF479" s="67">
        <f>$ALA$646</f>
        <v>170.99999999999997</v>
      </c>
      <c r="AG479" s="332" t="s">
        <v>924</v>
      </c>
      <c r="AH479" s="278" t="s">
        <v>2027</v>
      </c>
      <c r="AJ479" s="67">
        <f>$ACA$652</f>
        <v>86.4</v>
      </c>
      <c r="AK479" s="332" t="s">
        <v>924</v>
      </c>
      <c r="AL479" s="219" t="s">
        <v>1653</v>
      </c>
      <c r="AN479" s="67">
        <f>$ML$658</f>
        <v>112.5</v>
      </c>
      <c r="AO479" s="332" t="s">
        <v>924</v>
      </c>
      <c r="AP479" s="63" t="s">
        <v>3401</v>
      </c>
      <c r="AR479" s="67">
        <f>$ANL$664</f>
        <v>26.700000000000003</v>
      </c>
      <c r="AS479" s="332" t="s">
        <v>924</v>
      </c>
      <c r="AT479" s="63" t="s">
        <v>3379</v>
      </c>
      <c r="AV479" s="67">
        <f>$ALJ$670</f>
        <v>9.9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3378</v>
      </c>
      <c r="D480" s="67">
        <f>$ALA$604</f>
        <v>2757.1000000000004</v>
      </c>
      <c r="E480" s="332" t="s">
        <v>925</v>
      </c>
      <c r="F480" s="63" t="s">
        <v>762</v>
      </c>
      <c r="H480" s="67">
        <f>$FE$610</f>
        <v>1014.7</v>
      </c>
      <c r="I480" s="332" t="s">
        <v>925</v>
      </c>
      <c r="J480" s="278" t="s">
        <v>2027</v>
      </c>
      <c r="L480" s="67">
        <f>$ACA$616</f>
        <v>1201.9000000000001</v>
      </c>
      <c r="M480" s="332" t="s">
        <v>925</v>
      </c>
      <c r="N480" s="63" t="s">
        <v>788</v>
      </c>
      <c r="P480" s="67">
        <f>$OE$622</f>
        <v>743.4</v>
      </c>
      <c r="Q480" s="332" t="s">
        <v>925</v>
      </c>
      <c r="R480" s="219" t="s">
        <v>1653</v>
      </c>
      <c r="T480" s="67">
        <f>$ML$628</f>
        <v>381.40000000000003</v>
      </c>
      <c r="U480" s="332" t="s">
        <v>925</v>
      </c>
      <c r="V480" s="219" t="s">
        <v>1643</v>
      </c>
      <c r="X480" s="67">
        <f>$UB$634</f>
        <v>383.7</v>
      </c>
      <c r="Y480" s="332" t="s">
        <v>925</v>
      </c>
      <c r="Z480" s="278" t="s">
        <v>3368</v>
      </c>
      <c r="AB480" s="67">
        <f>$AHO$640</f>
        <v>272</v>
      </c>
      <c r="AC480" s="332" t="s">
        <v>925</v>
      </c>
      <c r="AD480" s="219" t="s">
        <v>1652</v>
      </c>
      <c r="AF480" s="67">
        <f>$ON$646</f>
        <v>167.1</v>
      </c>
      <c r="AG480" s="332" t="s">
        <v>925</v>
      </c>
      <c r="AH480" s="63" t="s">
        <v>180</v>
      </c>
      <c r="AJ480" s="67">
        <f>$AOD$652</f>
        <v>82.5</v>
      </c>
      <c r="AK480" s="332" t="s">
        <v>925</v>
      </c>
      <c r="AL480" s="278" t="s">
        <v>2011</v>
      </c>
      <c r="AN480" s="67">
        <f>$VC$658</f>
        <v>95.7</v>
      </c>
      <c r="AO480" s="332" t="s">
        <v>925</v>
      </c>
      <c r="AP480" s="278" t="s">
        <v>1</v>
      </c>
      <c r="AR480" s="67">
        <f>$TA$664</f>
        <v>24.5</v>
      </c>
      <c r="AS480" s="332" t="s">
        <v>925</v>
      </c>
      <c r="AT480" s="278" t="s">
        <v>2004</v>
      </c>
      <c r="AV480" s="67">
        <f>$WM$670</f>
        <v>9.7999999999999989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2051</v>
      </c>
      <c r="D481" s="67">
        <f>$AAH$604</f>
        <v>2702.9</v>
      </c>
      <c r="E481" s="332" t="s">
        <v>926</v>
      </c>
      <c r="F481" s="63" t="s">
        <v>755</v>
      </c>
      <c r="H481" s="67">
        <f>$OW$610</f>
        <v>955.7</v>
      </c>
      <c r="I481" s="332" t="s">
        <v>926</v>
      </c>
      <c r="J481" s="219" t="s">
        <v>1644</v>
      </c>
      <c r="L481" s="67">
        <f>$UT$616</f>
        <v>1194.4000000000001</v>
      </c>
      <c r="M481" s="332" t="s">
        <v>926</v>
      </c>
      <c r="N481" s="63" t="s">
        <v>734</v>
      </c>
      <c r="P481" s="67">
        <f>$LK$622</f>
        <v>703.4</v>
      </c>
      <c r="Q481" s="332" t="s">
        <v>926</v>
      </c>
      <c r="R481" s="63" t="s">
        <v>3396</v>
      </c>
      <c r="T481" s="67">
        <f>$APE$628</f>
        <v>374.4</v>
      </c>
      <c r="U481" s="332" t="s">
        <v>926</v>
      </c>
      <c r="V481" s="278" t="s">
        <v>27</v>
      </c>
      <c r="X481" s="67">
        <f>$MC$634</f>
        <v>380.1</v>
      </c>
      <c r="Y481" s="332" t="s">
        <v>926</v>
      </c>
      <c r="Z481" s="63" t="s">
        <v>788</v>
      </c>
      <c r="AB481" s="67">
        <f>$OE$640</f>
        <v>268.10000000000002</v>
      </c>
      <c r="AC481" s="332" t="s">
        <v>926</v>
      </c>
      <c r="AD481" s="278" t="s">
        <v>2051</v>
      </c>
      <c r="AF481" s="67">
        <f>$AAH$646</f>
        <v>163.9</v>
      </c>
      <c r="AG481" s="332" t="s">
        <v>926</v>
      </c>
      <c r="AH481" s="278" t="s">
        <v>2031</v>
      </c>
      <c r="AJ481" s="67">
        <f>$ZY$652</f>
        <v>81.599999999999994</v>
      </c>
      <c r="AK481" s="332" t="s">
        <v>926</v>
      </c>
      <c r="AL481" s="63" t="s">
        <v>3380</v>
      </c>
      <c r="AN481" s="67">
        <f>$ALS$658</f>
        <v>94.800000000000011</v>
      </c>
      <c r="AO481" s="332" t="s">
        <v>926</v>
      </c>
      <c r="AP481" s="278" t="s">
        <v>3368</v>
      </c>
      <c r="AR481" s="67">
        <f>$AHO$664</f>
        <v>24.299999999999997</v>
      </c>
      <c r="AS481" s="332" t="s">
        <v>926</v>
      </c>
      <c r="AT481" s="63" t="s">
        <v>3370</v>
      </c>
      <c r="AV481" s="67">
        <f>$AIG$670</f>
        <v>6.9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63" t="s">
        <v>3401</v>
      </c>
      <c r="D482" s="67">
        <f>$ANL$604</f>
        <v>2675.4</v>
      </c>
      <c r="E482" s="332" t="s">
        <v>927</v>
      </c>
      <c r="F482" s="63" t="s">
        <v>790</v>
      </c>
      <c r="H482" s="67">
        <f>$IZ$610</f>
        <v>940.30000000000007</v>
      </c>
      <c r="I482" s="332" t="s">
        <v>927</v>
      </c>
      <c r="J482" s="63" t="s">
        <v>3378</v>
      </c>
      <c r="L482" s="67">
        <f>$ALA$616</f>
        <v>1192.5999999999999</v>
      </c>
      <c r="M482" s="332" t="s">
        <v>927</v>
      </c>
      <c r="N482" s="63" t="s">
        <v>153</v>
      </c>
      <c r="P482" s="67">
        <f>$KA$622</f>
        <v>701.2</v>
      </c>
      <c r="Q482" s="332" t="s">
        <v>927</v>
      </c>
      <c r="R482" s="63" t="s">
        <v>3382</v>
      </c>
      <c r="T482" s="67">
        <f>$AMK$628</f>
        <v>361.4</v>
      </c>
      <c r="U482" s="332" t="s">
        <v>927</v>
      </c>
      <c r="V482" s="63" t="s">
        <v>3385</v>
      </c>
      <c r="X482" s="67">
        <f>$ANU$634</f>
        <v>358.6</v>
      </c>
      <c r="Y482" s="332" t="s">
        <v>927</v>
      </c>
      <c r="Z482" s="278" t="s">
        <v>2012</v>
      </c>
      <c r="AB482" s="67">
        <f>$VL$640</f>
        <v>264.54999999999995</v>
      </c>
      <c r="AC482" s="332" t="s">
        <v>927</v>
      </c>
      <c r="AD482" s="278" t="s">
        <v>2025</v>
      </c>
      <c r="AF482" s="67">
        <f>$AAQ$646</f>
        <v>149.70000000000002</v>
      </c>
      <c r="AG482" s="332" t="s">
        <v>927</v>
      </c>
      <c r="AH482" s="63" t="s">
        <v>3378</v>
      </c>
      <c r="AJ482" s="67">
        <f>$ALA$652</f>
        <v>73.7</v>
      </c>
      <c r="AK482" s="332" t="s">
        <v>927</v>
      </c>
      <c r="AL482" s="63" t="s">
        <v>788</v>
      </c>
      <c r="AN482" s="67">
        <f>$OE$658</f>
        <v>86</v>
      </c>
      <c r="AO482" s="332" t="s">
        <v>927</v>
      </c>
      <c r="AP482" s="278" t="s">
        <v>2027</v>
      </c>
      <c r="AR482" s="67">
        <f>$ACA$664</f>
        <v>24</v>
      </c>
      <c r="AS482" s="332" t="s">
        <v>927</v>
      </c>
      <c r="AT482" s="278" t="s">
        <v>3367</v>
      </c>
      <c r="AV482" s="67">
        <f>$AHF$670</f>
        <v>3.3000000000000003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3368</v>
      </c>
      <c r="D483" s="67">
        <f>$AHO$604</f>
        <v>2557.8000000000002</v>
      </c>
      <c r="E483" s="332" t="s">
        <v>928</v>
      </c>
      <c r="F483" s="278" t="s">
        <v>143</v>
      </c>
      <c r="H483" s="67">
        <f>$CT$610</f>
        <v>931.59999999999991</v>
      </c>
      <c r="I483" s="332" t="s">
        <v>928</v>
      </c>
      <c r="J483" s="63" t="s">
        <v>3372</v>
      </c>
      <c r="L483" s="67">
        <f>$AIY$616</f>
        <v>1180.5999999999999</v>
      </c>
      <c r="M483" s="332" t="s">
        <v>928</v>
      </c>
      <c r="N483" s="63" t="s">
        <v>3370</v>
      </c>
      <c r="P483" s="67">
        <f>$AIG$622</f>
        <v>677.2</v>
      </c>
      <c r="Q483" s="332" t="s">
        <v>928</v>
      </c>
      <c r="R483" s="63" t="s">
        <v>796</v>
      </c>
      <c r="T483" s="67">
        <f>$KJ$628</f>
        <v>352.6</v>
      </c>
      <c r="U483" s="332" t="s">
        <v>928</v>
      </c>
      <c r="V483" s="63" t="s">
        <v>788</v>
      </c>
      <c r="X483" s="67">
        <f>$OE$634</f>
        <v>358.2</v>
      </c>
      <c r="Y483" s="332" t="s">
        <v>928</v>
      </c>
      <c r="Z483" s="63" t="s">
        <v>753</v>
      </c>
      <c r="AB483" s="67">
        <f>$EM$640</f>
        <v>258.10000000000002</v>
      </c>
      <c r="AC483" s="332" t="s">
        <v>928</v>
      </c>
      <c r="AD483" s="278" t="s">
        <v>4499</v>
      </c>
      <c r="AF483" s="67">
        <f>$XW$646</f>
        <v>148.9</v>
      </c>
      <c r="AG483" s="332" t="s">
        <v>928</v>
      </c>
      <c r="AH483" s="63" t="s">
        <v>3372</v>
      </c>
      <c r="AJ483" s="67">
        <f>$AIY$652</f>
        <v>64.400000000000006</v>
      </c>
      <c r="AK483" s="332" t="s">
        <v>928</v>
      </c>
      <c r="AL483" s="63" t="s">
        <v>3378</v>
      </c>
      <c r="AN483" s="67">
        <f>$ALA$658</f>
        <v>85.6</v>
      </c>
      <c r="AO483" s="332" t="s">
        <v>928</v>
      </c>
      <c r="AP483" s="63" t="s">
        <v>142</v>
      </c>
      <c r="AR483" s="67">
        <f>$DU$664</f>
        <v>20.2</v>
      </c>
      <c r="AS483" s="332" t="s">
        <v>928</v>
      </c>
      <c r="AT483" s="219" t="s">
        <v>1657</v>
      </c>
      <c r="AV483" s="67">
        <f>$RH$670</f>
        <v>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771</v>
      </c>
      <c r="D484" s="67">
        <f>$MU$604</f>
        <v>2405.1999999999998</v>
      </c>
      <c r="E484" s="332" t="s">
        <v>929</v>
      </c>
      <c r="F484" s="278" t="s">
        <v>3368</v>
      </c>
      <c r="H484" s="67">
        <f>$AHO$610</f>
        <v>833.4</v>
      </c>
      <c r="I484" s="332" t="s">
        <v>929</v>
      </c>
      <c r="J484" s="63" t="s">
        <v>764</v>
      </c>
      <c r="L484" s="67">
        <f>$JR$616</f>
        <v>1174.5999999999999</v>
      </c>
      <c r="M484" s="332" t="s">
        <v>929</v>
      </c>
      <c r="N484" s="63" t="s">
        <v>3381</v>
      </c>
      <c r="P484" s="67">
        <f>$AMB$622</f>
        <v>649.5</v>
      </c>
      <c r="Q484" s="332" t="s">
        <v>929</v>
      </c>
      <c r="R484" s="219" t="s">
        <v>1657</v>
      </c>
      <c r="T484" s="67">
        <f>$RH$628</f>
        <v>314.89999999999998</v>
      </c>
      <c r="U484" s="332" t="s">
        <v>929</v>
      </c>
      <c r="V484" s="219" t="s">
        <v>1644</v>
      </c>
      <c r="X484" s="67">
        <f>$UT$634</f>
        <v>340.99999999999994</v>
      </c>
      <c r="Y484" s="332" t="s">
        <v>929</v>
      </c>
      <c r="Z484" s="278" t="s">
        <v>1</v>
      </c>
      <c r="AB484" s="67">
        <f>$TA$640</f>
        <v>240</v>
      </c>
      <c r="AC484" s="332" t="s">
        <v>929</v>
      </c>
      <c r="AD484" s="278" t="s">
        <v>15</v>
      </c>
      <c r="AF484" s="67">
        <f>$HY$646</f>
        <v>135.9</v>
      </c>
      <c r="AG484" s="332" t="s">
        <v>929</v>
      </c>
      <c r="AH484" s="63" t="s">
        <v>3401</v>
      </c>
      <c r="AJ484" s="67">
        <f>$ANL$652</f>
        <v>58.8</v>
      </c>
      <c r="AK484" s="332" t="s">
        <v>929</v>
      </c>
      <c r="AL484" s="278" t="s">
        <v>2008</v>
      </c>
      <c r="AN484" s="67">
        <f>$VU$658</f>
        <v>76.3</v>
      </c>
      <c r="AO484" s="332" t="s">
        <v>929</v>
      </c>
      <c r="AP484" s="63" t="s">
        <v>3387</v>
      </c>
      <c r="AR484" s="67">
        <f>$AOM$664</f>
        <v>13.5</v>
      </c>
      <c r="AS484" s="332" t="s">
        <v>929</v>
      </c>
      <c r="AT484" s="63" t="s">
        <v>3380</v>
      </c>
      <c r="AV484" s="67">
        <f>$ALS$670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2054</v>
      </c>
      <c r="D485" s="67">
        <f>$AAZ$604</f>
        <v>2371.3000000000002</v>
      </c>
      <c r="E485" s="332" t="s">
        <v>930</v>
      </c>
      <c r="F485" s="278" t="s">
        <v>4499</v>
      </c>
      <c r="H485" s="67">
        <f>$XW$610</f>
        <v>778.6</v>
      </c>
      <c r="I485" s="332" t="s">
        <v>930</v>
      </c>
      <c r="J485" s="278" t="s">
        <v>2008</v>
      </c>
      <c r="L485" s="67">
        <f>$VU$616</f>
        <v>1123.8</v>
      </c>
      <c r="M485" s="332" t="s">
        <v>930</v>
      </c>
      <c r="N485" s="63" t="s">
        <v>3378</v>
      </c>
      <c r="P485" s="67">
        <f>$ALA$622</f>
        <v>631.20000000000005</v>
      </c>
      <c r="Q485" s="332" t="s">
        <v>930</v>
      </c>
      <c r="R485" s="278" t="s">
        <v>1</v>
      </c>
      <c r="T485" s="67">
        <f>$TA$628</f>
        <v>311.8</v>
      </c>
      <c r="U485" s="332" t="s">
        <v>930</v>
      </c>
      <c r="V485" s="278" t="s">
        <v>2025</v>
      </c>
      <c r="X485" s="67">
        <f>$AAQ$634</f>
        <v>336.6</v>
      </c>
      <c r="Y485" s="332" t="s">
        <v>930</v>
      </c>
      <c r="Z485" s="63" t="s">
        <v>3371</v>
      </c>
      <c r="AB485" s="67">
        <f>$AIP$640</f>
        <v>235.9</v>
      </c>
      <c r="AC485" s="332" t="s">
        <v>930</v>
      </c>
      <c r="AD485" s="63" t="s">
        <v>782</v>
      </c>
      <c r="AF485" s="67">
        <f>$QG$646</f>
        <v>133.6</v>
      </c>
      <c r="AG485" s="332" t="s">
        <v>930</v>
      </c>
      <c r="AH485" s="63" t="s">
        <v>3383</v>
      </c>
      <c r="AJ485" s="67">
        <f>$AMT$652</f>
        <v>49.3</v>
      </c>
      <c r="AK485" s="332" t="s">
        <v>930</v>
      </c>
      <c r="AL485" s="278" t="s">
        <v>2004</v>
      </c>
      <c r="AN485" s="67">
        <f>$WM$658</f>
        <v>73.7</v>
      </c>
      <c r="AO485" s="332" t="s">
        <v>930</v>
      </c>
      <c r="AP485" s="219" t="s">
        <v>1657</v>
      </c>
      <c r="AR485" s="67">
        <f>$RH$664</f>
        <v>13.200000000000001</v>
      </c>
      <c r="AS485" s="332" t="s">
        <v>930</v>
      </c>
      <c r="AT485" s="63" t="s">
        <v>788</v>
      </c>
      <c r="AV485" s="67">
        <f>$OE$670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1</v>
      </c>
      <c r="D486" s="67">
        <f>$TA$604</f>
        <v>2285.6</v>
      </c>
      <c r="E486" s="332" t="s">
        <v>931</v>
      </c>
      <c r="F486" s="63" t="s">
        <v>764</v>
      </c>
      <c r="H486" s="67">
        <f>$JR$610</f>
        <v>636.70000000000005</v>
      </c>
      <c r="I486" s="332" t="s">
        <v>931</v>
      </c>
      <c r="J486" s="63" t="s">
        <v>3379</v>
      </c>
      <c r="L486" s="67">
        <f>$ALJ$616</f>
        <v>1117.5999999999999</v>
      </c>
      <c r="M486" s="332" t="s">
        <v>931</v>
      </c>
      <c r="N486" s="278" t="s">
        <v>2053</v>
      </c>
      <c r="P486" s="67">
        <f>$ABR$622</f>
        <v>628.5</v>
      </c>
      <c r="Q486" s="332" t="s">
        <v>931</v>
      </c>
      <c r="R486" s="63" t="s">
        <v>788</v>
      </c>
      <c r="T486" s="67">
        <f>$OE$628</f>
        <v>301.89999999999998</v>
      </c>
      <c r="U486" s="332" t="s">
        <v>931</v>
      </c>
      <c r="V486" s="278" t="s">
        <v>2011</v>
      </c>
      <c r="X486" s="67">
        <f>$VC$634</f>
        <v>316.29999999999995</v>
      </c>
      <c r="Y486" s="332" t="s">
        <v>931</v>
      </c>
      <c r="Z486" s="278" t="s">
        <v>2027</v>
      </c>
      <c r="AB486" s="67">
        <f>$ACA$640</f>
        <v>234.10000000000002</v>
      </c>
      <c r="AC486" s="332" t="s">
        <v>931</v>
      </c>
      <c r="AD486" s="219" t="s">
        <v>1657</v>
      </c>
      <c r="AF486" s="67">
        <f>$RH$646</f>
        <v>131.79999999999998</v>
      </c>
      <c r="AG486" s="332" t="s">
        <v>931</v>
      </c>
      <c r="AH486" s="63" t="s">
        <v>734</v>
      </c>
      <c r="AJ486" s="67">
        <f>$LK$652</f>
        <v>44.8</v>
      </c>
      <c r="AK486" s="332" t="s">
        <v>931</v>
      </c>
      <c r="AL486" s="63" t="s">
        <v>755</v>
      </c>
      <c r="AN486" s="67">
        <f>$OW$658</f>
        <v>72.8</v>
      </c>
      <c r="AO486" s="332" t="s">
        <v>931</v>
      </c>
      <c r="AP486" s="63" t="s">
        <v>782</v>
      </c>
      <c r="AR486" s="67">
        <f>$QG$664</f>
        <v>9.9</v>
      </c>
      <c r="AS486" s="332" t="s">
        <v>931</v>
      </c>
      <c r="AT486" s="63" t="s">
        <v>3371</v>
      </c>
      <c r="AV486" s="67">
        <f>$AIP$670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2004</v>
      </c>
      <c r="D487" s="67">
        <f>$WM$604</f>
        <v>2267.5</v>
      </c>
      <c r="E487" s="332" t="s">
        <v>932</v>
      </c>
      <c r="F487" s="63" t="s">
        <v>763</v>
      </c>
      <c r="H487" s="67">
        <f>$NM$610</f>
        <v>598.20000000000005</v>
      </c>
      <c r="I487" s="332" t="s">
        <v>932</v>
      </c>
      <c r="J487" s="63" t="s">
        <v>3382</v>
      </c>
      <c r="L487" s="67">
        <f>$AMK$616</f>
        <v>1062.1999999999998</v>
      </c>
      <c r="M487" s="332" t="s">
        <v>932</v>
      </c>
      <c r="N487" s="278" t="s">
        <v>2158</v>
      </c>
      <c r="P487" s="67">
        <f>$XN$622</f>
        <v>597.6</v>
      </c>
      <c r="Q487" s="332" t="s">
        <v>932</v>
      </c>
      <c r="R487" s="219" t="s">
        <v>1643</v>
      </c>
      <c r="T487" s="67">
        <f>$UB$628</f>
        <v>300</v>
      </c>
      <c r="U487" s="332" t="s">
        <v>932</v>
      </c>
      <c r="V487" s="278" t="s">
        <v>13</v>
      </c>
      <c r="X487" s="67">
        <f>$NV$634</f>
        <v>315.89999999999998</v>
      </c>
      <c r="Y487" s="332" t="s">
        <v>932</v>
      </c>
      <c r="Z487" s="278" t="s">
        <v>2158</v>
      </c>
      <c r="AB487" s="67">
        <f>$XN$640</f>
        <v>232.2</v>
      </c>
      <c r="AC487" s="332" t="s">
        <v>932</v>
      </c>
      <c r="AD487" s="63" t="s">
        <v>3381</v>
      </c>
      <c r="AF487" s="67">
        <f>$AMB$646</f>
        <v>119.49999999999999</v>
      </c>
      <c r="AG487" s="332" t="s">
        <v>932</v>
      </c>
      <c r="AH487" s="63" t="s">
        <v>733</v>
      </c>
      <c r="AJ487" s="67">
        <f>$HG$652</f>
        <v>37.700000000000003</v>
      </c>
      <c r="AK487" s="332" t="s">
        <v>932</v>
      </c>
      <c r="AL487" s="63" t="s">
        <v>3382</v>
      </c>
      <c r="AN487" s="67">
        <f>$AMK$658</f>
        <v>32.4</v>
      </c>
      <c r="AO487" s="332" t="s">
        <v>932</v>
      </c>
      <c r="AP487" s="278" t="s">
        <v>2003</v>
      </c>
      <c r="AR487" s="67">
        <f>$TJ$664</f>
        <v>9.8000000000000007</v>
      </c>
      <c r="AS487" s="332" t="s">
        <v>932</v>
      </c>
      <c r="AT487" s="278" t="s">
        <v>2027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2053</v>
      </c>
      <c r="D488" s="67">
        <f>$ABR$604</f>
        <v>2151</v>
      </c>
      <c r="E488" s="332" t="s">
        <v>933</v>
      </c>
      <c r="F488" s="278" t="s">
        <v>2008</v>
      </c>
      <c r="H488" s="67">
        <f>$VU$610</f>
        <v>582.6</v>
      </c>
      <c r="I488" s="332" t="s">
        <v>933</v>
      </c>
      <c r="J488" s="278" t="s">
        <v>13</v>
      </c>
      <c r="L488" s="67">
        <f>$NV$616</f>
        <v>955.19999999999993</v>
      </c>
      <c r="M488" s="332" t="s">
        <v>933</v>
      </c>
      <c r="N488" s="63" t="s">
        <v>755</v>
      </c>
      <c r="P488" s="67">
        <f>$OW$622</f>
        <v>554.1</v>
      </c>
      <c r="Q488" s="332" t="s">
        <v>933</v>
      </c>
      <c r="R488" s="63" t="s">
        <v>755</v>
      </c>
      <c r="T488" s="67">
        <f>$OW$628</f>
        <v>296.29999999999995</v>
      </c>
      <c r="U488" s="332" t="s">
        <v>933</v>
      </c>
      <c r="V488" s="278" t="s">
        <v>2004</v>
      </c>
      <c r="X488" s="67">
        <f>$WM$634</f>
        <v>309.10000000000002</v>
      </c>
      <c r="Y488" s="332" t="s">
        <v>933</v>
      </c>
      <c r="Z488" s="278" t="s">
        <v>779</v>
      </c>
      <c r="AB488" s="67">
        <f>$AI$640</f>
        <v>227.7</v>
      </c>
      <c r="AC488" s="332" t="s">
        <v>933</v>
      </c>
      <c r="AD488" s="278" t="s">
        <v>27</v>
      </c>
      <c r="AF488" s="67">
        <f>$MC$646</f>
        <v>114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278" t="s">
        <v>2053</v>
      </c>
      <c r="AN488" s="67">
        <f>$ABR$658</f>
        <v>21.5</v>
      </c>
      <c r="AO488" s="332" t="s">
        <v>933</v>
      </c>
      <c r="AP488" s="63" t="s">
        <v>180</v>
      </c>
      <c r="AR488" s="67">
        <f>$AOD$664</f>
        <v>3.5999999999999996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2008</v>
      </c>
      <c r="D489" s="67">
        <f>$VU$604</f>
        <v>1709.1</v>
      </c>
      <c r="E489" s="332" t="s">
        <v>934</v>
      </c>
      <c r="F489" s="278" t="s">
        <v>2053</v>
      </c>
      <c r="H489" s="67">
        <f>$ABR$610</f>
        <v>582.29999999999995</v>
      </c>
      <c r="I489" s="332" t="s">
        <v>934</v>
      </c>
      <c r="J489" s="278" t="s">
        <v>1</v>
      </c>
      <c r="L489" s="67">
        <f>$TA$616</f>
        <v>929.10000000000014</v>
      </c>
      <c r="M489" s="332" t="s">
        <v>934</v>
      </c>
      <c r="N489" s="278" t="s">
        <v>3367</v>
      </c>
      <c r="P489" s="67">
        <f>$AHF$622</f>
        <v>446.1</v>
      </c>
      <c r="Q489" s="332" t="s">
        <v>934</v>
      </c>
      <c r="R489" s="63" t="s">
        <v>757</v>
      </c>
      <c r="T489" s="67">
        <f>$LB$628</f>
        <v>211.2</v>
      </c>
      <c r="U489" s="332" t="s">
        <v>934</v>
      </c>
      <c r="V489" s="63" t="s">
        <v>734</v>
      </c>
      <c r="X489" s="67">
        <f>$LK$634</f>
        <v>296.7</v>
      </c>
      <c r="Y489" s="332" t="s">
        <v>934</v>
      </c>
      <c r="Z489" s="63" t="s">
        <v>21</v>
      </c>
      <c r="AB489" s="67">
        <f>$H$640</f>
        <v>219.39999999999998</v>
      </c>
      <c r="AC489" s="332" t="s">
        <v>934</v>
      </c>
      <c r="AD489" s="278" t="s">
        <v>2054</v>
      </c>
      <c r="AF489" s="67">
        <f>$AAZ$646</f>
        <v>104.4</v>
      </c>
      <c r="AG489" s="332" t="s">
        <v>934</v>
      </c>
      <c r="AH489" s="63" t="s">
        <v>3373</v>
      </c>
      <c r="AJ489" s="67">
        <f>$AJH$652</f>
        <v>31.700000000000003</v>
      </c>
      <c r="AK489" s="332" t="s">
        <v>934</v>
      </c>
      <c r="AL489" s="63" t="s">
        <v>3397</v>
      </c>
      <c r="AN489" s="67">
        <f>$APN$658</f>
        <v>16.200000000000003</v>
      </c>
      <c r="AO489" s="332" t="s">
        <v>934</v>
      </c>
      <c r="AP489" s="63" t="s">
        <v>3371</v>
      </c>
      <c r="AR489" s="67">
        <f>$AIP$664</f>
        <v>2.2000000000000002</v>
      </c>
      <c r="AS489" s="332" t="s">
        <v>934</v>
      </c>
      <c r="AT489" s="63" t="s">
        <v>3383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63" t="s">
        <v>788</v>
      </c>
      <c r="D490" s="67">
        <f>$OE$604</f>
        <v>1677.1</v>
      </c>
      <c r="E490" s="332" t="s">
        <v>935</v>
      </c>
      <c r="F490" s="63" t="s">
        <v>788</v>
      </c>
      <c r="H490" s="67">
        <f>$OE$610</f>
        <v>411.4</v>
      </c>
      <c r="I490" s="332" t="s">
        <v>935</v>
      </c>
      <c r="J490" s="63" t="s">
        <v>3370</v>
      </c>
      <c r="L490" s="67">
        <f>$AIG$616</f>
        <v>681.7</v>
      </c>
      <c r="M490" s="332" t="s">
        <v>935</v>
      </c>
      <c r="N490" s="278" t="s">
        <v>2004</v>
      </c>
      <c r="P490" s="67">
        <f>$WM$622</f>
        <v>397.20000000000005</v>
      </c>
      <c r="Q490" s="332" t="s">
        <v>935</v>
      </c>
      <c r="R490" s="278" t="s">
        <v>27</v>
      </c>
      <c r="T490" s="67">
        <f>$MC$628</f>
        <v>200</v>
      </c>
      <c r="U490" s="332" t="s">
        <v>935</v>
      </c>
      <c r="V490" s="278" t="s">
        <v>2054</v>
      </c>
      <c r="X490" s="67">
        <f>$AAZ$634</f>
        <v>294.10000000000002</v>
      </c>
      <c r="Y490" s="332" t="s">
        <v>935</v>
      </c>
      <c r="Z490" s="63" t="s">
        <v>3397</v>
      </c>
      <c r="AB490" s="67">
        <f>$APN$640</f>
        <v>133.80000000000001</v>
      </c>
      <c r="AC490" s="332" t="s">
        <v>935</v>
      </c>
      <c r="AD490" s="278" t="s">
        <v>1</v>
      </c>
      <c r="AF490" s="67">
        <f>$TA$646</f>
        <v>98.899999999999991</v>
      </c>
      <c r="AG490" s="332" t="s">
        <v>935</v>
      </c>
      <c r="AH490" s="278" t="s">
        <v>2026</v>
      </c>
      <c r="AJ490" s="67">
        <f>$ZP$652</f>
        <v>16.600000000000001</v>
      </c>
      <c r="AK490" s="332" t="s">
        <v>935</v>
      </c>
      <c r="AL490" s="63" t="s">
        <v>3374</v>
      </c>
      <c r="AN490" s="67">
        <f>$AJQ$658</f>
        <v>2.7</v>
      </c>
      <c r="AO490" s="332" t="s">
        <v>935</v>
      </c>
      <c r="AP490" s="63" t="s">
        <v>3372</v>
      </c>
      <c r="AR490" s="67">
        <f>$AIY$664</f>
        <v>0</v>
      </c>
      <c r="AS490" s="332" t="s">
        <v>935</v>
      </c>
      <c r="AT490" s="278" t="s">
        <v>2051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3380</v>
      </c>
      <c r="C494" s="63"/>
      <c r="D494" s="459">
        <f>'Punten per wedstrijd'!D733</f>
        <v>0</v>
      </c>
      <c r="E494" s="332" t="s">
        <v>0</v>
      </c>
      <c r="F494" s="278" t="s">
        <v>37</v>
      </c>
      <c r="G494" s="63"/>
      <c r="H494" s="459">
        <f>'Punten per wedstrijd'!D198</f>
        <v>5837.1</v>
      </c>
      <c r="I494" s="332" t="s">
        <v>0</v>
      </c>
      <c r="J494" s="278" t="s">
        <v>2024</v>
      </c>
      <c r="K494" s="63"/>
      <c r="L494" s="459">
        <f>'Punten per wedstrijd'!D325</f>
        <v>912.09999999999866</v>
      </c>
      <c r="M494" s="332" t="s">
        <v>0</v>
      </c>
      <c r="N494" s="278" t="s">
        <v>2019</v>
      </c>
      <c r="O494" s="63"/>
      <c r="P494" s="459">
        <f>'Punten per wedstrijd'!D546</f>
        <v>423.29999999999467</v>
      </c>
      <c r="Q494" s="332" t="s">
        <v>0</v>
      </c>
      <c r="R494" s="219" t="s">
        <v>1654</v>
      </c>
      <c r="S494" s="332"/>
      <c r="T494" s="459">
        <f>'Punten per wedstrijd'!D688</f>
        <v>27.300000000000114</v>
      </c>
      <c r="U494" s="332" t="s">
        <v>0</v>
      </c>
      <c r="V494" s="63" t="s">
        <v>3385</v>
      </c>
      <c r="W494" s="63"/>
      <c r="X494" s="459">
        <f>'Punten per wedstrijd'!D90</f>
        <v>6745.5000000000064</v>
      </c>
      <c r="Y494" s="332" t="s">
        <v>0</v>
      </c>
      <c r="Z494" s="63" t="s">
        <v>790</v>
      </c>
      <c r="AA494" s="63"/>
      <c r="AB494" s="459">
        <f>'Punten per wedstrijd'!D297</f>
        <v>1104.0000000000009</v>
      </c>
      <c r="AC494" s="332" t="s">
        <v>0</v>
      </c>
      <c r="AD494" s="63" t="s">
        <v>790</v>
      </c>
      <c r="AE494" s="63"/>
      <c r="AF494" s="459">
        <f>'Punten per wedstrijd'!D505</f>
        <v>411.39999999999907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2011</v>
      </c>
      <c r="C495" s="63"/>
      <c r="D495" s="459">
        <f>'Punten per wedstrijd'!D734</f>
        <v>0</v>
      </c>
      <c r="E495" s="332" t="s">
        <v>2</v>
      </c>
      <c r="F495" s="63" t="s">
        <v>141</v>
      </c>
      <c r="G495" s="63"/>
      <c r="H495" s="459">
        <f>'Punten per wedstrijd'!D156</f>
        <v>5682.2999999999965</v>
      </c>
      <c r="I495" s="332" t="s">
        <v>2</v>
      </c>
      <c r="J495" s="63" t="s">
        <v>764</v>
      </c>
      <c r="K495" s="63"/>
      <c r="L495" s="459">
        <f>'Punten per wedstrijd'!D384</f>
        <v>876.69999999999982</v>
      </c>
      <c r="M495" s="332" t="s">
        <v>2</v>
      </c>
      <c r="N495" s="278" t="s">
        <v>33</v>
      </c>
      <c r="O495" s="63"/>
      <c r="P495" s="459">
        <f>'Punten per wedstrijd'!D613</f>
        <v>407.39999999999952</v>
      </c>
      <c r="Q495" s="332" t="s">
        <v>2</v>
      </c>
      <c r="R495" s="278" t="s">
        <v>3367</v>
      </c>
      <c r="S495" s="332"/>
      <c r="T495" s="459">
        <f>'Punten per wedstrijd'!D677</f>
        <v>27.299999999999887</v>
      </c>
      <c r="U495" s="332" t="s">
        <v>2</v>
      </c>
      <c r="V495" s="63" t="s">
        <v>3383</v>
      </c>
      <c r="W495" s="63"/>
      <c r="X495" s="459">
        <f>'Punten per wedstrijd'!D60</f>
        <v>6343.7499999999936</v>
      </c>
      <c r="Y495" s="332" t="s">
        <v>2</v>
      </c>
      <c r="Z495" s="63" t="s">
        <v>762</v>
      </c>
      <c r="AA495" s="63"/>
      <c r="AB495" s="459">
        <f>'Punten per wedstrijd'!D266</f>
        <v>1020.2000000000018</v>
      </c>
      <c r="AC495" s="332" t="s">
        <v>2</v>
      </c>
      <c r="AD495" s="63" t="s">
        <v>3384</v>
      </c>
      <c r="AE495" s="63"/>
      <c r="AF495" s="459">
        <f>'Punten per wedstrijd'!D487</f>
        <v>392.00000000000023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59">
        <f>'Punten per wedstrijd'!D735</f>
        <v>0</v>
      </c>
      <c r="E496" s="332" t="s">
        <v>3</v>
      </c>
      <c r="F496" s="63" t="s">
        <v>779</v>
      </c>
      <c r="G496" s="63"/>
      <c r="H496" s="459">
        <f>'Punten per wedstrijd'!D181</f>
        <v>5520.0999999999995</v>
      </c>
      <c r="I496" s="332" t="s">
        <v>3</v>
      </c>
      <c r="J496" s="278" t="s">
        <v>2053</v>
      </c>
      <c r="K496" s="63"/>
      <c r="L496" s="459">
        <f>'Punten per wedstrijd'!D393</f>
        <v>859.60000000000173</v>
      </c>
      <c r="M496" s="332" t="s">
        <v>3</v>
      </c>
      <c r="N496" s="63" t="s">
        <v>763</v>
      </c>
      <c r="O496" s="63"/>
      <c r="P496" s="459">
        <f>'Punten per wedstrijd'!D581</f>
        <v>391.90000000000475</v>
      </c>
      <c r="Q496" s="332" t="s">
        <v>3</v>
      </c>
      <c r="R496" s="63" t="s">
        <v>3397</v>
      </c>
      <c r="S496" s="332"/>
      <c r="T496" s="459">
        <f>'Punten per wedstrijd'!D723</f>
        <v>23.1</v>
      </c>
      <c r="U496" s="332" t="s">
        <v>3</v>
      </c>
      <c r="V496" s="63" t="s">
        <v>3387</v>
      </c>
      <c r="W496" s="63"/>
      <c r="X496" s="459">
        <f>'Punten per wedstrijd'!D24</f>
        <v>6001.9000000000106</v>
      </c>
      <c r="Y496" s="332" t="s">
        <v>3</v>
      </c>
      <c r="Z496" s="219" t="s">
        <v>1659</v>
      </c>
      <c r="AA496" s="63"/>
      <c r="AB496" s="459">
        <f>'Punten per wedstrijd'!D308</f>
        <v>965.59999999999923</v>
      </c>
      <c r="AC496" s="332" t="s">
        <v>3</v>
      </c>
      <c r="AD496" s="28" t="s">
        <v>143</v>
      </c>
      <c r="AE496" s="63"/>
      <c r="AF496" s="459">
        <f>'Punten per wedstrijd'!D511</f>
        <v>359.2999999999987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2004</v>
      </c>
      <c r="C497" s="63"/>
      <c r="D497" s="459">
        <f>'Punten per wedstrijd'!D736</f>
        <v>0</v>
      </c>
      <c r="E497" s="332" t="s">
        <v>5</v>
      </c>
      <c r="F497" s="63" t="s">
        <v>749</v>
      </c>
      <c r="G497" s="63"/>
      <c r="H497" s="459">
        <f>'Punten per wedstrijd'!D183</f>
        <v>5434.6500000000051</v>
      </c>
      <c r="I497" s="332" t="s">
        <v>5</v>
      </c>
      <c r="J497" s="63" t="s">
        <v>155</v>
      </c>
      <c r="K497" s="63"/>
      <c r="L497" s="459">
        <f>'Punten per wedstrijd'!D413</f>
        <v>839.59999999999945</v>
      </c>
      <c r="M497" s="332" t="s">
        <v>5</v>
      </c>
      <c r="N497" s="63" t="s">
        <v>749</v>
      </c>
      <c r="O497" s="63"/>
      <c r="P497" s="459">
        <f>'Punten per wedstrijd'!D599</f>
        <v>387.30000000000354</v>
      </c>
      <c r="Q497" s="332" t="s">
        <v>5</v>
      </c>
      <c r="R497" s="278" t="s">
        <v>2053</v>
      </c>
      <c r="S497" s="332"/>
      <c r="T497" s="459">
        <f>'Punten per wedstrijd'!D705</f>
        <v>21</v>
      </c>
      <c r="U497" s="332" t="s">
        <v>5</v>
      </c>
      <c r="V497" s="63" t="s">
        <v>3384</v>
      </c>
      <c r="W497" s="63"/>
      <c r="X497" s="459">
        <f>'Punten per wedstrijd'!D71</f>
        <v>5936.7000000000044</v>
      </c>
      <c r="Y497" s="332" t="s">
        <v>5</v>
      </c>
      <c r="Z497" s="63" t="s">
        <v>800</v>
      </c>
      <c r="AA497" s="63"/>
      <c r="AB497" s="459">
        <f>'Punten per wedstrijd'!D256</f>
        <v>870.00000000000205</v>
      </c>
      <c r="AC497" s="332" t="s">
        <v>5</v>
      </c>
      <c r="AD497" s="219" t="s">
        <v>1656</v>
      </c>
      <c r="AE497" s="63"/>
      <c r="AF497" s="459">
        <f>'Punten per wedstrijd'!D481</f>
        <v>334.79999999999944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59">
        <f>'Punten per wedstrijd'!D737</f>
        <v>0</v>
      </c>
      <c r="E498" s="332" t="s">
        <v>7</v>
      </c>
      <c r="F498" s="63" t="s">
        <v>783</v>
      </c>
      <c r="G498" s="63"/>
      <c r="H498" s="459">
        <f>'Punten per wedstrijd'!D138</f>
        <v>5420.4000000000033</v>
      </c>
      <c r="I498" s="332" t="s">
        <v>7</v>
      </c>
      <c r="J498" s="63" t="s">
        <v>763</v>
      </c>
      <c r="K498" s="63"/>
      <c r="L498" s="459">
        <f>'Punten per wedstrijd'!D373</f>
        <v>832.90000000000111</v>
      </c>
      <c r="M498" s="332" t="s">
        <v>7</v>
      </c>
      <c r="N498" s="63" t="s">
        <v>155</v>
      </c>
      <c r="O498" s="63"/>
      <c r="P498" s="459">
        <f>'Punten per wedstrijd'!D621</f>
        <v>375.20000000000266</v>
      </c>
      <c r="Q498" s="332" t="s">
        <v>7</v>
      </c>
      <c r="R498" s="63" t="s">
        <v>3385</v>
      </c>
      <c r="S498" s="332"/>
      <c r="T498" s="459">
        <f>'Punten per wedstrijd'!D714</f>
        <v>16.5</v>
      </c>
      <c r="U498" s="332" t="s">
        <v>7</v>
      </c>
      <c r="V498" s="63" t="s">
        <v>796</v>
      </c>
      <c r="W498" s="63"/>
      <c r="X498" s="459">
        <f>'Punten per wedstrijd'!D50</f>
        <v>5860.800000000002</v>
      </c>
      <c r="Y498" s="332" t="s">
        <v>7</v>
      </c>
      <c r="Z498" s="63" t="s">
        <v>153</v>
      </c>
      <c r="AA498" s="63"/>
      <c r="AB498" s="459">
        <f>'Punten per wedstrijd'!D229</f>
        <v>848.5</v>
      </c>
      <c r="AC498" s="332" t="s">
        <v>7</v>
      </c>
      <c r="AD498" s="219" t="s">
        <v>1643</v>
      </c>
      <c r="AE498" s="63"/>
      <c r="AF498" s="459">
        <f>'Punten per wedstrijd'!D462</f>
        <v>332.19999999999936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59">
        <f>'Punten per wedstrijd'!D738</f>
        <v>0</v>
      </c>
      <c r="E499" s="332" t="s">
        <v>8</v>
      </c>
      <c r="F499" s="63" t="s">
        <v>9</v>
      </c>
      <c r="G499" s="63"/>
      <c r="H499" s="459">
        <f>'Punten per wedstrijd'!D129</f>
        <v>5410.2999999999956</v>
      </c>
      <c r="I499" s="332" t="s">
        <v>8</v>
      </c>
      <c r="J499" s="63" t="s">
        <v>9</v>
      </c>
      <c r="K499" s="63"/>
      <c r="L499" s="459">
        <f>'Punten per wedstrijd'!D337</f>
        <v>831.19999999999982</v>
      </c>
      <c r="M499" s="332" t="s">
        <v>8</v>
      </c>
      <c r="N499" s="278" t="s">
        <v>2028</v>
      </c>
      <c r="O499" s="63"/>
      <c r="P499" s="459">
        <f>'Punten per wedstrijd'!D576</f>
        <v>338.79999999999029</v>
      </c>
      <c r="Q499" s="332" t="s">
        <v>8</v>
      </c>
      <c r="R499" s="278" t="s">
        <v>23</v>
      </c>
      <c r="S499" s="332"/>
      <c r="T499" s="459">
        <f>'Punten per wedstrijd'!D686</f>
        <v>15</v>
      </c>
      <c r="U499" s="332" t="s">
        <v>8</v>
      </c>
      <c r="V499" s="63" t="s">
        <v>757</v>
      </c>
      <c r="W499" s="63"/>
      <c r="X499" s="459">
        <f>'Punten per wedstrijd'!D41</f>
        <v>5794</v>
      </c>
      <c r="Y499" s="332" t="s">
        <v>8</v>
      </c>
      <c r="Z499" s="219" t="s">
        <v>1656</v>
      </c>
      <c r="AA499" s="63"/>
      <c r="AB499" s="459">
        <f>'Punten per wedstrijd'!D273</f>
        <v>823.19999999999891</v>
      </c>
      <c r="AC499" s="332" t="s">
        <v>8</v>
      </c>
      <c r="AD499" s="278" t="s">
        <v>33</v>
      </c>
      <c r="AE499" s="63"/>
      <c r="AF499" s="459">
        <f>'Punten per wedstrijd'!D509</f>
        <v>326.10000000000008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3369</v>
      </c>
      <c r="C500" s="63"/>
      <c r="D500" s="459">
        <f>'Punten per wedstrijd'!D739</f>
        <v>0</v>
      </c>
      <c r="E500" s="332" t="s">
        <v>10</v>
      </c>
      <c r="F500" s="63" t="s">
        <v>746</v>
      </c>
      <c r="G500" s="63"/>
      <c r="H500" s="459">
        <f>'Punten per wedstrijd'!D171</f>
        <v>5408.2000000000098</v>
      </c>
      <c r="I500" s="332" t="s">
        <v>10</v>
      </c>
      <c r="J500" s="278" t="s">
        <v>37</v>
      </c>
      <c r="K500" s="63"/>
      <c r="L500" s="459">
        <f>'Punten per wedstrijd'!D406</f>
        <v>828.09999999999854</v>
      </c>
      <c r="M500" s="332" t="s">
        <v>10</v>
      </c>
      <c r="N500" s="63" t="s">
        <v>800</v>
      </c>
      <c r="O500" s="63"/>
      <c r="P500" s="459">
        <f>'Punten per wedstrijd'!D568</f>
        <v>331.00000000000148</v>
      </c>
      <c r="Q500" s="332" t="s">
        <v>10</v>
      </c>
      <c r="R500" s="278" t="s">
        <v>2008</v>
      </c>
      <c r="S500" s="332"/>
      <c r="T500" s="459">
        <f>'Punten per wedstrijd'!D663</f>
        <v>14</v>
      </c>
      <c r="U500" s="332" t="s">
        <v>10</v>
      </c>
      <c r="V500" s="63" t="s">
        <v>3401</v>
      </c>
      <c r="W500" s="63"/>
      <c r="X500" s="459">
        <f>'Punten per wedstrijd'!D87</f>
        <v>5743.349999999994</v>
      </c>
      <c r="Y500" s="332" t="s">
        <v>10</v>
      </c>
      <c r="Z500" s="63" t="s">
        <v>3377</v>
      </c>
      <c r="AA500" s="63"/>
      <c r="AB500" s="459">
        <f>'Punten per wedstrijd'!D263</f>
        <v>810.99999999999955</v>
      </c>
      <c r="AC500" s="332" t="s">
        <v>10</v>
      </c>
      <c r="AD500" s="278" t="s">
        <v>2028</v>
      </c>
      <c r="AE500" s="63"/>
      <c r="AF500" s="459">
        <f>'Punten per wedstrijd'!D472</f>
        <v>313.69999999999919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59">
        <f>'Punten per wedstrijd'!D740</f>
        <v>0</v>
      </c>
      <c r="E501" s="332" t="s">
        <v>12</v>
      </c>
      <c r="F501" s="63" t="s">
        <v>155</v>
      </c>
      <c r="G501" s="63"/>
      <c r="H501" s="459">
        <f>'Punten per wedstrijd'!D205</f>
        <v>5344.2000000000044</v>
      </c>
      <c r="I501" s="332" t="s">
        <v>12</v>
      </c>
      <c r="J501" s="63" t="s">
        <v>3369</v>
      </c>
      <c r="K501" s="63"/>
      <c r="L501" s="459">
        <f>'Punten per wedstrijd'!D323</f>
        <v>826.199999999998</v>
      </c>
      <c r="M501" s="332" t="s">
        <v>12</v>
      </c>
      <c r="N501" s="219" t="s">
        <v>1647</v>
      </c>
      <c r="O501" s="63"/>
      <c r="P501" s="459">
        <f>'Punten per wedstrijd'!D530</f>
        <v>330.79999999999325</v>
      </c>
      <c r="Q501" s="332" t="s">
        <v>12</v>
      </c>
      <c r="R501" s="63" t="s">
        <v>755</v>
      </c>
      <c r="S501" s="332"/>
      <c r="T501" s="459">
        <f>'Punten per wedstrijd'!D715</f>
        <v>13</v>
      </c>
      <c r="U501" s="332" t="s">
        <v>12</v>
      </c>
      <c r="V501" s="63" t="s">
        <v>3377</v>
      </c>
      <c r="W501" s="63"/>
      <c r="X501" s="459">
        <f>'Punten per wedstrijd'!D55</f>
        <v>5717.7000000000035</v>
      </c>
      <c r="Y501" s="332" t="s">
        <v>12</v>
      </c>
      <c r="Z501" s="63" t="s">
        <v>3384</v>
      </c>
      <c r="AA501" s="63"/>
      <c r="AB501" s="459">
        <f>'Punten per wedstrijd'!D279</f>
        <v>803.50000000000023</v>
      </c>
      <c r="AC501" s="332" t="s">
        <v>12</v>
      </c>
      <c r="AD501" s="278" t="s">
        <v>4499</v>
      </c>
      <c r="AE501" s="63"/>
      <c r="AF501" s="459">
        <f>'Punten per wedstrijd'!D465</f>
        <v>311.19999999999976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2024</v>
      </c>
      <c r="C502" s="63"/>
      <c r="D502" s="459">
        <f>'Punten per wedstrijd'!D741</f>
        <v>0</v>
      </c>
      <c r="E502" s="332" t="s">
        <v>14</v>
      </c>
      <c r="F502" s="63" t="s">
        <v>800</v>
      </c>
      <c r="G502" s="63"/>
      <c r="H502" s="459">
        <f>'Punten per wedstrijd'!D152</f>
        <v>5220.8000000000047</v>
      </c>
      <c r="I502" s="332" t="s">
        <v>14</v>
      </c>
      <c r="J502" s="278" t="s">
        <v>2019</v>
      </c>
      <c r="K502" s="63"/>
      <c r="L502" s="459">
        <f>'Punten per wedstrijd'!D338</f>
        <v>824.49999999999363</v>
      </c>
      <c r="M502" s="332" t="s">
        <v>14</v>
      </c>
      <c r="N502" s="278" t="s">
        <v>1</v>
      </c>
      <c r="O502" s="63"/>
      <c r="P502" s="459">
        <f>'Punten per wedstrijd'!D532</f>
        <v>324.2000000000038</v>
      </c>
      <c r="Q502" s="332" t="s">
        <v>14</v>
      </c>
      <c r="R502" s="63" t="s">
        <v>3380</v>
      </c>
      <c r="S502" s="332"/>
      <c r="T502" s="459">
        <f>'Punten per wedstrijd'!D629</f>
        <v>12</v>
      </c>
      <c r="U502" s="332" t="s">
        <v>14</v>
      </c>
      <c r="V502" s="219" t="s">
        <v>1656</v>
      </c>
      <c r="W502" s="63"/>
      <c r="X502" s="459">
        <f>'Punten per wedstrijd'!D65</f>
        <v>5687.399999999996</v>
      </c>
      <c r="Y502" s="332" t="s">
        <v>14</v>
      </c>
      <c r="Z502" s="219" t="s">
        <v>1647</v>
      </c>
      <c r="AA502" s="63"/>
      <c r="AB502" s="459">
        <f>'Punten per wedstrijd'!D218</f>
        <v>797.69999999999811</v>
      </c>
      <c r="AC502" s="332" t="s">
        <v>14</v>
      </c>
      <c r="AD502" s="63" t="s">
        <v>762</v>
      </c>
      <c r="AE502" s="63"/>
      <c r="AF502" s="459">
        <f>'Punten per wedstrijd'!D474</f>
        <v>307.900000000001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3388</v>
      </c>
      <c r="C503" s="63"/>
      <c r="D503" s="459">
        <f>'Punten per wedstrijd'!D742</f>
        <v>0</v>
      </c>
      <c r="E503" s="332" t="s">
        <v>16</v>
      </c>
      <c r="F503" s="219" t="s">
        <v>1660</v>
      </c>
      <c r="G503" s="63"/>
      <c r="H503" s="459">
        <f>'Punten per wedstrijd'!D179</f>
        <v>5172.9999999999909</v>
      </c>
      <c r="I503" s="332" t="s">
        <v>16</v>
      </c>
      <c r="J503" s="63" t="s">
        <v>749</v>
      </c>
      <c r="K503" s="63"/>
      <c r="L503" s="459">
        <f>'Punten per wedstrijd'!D391</f>
        <v>813.60000000000275</v>
      </c>
      <c r="M503" s="332" t="s">
        <v>16</v>
      </c>
      <c r="N503" s="63" t="s">
        <v>153</v>
      </c>
      <c r="O503" s="63"/>
      <c r="P503" s="459">
        <f>'Punten per wedstrijd'!D541</f>
        <v>309.60000000000002</v>
      </c>
      <c r="Q503" s="332" t="s">
        <v>16</v>
      </c>
      <c r="R503" s="278" t="s">
        <v>2054</v>
      </c>
      <c r="S503" s="332"/>
      <c r="T503" s="459">
        <f>'Punten per wedstrijd'!D641</f>
        <v>12</v>
      </c>
      <c r="U503" s="332" t="s">
        <v>16</v>
      </c>
      <c r="V503" s="63" t="s">
        <v>3374</v>
      </c>
      <c r="W503" s="63"/>
      <c r="X503" s="459">
        <f>'Punten per wedstrijd'!D47</f>
        <v>5629.8500000000058</v>
      </c>
      <c r="Y503" s="332" t="s">
        <v>16</v>
      </c>
      <c r="Z503" s="63" t="s">
        <v>757</v>
      </c>
      <c r="AA503" s="63"/>
      <c r="AB503" s="459">
        <f>'Punten per wedstrijd'!D249</f>
        <v>794.90000000000214</v>
      </c>
      <c r="AC503" s="332" t="s">
        <v>16</v>
      </c>
      <c r="AD503" s="63" t="s">
        <v>728</v>
      </c>
      <c r="AE503" s="63"/>
      <c r="AF503" s="459">
        <f>'Punten per wedstrijd'!D447</f>
        <v>302.40000000000032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59">
        <f>'Punten per wedstrijd'!D743</f>
        <v>0</v>
      </c>
      <c r="E504" s="332" t="s">
        <v>18</v>
      </c>
      <c r="F504" s="63" t="s">
        <v>733</v>
      </c>
      <c r="G504" s="63"/>
      <c r="H504" s="459">
        <f>'Punten per wedstrijd'!D188</f>
        <v>5168.1000000000022</v>
      </c>
      <c r="I504" s="332" t="s">
        <v>18</v>
      </c>
      <c r="J504" s="219" t="s">
        <v>1662</v>
      </c>
      <c r="K504" s="63"/>
      <c r="L504" s="459">
        <f>'Punten per wedstrijd'!D408</f>
        <v>796.50000000000045</v>
      </c>
      <c r="M504" s="332" t="s">
        <v>18</v>
      </c>
      <c r="N504" s="63" t="s">
        <v>778</v>
      </c>
      <c r="O504" s="63"/>
      <c r="P504" s="459">
        <f>'Punten per wedstrijd'!D589</f>
        <v>308.40000000000015</v>
      </c>
      <c r="Q504" s="332" t="s">
        <v>18</v>
      </c>
      <c r="R504" s="63" t="s">
        <v>3381</v>
      </c>
      <c r="S504" s="332"/>
      <c r="T504" s="459">
        <f>'Punten per wedstrijd'!D657</f>
        <v>12</v>
      </c>
      <c r="U504" s="332" t="s">
        <v>18</v>
      </c>
      <c r="V504" s="63" t="s">
        <v>3376</v>
      </c>
      <c r="W504" s="63"/>
      <c r="X504" s="459">
        <f>'Punten per wedstrijd'!D59</f>
        <v>5617.6999999999953</v>
      </c>
      <c r="Y504" s="332" t="s">
        <v>18</v>
      </c>
      <c r="Z504" s="278" t="s">
        <v>2004</v>
      </c>
      <c r="AA504" s="63"/>
      <c r="AB504" s="459">
        <f>'Punten per wedstrijd'!D216</f>
        <v>790.30000000000041</v>
      </c>
      <c r="AC504" s="332" t="s">
        <v>18</v>
      </c>
      <c r="AD504" s="278" t="s">
        <v>11</v>
      </c>
      <c r="AE504" s="63"/>
      <c r="AF504" s="459">
        <f>'Punten per wedstrijd'!D443</f>
        <v>301.30000000000035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59">
        <f>'Punten per wedstrijd'!D744</f>
        <v>0</v>
      </c>
      <c r="E505" s="332" t="s">
        <v>20</v>
      </c>
      <c r="F505" s="63" t="s">
        <v>154</v>
      </c>
      <c r="G505" s="63"/>
      <c r="H505" s="459">
        <f>'Punten per wedstrijd'!D174</f>
        <v>5137.6000000000022</v>
      </c>
      <c r="I505" s="332" t="s">
        <v>20</v>
      </c>
      <c r="J505" s="28" t="s">
        <v>143</v>
      </c>
      <c r="K505" s="63"/>
      <c r="L505" s="459">
        <f>'Punten per wedstrijd'!D407</f>
        <v>786.40000000000009</v>
      </c>
      <c r="M505" s="332" t="s">
        <v>20</v>
      </c>
      <c r="N505" s="219" t="s">
        <v>1654</v>
      </c>
      <c r="O505" s="63"/>
      <c r="P505" s="459">
        <f>'Punten per wedstrijd'!D584</f>
        <v>301.79999999999717</v>
      </c>
      <c r="Q505" s="332" t="s">
        <v>20</v>
      </c>
      <c r="R505" s="219" t="s">
        <v>1643</v>
      </c>
      <c r="S505" s="332"/>
      <c r="T505" s="459">
        <f>'Punten per wedstrijd'!D670</f>
        <v>12</v>
      </c>
      <c r="U505" s="332" t="s">
        <v>20</v>
      </c>
      <c r="V505" s="278" t="s">
        <v>2026</v>
      </c>
      <c r="W505" s="63"/>
      <c r="X505" s="459">
        <f>'Punten per wedstrijd'!D29</f>
        <v>5537.7999999999993</v>
      </c>
      <c r="Y505" s="332" t="s">
        <v>20</v>
      </c>
      <c r="Z505" s="63" t="s">
        <v>3376</v>
      </c>
      <c r="AA505" s="63"/>
      <c r="AB505" s="459">
        <f>'Punten per wedstrijd'!D267</f>
        <v>784.09999999999911</v>
      </c>
      <c r="AC505" s="332" t="s">
        <v>20</v>
      </c>
      <c r="AD505" s="278" t="s">
        <v>2025</v>
      </c>
      <c r="AE505" s="63"/>
      <c r="AF505" s="459">
        <f>'Punten per wedstrijd'!D438</f>
        <v>299.1999999999997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2054</v>
      </c>
      <c r="C506" s="63"/>
      <c r="D506" s="459">
        <f>'Punten per wedstrijd'!D745</f>
        <v>0</v>
      </c>
      <c r="E506" s="332" t="s">
        <v>22</v>
      </c>
      <c r="F506" s="63" t="s">
        <v>3388</v>
      </c>
      <c r="G506" s="63"/>
      <c r="H506" s="459">
        <f>'Punten per wedstrijd'!D118</f>
        <v>5077.8999999999978</v>
      </c>
      <c r="I506" s="332" t="s">
        <v>22</v>
      </c>
      <c r="J506" s="63" t="s">
        <v>141</v>
      </c>
      <c r="K506" s="63"/>
      <c r="L506" s="459">
        <f>'Punten per wedstrijd'!D364</f>
        <v>783.30000000000075</v>
      </c>
      <c r="M506" s="332" t="s">
        <v>22</v>
      </c>
      <c r="N506" s="219" t="s">
        <v>1659</v>
      </c>
      <c r="O506" s="63"/>
      <c r="P506" s="459">
        <f>'Punten per wedstrijd'!D620</f>
        <v>298.09999999999911</v>
      </c>
      <c r="Q506" s="332" t="s">
        <v>22</v>
      </c>
      <c r="R506" s="278" t="s">
        <v>2011</v>
      </c>
      <c r="S506" s="332"/>
      <c r="T506" s="459">
        <f>'Punten per wedstrijd'!D630</f>
        <v>0</v>
      </c>
      <c r="U506" s="332" t="s">
        <v>22</v>
      </c>
      <c r="V506" s="63" t="s">
        <v>800</v>
      </c>
      <c r="W506" s="63"/>
      <c r="X506" s="459">
        <f>'Punten per wedstrijd'!D48</f>
        <v>5532.4000000000078</v>
      </c>
      <c r="Y506" s="332" t="s">
        <v>22</v>
      </c>
      <c r="Z506" s="28" t="s">
        <v>142</v>
      </c>
      <c r="AA506" s="63"/>
      <c r="AB506" s="459">
        <f>'Punten per wedstrijd'!D281</f>
        <v>762.20000000000061</v>
      </c>
      <c r="AC506" s="332" t="s">
        <v>22</v>
      </c>
      <c r="AD506" s="63" t="s">
        <v>738</v>
      </c>
      <c r="AE506" s="63"/>
      <c r="AF506" s="459">
        <f>'Punten per wedstrijd'!D490</f>
        <v>298.9000000000002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59">
        <f>'Punten per wedstrijd'!D746</f>
        <v>0</v>
      </c>
      <c r="E507" s="332" t="s">
        <v>24</v>
      </c>
      <c r="F507" s="278" t="s">
        <v>2009</v>
      </c>
      <c r="G507" s="63"/>
      <c r="H507" s="459">
        <f>'Punten per wedstrijd'!D208</f>
        <v>4984.6000000000058</v>
      </c>
      <c r="I507" s="332" t="s">
        <v>24</v>
      </c>
      <c r="J507" s="63" t="s">
        <v>746</v>
      </c>
      <c r="K507" s="63"/>
      <c r="L507" s="459">
        <f>'Punten per wedstrijd'!D379</f>
        <v>781.70000000000118</v>
      </c>
      <c r="M507" s="332" t="s">
        <v>24</v>
      </c>
      <c r="N507" s="278" t="s">
        <v>2012</v>
      </c>
      <c r="O507" s="63"/>
      <c r="P507" s="459">
        <f>'Punten per wedstrijd'!D552</f>
        <v>295.99999999999943</v>
      </c>
      <c r="Q507" s="332" t="s">
        <v>24</v>
      </c>
      <c r="R507" s="219" t="s">
        <v>1657</v>
      </c>
      <c r="S507" s="332"/>
      <c r="T507" s="459">
        <f>'Punten per wedstrijd'!D631</f>
        <v>0</v>
      </c>
      <c r="U507" s="332" t="s">
        <v>24</v>
      </c>
      <c r="V507" s="63" t="s">
        <v>771</v>
      </c>
      <c r="W507" s="63"/>
      <c r="X507" s="459">
        <f>'Punten per wedstrijd'!D16</f>
        <v>5479.2000000000007</v>
      </c>
      <c r="Y507" s="332" t="s">
        <v>24</v>
      </c>
      <c r="Z507" s="278" t="s">
        <v>15</v>
      </c>
      <c r="AA507" s="63"/>
      <c r="AB507" s="459">
        <f>'Punten per wedstrijd'!D245</f>
        <v>755.89999999999952</v>
      </c>
      <c r="AC507" s="332" t="s">
        <v>24</v>
      </c>
      <c r="AD507" s="278" t="s">
        <v>25</v>
      </c>
      <c r="AE507" s="63"/>
      <c r="AF507" s="459">
        <f>'Punten per wedstrijd'!D479</f>
        <v>290.60000000000014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2007</v>
      </c>
      <c r="C508" s="63"/>
      <c r="D508" s="459">
        <f>'Punten per wedstrijd'!D747</f>
        <v>0</v>
      </c>
      <c r="E508" s="332" t="s">
        <v>26</v>
      </c>
      <c r="F508" s="28" t="s">
        <v>21</v>
      </c>
      <c r="G508" s="63"/>
      <c r="H508" s="459">
        <f>'Punten per wedstrijd'!D155</f>
        <v>4979.9999999999982</v>
      </c>
      <c r="I508" s="332" t="s">
        <v>26</v>
      </c>
      <c r="J508" s="219" t="s">
        <v>1644</v>
      </c>
      <c r="K508" s="63"/>
      <c r="L508" s="459">
        <f>'Punten per wedstrijd'!D369</f>
        <v>781.3999999999977</v>
      </c>
      <c r="M508" s="332" t="s">
        <v>26</v>
      </c>
      <c r="N508" s="63" t="s">
        <v>746</v>
      </c>
      <c r="O508" s="63"/>
      <c r="P508" s="459">
        <f>'Punten per wedstrijd'!D587</f>
        <v>295.80000000000075</v>
      </c>
      <c r="Q508" s="332" t="s">
        <v>26</v>
      </c>
      <c r="R508" s="278" t="s">
        <v>2004</v>
      </c>
      <c r="S508" s="332"/>
      <c r="T508" s="459">
        <f>'Punten per wedstrijd'!D632</f>
        <v>0</v>
      </c>
      <c r="U508" s="332" t="s">
        <v>26</v>
      </c>
      <c r="V508" s="278" t="s">
        <v>2009</v>
      </c>
      <c r="W508" s="63"/>
      <c r="X508" s="459">
        <f>'Punten per wedstrijd'!D104</f>
        <v>5473.6000000000095</v>
      </c>
      <c r="Y508" s="332" t="s">
        <v>26</v>
      </c>
      <c r="Z508" s="278" t="s">
        <v>2012</v>
      </c>
      <c r="AA508" s="63"/>
      <c r="AB508" s="459">
        <f>'Punten per wedstrijd'!D240</f>
        <v>753.450000000003</v>
      </c>
      <c r="AC508" s="332" t="s">
        <v>26</v>
      </c>
      <c r="AD508" s="63" t="s">
        <v>3385</v>
      </c>
      <c r="AE508" s="63"/>
      <c r="AF508" s="459">
        <f>'Punten per wedstrijd'!D506</f>
        <v>290.10000000000031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3370</v>
      </c>
      <c r="C509" s="63"/>
      <c r="D509" s="459">
        <f>'Punten per wedstrijd'!D748</f>
        <v>0</v>
      </c>
      <c r="E509" s="332" t="s">
        <v>28</v>
      </c>
      <c r="F509" s="278" t="s">
        <v>31</v>
      </c>
      <c r="G509" s="63"/>
      <c r="H509" s="459">
        <f>'Punten per wedstrijd'!D192</f>
        <v>4954.3999999999887</v>
      </c>
      <c r="I509" s="332" t="s">
        <v>28</v>
      </c>
      <c r="J509" s="63" t="s">
        <v>748</v>
      </c>
      <c r="K509" s="63"/>
      <c r="L509" s="459">
        <f>'Punten per wedstrijd'!D392</f>
        <v>770.29999999999984</v>
      </c>
      <c r="M509" s="332" t="s">
        <v>28</v>
      </c>
      <c r="N509" s="278" t="s">
        <v>25</v>
      </c>
      <c r="O509" s="63"/>
      <c r="P509" s="459">
        <f>'Punten per wedstrijd'!D583</f>
        <v>291.49999999999926</v>
      </c>
      <c r="Q509" s="332" t="s">
        <v>28</v>
      </c>
      <c r="R509" s="219" t="s">
        <v>1652</v>
      </c>
      <c r="S509" s="332"/>
      <c r="T509" s="459">
        <f>'Punten per wedstrijd'!D633</f>
        <v>0</v>
      </c>
      <c r="U509" s="332" t="s">
        <v>28</v>
      </c>
      <c r="V509" s="63" t="s">
        <v>3399</v>
      </c>
      <c r="W509" s="63"/>
      <c r="X509" s="459">
        <f>'Punten per wedstrijd'!D76</f>
        <v>5445.7000000000044</v>
      </c>
      <c r="Y509" s="332" t="s">
        <v>28</v>
      </c>
      <c r="Z509" s="63" t="s">
        <v>3375</v>
      </c>
      <c r="AA509" s="63"/>
      <c r="AB509" s="459">
        <f>'Punten per wedstrijd'!D251</f>
        <v>745.80000000000189</v>
      </c>
      <c r="AC509" s="332" t="s">
        <v>28</v>
      </c>
      <c r="AD509" s="278" t="s">
        <v>2009</v>
      </c>
      <c r="AE509" s="63"/>
      <c r="AF509" s="459">
        <f>'Punten per wedstrijd'!D520</f>
        <v>287.30000000000013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59">
        <f>'Punten per wedstrijd'!D749</f>
        <v>0</v>
      </c>
      <c r="E510" s="332" t="s">
        <v>30</v>
      </c>
      <c r="F510" s="278" t="s">
        <v>2007</v>
      </c>
      <c r="G510" s="63"/>
      <c r="H510" s="459">
        <f>'Punten per wedstrijd'!D123</f>
        <v>4909.4000000000033</v>
      </c>
      <c r="I510" s="332" t="s">
        <v>30</v>
      </c>
      <c r="J510" s="63" t="s">
        <v>3396</v>
      </c>
      <c r="K510" s="63"/>
      <c r="L510" s="459">
        <f>'Punten per wedstrijd'!D350</f>
        <v>764.99999999999909</v>
      </c>
      <c r="M510" s="332" t="s">
        <v>30</v>
      </c>
      <c r="N510" s="63" t="s">
        <v>3375</v>
      </c>
      <c r="O510" s="63"/>
      <c r="P510" s="459">
        <f>'Punten per wedstrijd'!D563</f>
        <v>289.30000000000246</v>
      </c>
      <c r="Q510" s="332" t="s">
        <v>30</v>
      </c>
      <c r="R510" s="219" t="s">
        <v>1647</v>
      </c>
      <c r="S510" s="332"/>
      <c r="T510" s="459">
        <f>'Punten per wedstrijd'!D634</f>
        <v>0</v>
      </c>
      <c r="U510" s="332" t="s">
        <v>30</v>
      </c>
      <c r="V510" s="63" t="s">
        <v>162</v>
      </c>
      <c r="W510" s="63"/>
      <c r="X510" s="459">
        <f>'Punten per wedstrijd'!D42</f>
        <v>5414.7999999999865</v>
      </c>
      <c r="Y510" s="332" t="s">
        <v>30</v>
      </c>
      <c r="Z510" s="28" t="s">
        <v>21</v>
      </c>
      <c r="AA510" s="63"/>
      <c r="AB510" s="459">
        <f>'Punten per wedstrijd'!D259</f>
        <v>727.29999999999927</v>
      </c>
      <c r="AC510" s="332" t="s">
        <v>30</v>
      </c>
      <c r="AD510" s="63" t="s">
        <v>749</v>
      </c>
      <c r="AE510" s="63"/>
      <c r="AF510" s="459">
        <f>'Punten per wedstrijd'!D495</f>
        <v>286.59999999999962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2025</v>
      </c>
      <c r="C511" s="63"/>
      <c r="D511" s="459">
        <f>'Punten per wedstrijd'!D750</f>
        <v>0</v>
      </c>
      <c r="E511" s="332" t="s">
        <v>32</v>
      </c>
      <c r="F511" s="278" t="s">
        <v>2028</v>
      </c>
      <c r="G511" s="63"/>
      <c r="H511" s="459">
        <f>'Punten per wedstrijd'!D160</f>
        <v>4894.1999999999916</v>
      </c>
      <c r="I511" s="332" t="s">
        <v>32</v>
      </c>
      <c r="J511" s="278" t="s">
        <v>2009</v>
      </c>
      <c r="K511" s="63"/>
      <c r="L511" s="459">
        <f>'Punten per wedstrijd'!D416</f>
        <v>759.60000000000093</v>
      </c>
      <c r="M511" s="332" t="s">
        <v>32</v>
      </c>
      <c r="N511" s="63" t="s">
        <v>734</v>
      </c>
      <c r="O511" s="63"/>
      <c r="P511" s="459">
        <f>'Punten per wedstrijd'!D556</f>
        <v>284.50000000000045</v>
      </c>
      <c r="Q511" s="332" t="s">
        <v>32</v>
      </c>
      <c r="R511" s="63" t="s">
        <v>3369</v>
      </c>
      <c r="S511" s="332"/>
      <c r="T511" s="459">
        <f>'Punten per wedstrijd'!D635</f>
        <v>0</v>
      </c>
      <c r="U511" s="332" t="s">
        <v>32</v>
      </c>
      <c r="V511" s="219" t="s">
        <v>1653</v>
      </c>
      <c r="W511" s="63"/>
      <c r="X511" s="459">
        <f>'Punten per wedstrijd'!D15</f>
        <v>5302.2000000000189</v>
      </c>
      <c r="Y511" s="332" t="s">
        <v>32</v>
      </c>
      <c r="Z511" s="219" t="s">
        <v>1657</v>
      </c>
      <c r="AA511" s="63"/>
      <c r="AB511" s="459">
        <f>'Punten per wedstrijd'!D215</f>
        <v>716.29999999999677</v>
      </c>
      <c r="AC511" s="332" t="s">
        <v>32</v>
      </c>
      <c r="AD511" s="278" t="s">
        <v>3368</v>
      </c>
      <c r="AE511" s="63"/>
      <c r="AF511" s="459">
        <f>'Punten per wedstrijd'!D519</f>
        <v>279.99999999999955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3373</v>
      </c>
      <c r="C512" s="63"/>
      <c r="D512" s="459">
        <f>'Punten per wedstrijd'!D751</f>
        <v>0</v>
      </c>
      <c r="E512" s="332" t="s">
        <v>34</v>
      </c>
      <c r="F512" s="219" t="s">
        <v>1647</v>
      </c>
      <c r="G512" s="63"/>
      <c r="H512" s="459">
        <f>'Punten per wedstrijd'!D114</f>
        <v>4778.6999999999898</v>
      </c>
      <c r="I512" s="332" t="s">
        <v>34</v>
      </c>
      <c r="J512" s="278" t="s">
        <v>31</v>
      </c>
      <c r="K512" s="63"/>
      <c r="L512" s="459">
        <f>'Punten per wedstrijd'!D400</f>
        <v>753.79999999999859</v>
      </c>
      <c r="M512" s="332" t="s">
        <v>34</v>
      </c>
      <c r="N512" s="278" t="s">
        <v>2025</v>
      </c>
      <c r="O512" s="63"/>
      <c r="P512" s="459">
        <f>'Punten per wedstrijd'!D542</f>
        <v>283.89999999999657</v>
      </c>
      <c r="Q512" s="332" t="s">
        <v>34</v>
      </c>
      <c r="R512" s="278" t="s">
        <v>1</v>
      </c>
      <c r="S512" s="332"/>
      <c r="T512" s="459">
        <f>'Punten per wedstrijd'!D636</f>
        <v>0</v>
      </c>
      <c r="U512" s="332" t="s">
        <v>34</v>
      </c>
      <c r="V512" s="63" t="s">
        <v>153</v>
      </c>
      <c r="W512" s="63"/>
      <c r="X512" s="459">
        <f>'Punten per wedstrijd'!D21</f>
        <v>5245.6000000000013</v>
      </c>
      <c r="Y512" s="332" t="s">
        <v>34</v>
      </c>
      <c r="Z512" s="63" t="s">
        <v>3381</v>
      </c>
      <c r="AA512" s="63"/>
      <c r="AB512" s="459">
        <f>'Punten per wedstrijd'!D241</f>
        <v>708.20000000000016</v>
      </c>
      <c r="AC512" s="332" t="s">
        <v>34</v>
      </c>
      <c r="AD512" s="278" t="s">
        <v>2008</v>
      </c>
      <c r="AE512" s="63"/>
      <c r="AF512" s="459">
        <f>'Punten per wedstrijd'!D455</f>
        <v>272.50000000000131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3387</v>
      </c>
      <c r="C513" s="63"/>
      <c r="D513" s="459">
        <f>'Punten per wedstrijd'!D752</f>
        <v>0</v>
      </c>
      <c r="E513" s="332" t="s">
        <v>36</v>
      </c>
      <c r="F513" s="219" t="s">
        <v>1652</v>
      </c>
      <c r="G513" s="63"/>
      <c r="H513" s="459">
        <f>'Punten per wedstrijd'!D113</f>
        <v>4749.9999999999918</v>
      </c>
      <c r="I513" s="332" t="s">
        <v>36</v>
      </c>
      <c r="J513" s="278" t="s">
        <v>2028</v>
      </c>
      <c r="K513" s="63"/>
      <c r="L513" s="459">
        <f>'Punten per wedstrijd'!D368</f>
        <v>740.19999999999709</v>
      </c>
      <c r="M513" s="332" t="s">
        <v>36</v>
      </c>
      <c r="N513" s="63" t="s">
        <v>762</v>
      </c>
      <c r="O513" s="63"/>
      <c r="P513" s="459">
        <f>'Punten per wedstrijd'!D578</f>
        <v>282.90000000000555</v>
      </c>
      <c r="Q513" s="332" t="s">
        <v>36</v>
      </c>
      <c r="R513" s="278" t="s">
        <v>2024</v>
      </c>
      <c r="S513" s="332"/>
      <c r="T513" s="459">
        <f>'Punten per wedstrijd'!D637</f>
        <v>0</v>
      </c>
      <c r="U513" s="332" t="s">
        <v>36</v>
      </c>
      <c r="V513" s="63" t="s">
        <v>3375</v>
      </c>
      <c r="W513" s="63"/>
      <c r="X513" s="459">
        <f>'Punten per wedstrijd'!D43</f>
        <v>5245.1000000000113</v>
      </c>
      <c r="Y513" s="332" t="s">
        <v>36</v>
      </c>
      <c r="Z513" s="63" t="s">
        <v>788</v>
      </c>
      <c r="AA513" s="63"/>
      <c r="AB513" s="459">
        <f>'Punten per wedstrijd'!D226</f>
        <v>703.1</v>
      </c>
      <c r="AC513" s="332" t="s">
        <v>36</v>
      </c>
      <c r="AD513" s="219" t="s">
        <v>1653</v>
      </c>
      <c r="AE513" s="63"/>
      <c r="AF513" s="459">
        <f>'Punten per wedstrijd'!D431</f>
        <v>272.39999999999992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59">
        <f>'Punten per wedstrijd'!D753</f>
        <v>0</v>
      </c>
      <c r="E514" s="332" t="s">
        <v>38</v>
      </c>
      <c r="F514" s="63" t="s">
        <v>778</v>
      </c>
      <c r="G514" s="63"/>
      <c r="H514" s="459">
        <f>'Punten per wedstrijd'!D173</f>
        <v>4712.9000000000015</v>
      </c>
      <c r="I514" s="332" t="s">
        <v>38</v>
      </c>
      <c r="J514" s="63" t="s">
        <v>778</v>
      </c>
      <c r="K514" s="63"/>
      <c r="L514" s="459">
        <f>'Punten per wedstrijd'!D381</f>
        <v>730.2000000000013</v>
      </c>
      <c r="M514" s="332" t="s">
        <v>38</v>
      </c>
      <c r="N514" s="219" t="s">
        <v>1655</v>
      </c>
      <c r="O514" s="63"/>
      <c r="P514" s="459">
        <f>'Punten per wedstrijd'!D550</f>
        <v>281.19999999999777</v>
      </c>
      <c r="Q514" s="332" t="s">
        <v>38</v>
      </c>
      <c r="R514" s="63" t="s">
        <v>3388</v>
      </c>
      <c r="S514" s="332"/>
      <c r="T514" s="459">
        <f>'Punten per wedstrijd'!D638</f>
        <v>0</v>
      </c>
      <c r="U514" s="332" t="s">
        <v>38</v>
      </c>
      <c r="V514" s="278" t="s">
        <v>2007</v>
      </c>
      <c r="W514" s="63"/>
      <c r="X514" s="459">
        <f>'Punten per wedstrijd'!D19</f>
        <v>5155.8000000000047</v>
      </c>
      <c r="Y514" s="332" t="s">
        <v>38</v>
      </c>
      <c r="Z514" s="63" t="s">
        <v>155</v>
      </c>
      <c r="AA514" s="63"/>
      <c r="AB514" s="459">
        <f>'Punten per wedstrijd'!D309</f>
        <v>691.00000000000443</v>
      </c>
      <c r="AC514" s="332" t="s">
        <v>38</v>
      </c>
      <c r="AD514" s="278" t="s">
        <v>2012</v>
      </c>
      <c r="AE514" s="63"/>
      <c r="AF514" s="459">
        <f>'Punten per wedstrijd'!D448</f>
        <v>270.25000000000051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2019</v>
      </c>
      <c r="C515" s="63"/>
      <c r="D515" s="459">
        <f>'Punten per wedstrijd'!D754</f>
        <v>0</v>
      </c>
      <c r="E515" s="332" t="s">
        <v>145</v>
      </c>
      <c r="F515" s="219" t="s">
        <v>1662</v>
      </c>
      <c r="G515" s="63"/>
      <c r="H515" s="459">
        <f>'Punten per wedstrijd'!D200</f>
        <v>4662.6000000000076</v>
      </c>
      <c r="I515" s="332" t="s">
        <v>145</v>
      </c>
      <c r="J515" s="63" t="s">
        <v>180</v>
      </c>
      <c r="K515" s="63"/>
      <c r="L515" s="459">
        <f>'Punten per wedstrijd'!D410</f>
        <v>728.90000000000077</v>
      </c>
      <c r="M515" s="332" t="s">
        <v>145</v>
      </c>
      <c r="N515" s="278" t="s">
        <v>2009</v>
      </c>
      <c r="O515" s="63"/>
      <c r="P515" s="459">
        <f>'Punten per wedstrijd'!D624</f>
        <v>281.10000000000485</v>
      </c>
      <c r="Q515" s="332" t="s">
        <v>145</v>
      </c>
      <c r="R515" s="219" t="s">
        <v>1653</v>
      </c>
      <c r="S515" s="332"/>
      <c r="T515" s="459">
        <f>'Punten per wedstrijd'!D639</f>
        <v>0</v>
      </c>
      <c r="U515" s="332" t="s">
        <v>145</v>
      </c>
      <c r="V515" s="278" t="s">
        <v>25</v>
      </c>
      <c r="W515" s="63"/>
      <c r="X515" s="459">
        <f>'Punten per wedstrijd'!D63</f>
        <v>5153.0000000000027</v>
      </c>
      <c r="Y515" s="332" t="s">
        <v>145</v>
      </c>
      <c r="Z515" s="278" t="s">
        <v>2007</v>
      </c>
      <c r="AA515" s="63"/>
      <c r="AB515" s="459">
        <f>'Punten per wedstrijd'!D227</f>
        <v>685.20000000000118</v>
      </c>
      <c r="AC515" s="332" t="s">
        <v>145</v>
      </c>
      <c r="AD515" s="219" t="s">
        <v>1647</v>
      </c>
      <c r="AE515" s="63"/>
      <c r="AF515" s="459">
        <f>'Punten per wedstrijd'!D426</f>
        <v>269.80000000000047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59">
        <f>'Punten per wedstrijd'!D755</f>
        <v>0</v>
      </c>
      <c r="E516" s="332" t="s">
        <v>146</v>
      </c>
      <c r="F516" s="219" t="s">
        <v>1655</v>
      </c>
      <c r="G516" s="63"/>
      <c r="H516" s="459">
        <f>'Punten per wedstrijd'!D134</f>
        <v>4633.1999999999953</v>
      </c>
      <c r="I516" s="332" t="s">
        <v>146</v>
      </c>
      <c r="J516" s="278" t="s">
        <v>2007</v>
      </c>
      <c r="K516" s="63"/>
      <c r="L516" s="459">
        <f>'Punten per wedstrijd'!D331</f>
        <v>727.90000000000236</v>
      </c>
      <c r="M516" s="332" t="s">
        <v>146</v>
      </c>
      <c r="N516" s="28" t="s">
        <v>21</v>
      </c>
      <c r="O516" s="63"/>
      <c r="P516" s="459">
        <f>'Punten per wedstrijd'!D571</f>
        <v>279.29999999999961</v>
      </c>
      <c r="Q516" s="332" t="s">
        <v>146</v>
      </c>
      <c r="R516" s="63" t="s">
        <v>771</v>
      </c>
      <c r="S516" s="332"/>
      <c r="T516" s="459">
        <f>'Punten per wedstrijd'!D640</f>
        <v>0</v>
      </c>
      <c r="U516" s="332" t="s">
        <v>146</v>
      </c>
      <c r="V516" s="278" t="s">
        <v>2019</v>
      </c>
      <c r="W516" s="63"/>
      <c r="X516" s="459">
        <f>'Punten per wedstrijd'!D26</f>
        <v>5098.699999999988</v>
      </c>
      <c r="Y516" s="332" t="s">
        <v>146</v>
      </c>
      <c r="Z516" s="278" t="s">
        <v>11</v>
      </c>
      <c r="AA516" s="63"/>
      <c r="AB516" s="459">
        <f>'Punten per wedstrijd'!D235</f>
        <v>680.10000000000196</v>
      </c>
      <c r="AC516" s="332" t="s">
        <v>146</v>
      </c>
      <c r="AD516" s="28" t="s">
        <v>21</v>
      </c>
      <c r="AE516" s="63"/>
      <c r="AF516" s="459">
        <f>'Punten per wedstrijd'!D467</f>
        <v>268.69999999999931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3371</v>
      </c>
      <c r="C517" s="63"/>
      <c r="D517" s="459">
        <f>'Punten per wedstrijd'!D756</f>
        <v>0</v>
      </c>
      <c r="E517" s="332" t="s">
        <v>147</v>
      </c>
      <c r="F517" s="63" t="s">
        <v>3400</v>
      </c>
      <c r="G517" s="63"/>
      <c r="H517" s="459">
        <f>'Punten per wedstrijd'!D148</f>
        <v>4624.4500000000016</v>
      </c>
      <c r="I517" s="332" t="s">
        <v>147</v>
      </c>
      <c r="J517" s="278" t="s">
        <v>2031</v>
      </c>
      <c r="K517" s="63"/>
      <c r="L517" s="459">
        <f>'Punten per wedstrijd'!D409</f>
        <v>726.40000000000111</v>
      </c>
      <c r="M517" s="332" t="s">
        <v>147</v>
      </c>
      <c r="N517" s="278" t="s">
        <v>4499</v>
      </c>
      <c r="O517" s="63"/>
      <c r="P517" s="459">
        <f>'Punten per wedstrijd'!D569</f>
        <v>273.29999999999404</v>
      </c>
      <c r="Q517" s="332" t="s">
        <v>147</v>
      </c>
      <c r="R517" s="63" t="s">
        <v>788</v>
      </c>
      <c r="S517" s="332"/>
      <c r="T517" s="459">
        <f>'Punten per wedstrijd'!D642</f>
        <v>0</v>
      </c>
      <c r="U517" s="332" t="s">
        <v>147</v>
      </c>
      <c r="V517" s="63" t="s">
        <v>738</v>
      </c>
      <c r="W517" s="63"/>
      <c r="X517" s="459">
        <f>'Punten per wedstrijd'!D74</f>
        <v>5081.1999999999971</v>
      </c>
      <c r="Y517" s="332" t="s">
        <v>147</v>
      </c>
      <c r="Z517" s="278" t="s">
        <v>2025</v>
      </c>
      <c r="AA517" s="63"/>
      <c r="AB517" s="459">
        <f>'Punten per wedstrijd'!D230</f>
        <v>675.29999999999734</v>
      </c>
      <c r="AC517" s="332" t="s">
        <v>147</v>
      </c>
      <c r="AD517" s="219" t="s">
        <v>1657</v>
      </c>
      <c r="AE517" s="63"/>
      <c r="AF517" s="459">
        <f>'Punten per wedstrijd'!D423</f>
        <v>267.80000000000081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2026</v>
      </c>
      <c r="C518" s="63"/>
      <c r="D518" s="459">
        <f>'Punten per wedstrijd'!D757</f>
        <v>0</v>
      </c>
      <c r="E518" s="332" t="s">
        <v>151</v>
      </c>
      <c r="F518" s="28" t="s">
        <v>142</v>
      </c>
      <c r="G518" s="63"/>
      <c r="H518" s="459">
        <f>'Punten per wedstrijd'!D177</f>
        <v>4590.8000000000075</v>
      </c>
      <c r="I518" s="332" t="s">
        <v>151</v>
      </c>
      <c r="J518" s="63" t="s">
        <v>783</v>
      </c>
      <c r="K518" s="63"/>
      <c r="L518" s="459">
        <f>'Punten per wedstrijd'!D346</f>
        <v>703.30000000000041</v>
      </c>
      <c r="M518" s="332" t="s">
        <v>151</v>
      </c>
      <c r="N518" s="63" t="s">
        <v>733</v>
      </c>
      <c r="O518" s="63"/>
      <c r="P518" s="459">
        <f>'Punten per wedstrijd'!D604</f>
        <v>258.10000000000252</v>
      </c>
      <c r="Q518" s="332" t="s">
        <v>151</v>
      </c>
      <c r="R518" s="278" t="s">
        <v>2007</v>
      </c>
      <c r="S518" s="332"/>
      <c r="T518" s="459">
        <f>'Punten per wedstrijd'!D643</f>
        <v>0</v>
      </c>
      <c r="U518" s="332" t="s">
        <v>151</v>
      </c>
      <c r="V518" s="278" t="s">
        <v>23</v>
      </c>
      <c r="W518" s="63"/>
      <c r="X518" s="459">
        <f>'Punten per wedstrijd'!D62</f>
        <v>5080.199999999998</v>
      </c>
      <c r="Y518" s="332" t="s">
        <v>151</v>
      </c>
      <c r="Z518" s="219" t="s">
        <v>1643</v>
      </c>
      <c r="AA518" s="63"/>
      <c r="AB518" s="459">
        <f>'Punten per wedstrijd'!D254</f>
        <v>671.59999999999911</v>
      </c>
      <c r="AC518" s="332" t="s">
        <v>151</v>
      </c>
      <c r="AD518" s="63" t="s">
        <v>778</v>
      </c>
      <c r="AE518" s="63"/>
      <c r="AF518" s="459">
        <f>'Punten per wedstrijd'!D485</f>
        <v>267.1999999999997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59">
        <f>'Punten per wedstrijd'!D758</f>
        <v>0</v>
      </c>
      <c r="E519" s="332" t="s">
        <v>157</v>
      </c>
      <c r="F519" s="63" t="s">
        <v>3396</v>
      </c>
      <c r="G519" s="63"/>
      <c r="H519" s="459">
        <f>'Punten per wedstrijd'!D142</f>
        <v>4590.4999999999945</v>
      </c>
      <c r="I519" s="332" t="s">
        <v>157</v>
      </c>
      <c r="J519" s="278" t="s">
        <v>2008</v>
      </c>
      <c r="K519" s="63"/>
      <c r="L519" s="459">
        <f>'Punten per wedstrijd'!D351</f>
        <v>698.69999999999982</v>
      </c>
      <c r="M519" s="332" t="s">
        <v>157</v>
      </c>
      <c r="N519" s="278" t="s">
        <v>17</v>
      </c>
      <c r="O519" s="63"/>
      <c r="P519" s="459">
        <f>'Punten per wedstrijd'!D560</f>
        <v>252.49999999999807</v>
      </c>
      <c r="Q519" s="332" t="s">
        <v>157</v>
      </c>
      <c r="R519" s="63" t="s">
        <v>3370</v>
      </c>
      <c r="S519" s="332"/>
      <c r="T519" s="459">
        <f>'Punten per wedstrijd'!D644</f>
        <v>0</v>
      </c>
      <c r="U519" s="332" t="s">
        <v>157</v>
      </c>
      <c r="V519" s="28" t="s">
        <v>142</v>
      </c>
      <c r="W519" s="63"/>
      <c r="X519" s="459">
        <f>'Punten per wedstrijd'!D73</f>
        <v>5025.0000000000082</v>
      </c>
      <c r="Y519" s="332" t="s">
        <v>157</v>
      </c>
      <c r="Z519" s="63" t="s">
        <v>733</v>
      </c>
      <c r="AA519" s="63"/>
      <c r="AB519" s="459">
        <f>'Punten per wedstrijd'!D292</f>
        <v>671.50000000000318</v>
      </c>
      <c r="AC519" s="332" t="s">
        <v>157</v>
      </c>
      <c r="AD519" s="63" t="s">
        <v>154</v>
      </c>
      <c r="AE519" s="63"/>
      <c r="AF519" s="459">
        <f>'Punten per wedstrijd'!D486</f>
        <v>266.30000000000035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59">
        <f>'Punten per wedstrijd'!D759</f>
        <v>0</v>
      </c>
      <c r="E520" s="332" t="s">
        <v>159</v>
      </c>
      <c r="F520" s="278" t="s">
        <v>15</v>
      </c>
      <c r="G520" s="63"/>
      <c r="H520" s="459">
        <f>'Punten per wedstrijd'!D141</f>
        <v>4547.9999999999964</v>
      </c>
      <c r="I520" s="332" t="s">
        <v>159</v>
      </c>
      <c r="J520" s="63" t="s">
        <v>734</v>
      </c>
      <c r="K520" s="63"/>
      <c r="L520" s="459">
        <f>'Punten per wedstrijd'!D348</f>
        <v>692.89999999999964</v>
      </c>
      <c r="M520" s="332" t="s">
        <v>159</v>
      </c>
      <c r="N520" s="28" t="s">
        <v>142</v>
      </c>
      <c r="O520" s="63"/>
      <c r="P520" s="459">
        <f>'Punten per wedstrijd'!D593</f>
        <v>249.80000000000319</v>
      </c>
      <c r="Q520" s="332" t="s">
        <v>159</v>
      </c>
      <c r="R520" s="63" t="s">
        <v>153</v>
      </c>
      <c r="S520" s="332"/>
      <c r="T520" s="459">
        <f>'Punten per wedstrijd'!D645</f>
        <v>0</v>
      </c>
      <c r="U520" s="332" t="s">
        <v>159</v>
      </c>
      <c r="V520" s="219" t="s">
        <v>1654</v>
      </c>
      <c r="W520" s="63"/>
      <c r="X520" s="459">
        <f>'Punten per wedstrijd'!D64</f>
        <v>4999.4000000000015</v>
      </c>
      <c r="Y520" s="332" t="s">
        <v>159</v>
      </c>
      <c r="Z520" s="278" t="s">
        <v>2009</v>
      </c>
      <c r="AA520" s="63"/>
      <c r="AB520" s="459">
        <f>'Punten per wedstrijd'!D312</f>
        <v>667.10000000000332</v>
      </c>
      <c r="AC520" s="332" t="s">
        <v>159</v>
      </c>
      <c r="AD520" s="63" t="s">
        <v>3375</v>
      </c>
      <c r="AE520" s="63"/>
      <c r="AF520" s="459">
        <f>'Punten per wedstrijd'!D459</f>
        <v>262.79999999999973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2012</v>
      </c>
      <c r="C521" s="63"/>
      <c r="D521" s="459">
        <f>'Punten per wedstrijd'!D760</f>
        <v>0</v>
      </c>
      <c r="E521" s="332" t="s">
        <v>160</v>
      </c>
      <c r="F521" s="63" t="s">
        <v>753</v>
      </c>
      <c r="G521" s="63"/>
      <c r="H521" s="459">
        <f>'Punten per wedstrijd'!D206</f>
        <v>4515.7999999999993</v>
      </c>
      <c r="I521" s="332" t="s">
        <v>160</v>
      </c>
      <c r="J521" s="63" t="s">
        <v>3400</v>
      </c>
      <c r="K521" s="63"/>
      <c r="L521" s="459">
        <f>'Punten per wedstrijd'!D356</f>
        <v>681.49999999999659</v>
      </c>
      <c r="M521" s="332" t="s">
        <v>160</v>
      </c>
      <c r="N521" s="63" t="s">
        <v>764</v>
      </c>
      <c r="O521" s="63"/>
      <c r="P521" s="459">
        <f>'Punten per wedstrijd'!D592</f>
        <v>240.39999999999907</v>
      </c>
      <c r="Q521" s="332" t="s">
        <v>160</v>
      </c>
      <c r="R521" s="278" t="s">
        <v>2025</v>
      </c>
      <c r="S521" s="332"/>
      <c r="T521" s="459">
        <f>'Punten per wedstrijd'!D646</f>
        <v>0</v>
      </c>
      <c r="U521" s="332" t="s">
        <v>160</v>
      </c>
      <c r="V521" s="278" t="s">
        <v>17</v>
      </c>
      <c r="W521" s="63"/>
      <c r="X521" s="459">
        <f>'Punten per wedstrijd'!D40</f>
        <v>4929.1999999999971</v>
      </c>
      <c r="Y521" s="332" t="s">
        <v>160</v>
      </c>
      <c r="Z521" s="63" t="s">
        <v>3388</v>
      </c>
      <c r="AA521" s="63"/>
      <c r="AB521" s="459">
        <f>'Punten per wedstrijd'!D222</f>
        <v>666.79999999999882</v>
      </c>
      <c r="AC521" s="332" t="s">
        <v>160</v>
      </c>
      <c r="AD521" s="219" t="s">
        <v>1652</v>
      </c>
      <c r="AE521" s="63"/>
      <c r="AF521" s="459">
        <f>'Punten per wedstrijd'!D425</f>
        <v>261.29999999999973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3381</v>
      </c>
      <c r="C522" s="63"/>
      <c r="D522" s="459">
        <f>'Punten per wedstrijd'!D761</f>
        <v>0</v>
      </c>
      <c r="E522" s="332" t="s">
        <v>161</v>
      </c>
      <c r="F522" s="278" t="s">
        <v>2003</v>
      </c>
      <c r="G522" s="63"/>
      <c r="H522" s="459">
        <f>'Punten per wedstrijd'!D190</f>
        <v>4489.6000000000022</v>
      </c>
      <c r="I522" s="332" t="s">
        <v>161</v>
      </c>
      <c r="J522" s="63" t="s">
        <v>3380</v>
      </c>
      <c r="K522" s="63"/>
      <c r="L522" s="459">
        <f>'Punten per wedstrijd'!D317</f>
        <v>678.50000000000023</v>
      </c>
      <c r="M522" s="332" t="s">
        <v>161</v>
      </c>
      <c r="N522" s="219" t="s">
        <v>1656</v>
      </c>
      <c r="O522" s="63"/>
      <c r="P522" s="459">
        <f>'Punten per wedstrijd'!D585</f>
        <v>238.99999999999648</v>
      </c>
      <c r="Q522" s="332" t="s">
        <v>161</v>
      </c>
      <c r="R522" s="63" t="s">
        <v>3373</v>
      </c>
      <c r="S522" s="332"/>
      <c r="T522" s="459">
        <f>'Punten per wedstrijd'!D647</f>
        <v>0</v>
      </c>
      <c r="U522" s="332" t="s">
        <v>161</v>
      </c>
      <c r="V522" s="278" t="s">
        <v>2024</v>
      </c>
      <c r="W522" s="63"/>
      <c r="X522" s="459">
        <f>'Punten per wedstrijd'!D13</f>
        <v>4925.2999999999938</v>
      </c>
      <c r="Y522" s="332" t="s">
        <v>161</v>
      </c>
      <c r="Z522" s="278" t="s">
        <v>2158</v>
      </c>
      <c r="AA522" s="63"/>
      <c r="AB522" s="459">
        <f>'Punten per wedstrijd'!D290</f>
        <v>664.09999999999991</v>
      </c>
      <c r="AC522" s="332" t="s">
        <v>161</v>
      </c>
      <c r="AD522" s="63" t="s">
        <v>3369</v>
      </c>
      <c r="AE522" s="63"/>
      <c r="AF522" s="459">
        <f>'Punten per wedstrijd'!D427</f>
        <v>254.30000000000078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59">
        <f>'Punten per wedstrijd'!D762</f>
        <v>0</v>
      </c>
      <c r="E523" s="332" t="s">
        <v>163</v>
      </c>
      <c r="F523" s="278" t="s">
        <v>33</v>
      </c>
      <c r="G523" s="63"/>
      <c r="H523" s="459">
        <f>'Punten per wedstrijd'!D197</f>
        <v>4464.0999999999985</v>
      </c>
      <c r="I523" s="332" t="s">
        <v>163</v>
      </c>
      <c r="J523" s="28" t="s">
        <v>21</v>
      </c>
      <c r="K523" s="63"/>
      <c r="L523" s="459">
        <f>'Punten per wedstrijd'!D363</f>
        <v>676.19999999999925</v>
      </c>
      <c r="M523" s="332" t="s">
        <v>163</v>
      </c>
      <c r="N523" s="219" t="s">
        <v>1652</v>
      </c>
      <c r="O523" s="63"/>
      <c r="P523" s="459">
        <f>'Punten per wedstrijd'!D529</f>
        <v>237.99999999999477</v>
      </c>
      <c r="Q523" s="332" t="s">
        <v>163</v>
      </c>
      <c r="R523" s="63" t="s">
        <v>3387</v>
      </c>
      <c r="S523" s="332"/>
      <c r="T523" s="459">
        <f>'Punten per wedstrijd'!D648</f>
        <v>0</v>
      </c>
      <c r="U523" s="332" t="s">
        <v>163</v>
      </c>
      <c r="V523" s="63" t="s">
        <v>3372</v>
      </c>
      <c r="W523" s="63"/>
      <c r="X523" s="459">
        <f>'Punten per wedstrijd'!D66</f>
        <v>4890.9500000000044</v>
      </c>
      <c r="Y523" s="332" t="s">
        <v>163</v>
      </c>
      <c r="Z523" s="219" t="s">
        <v>1653</v>
      </c>
      <c r="AA523" s="63"/>
      <c r="AB523" s="459">
        <f>'Punten per wedstrijd'!D223</f>
        <v>658.40000000000441</v>
      </c>
      <c r="AC523" s="332" t="s">
        <v>163</v>
      </c>
      <c r="AD523" s="278" t="s">
        <v>2019</v>
      </c>
      <c r="AE523" s="63"/>
      <c r="AF523" s="459">
        <f>'Punten per wedstrijd'!D442</f>
        <v>249.69999999999979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59">
        <f>'Punten per wedstrijd'!D763</f>
        <v>0</v>
      </c>
      <c r="E524" s="332" t="s">
        <v>275</v>
      </c>
      <c r="F524" s="63" t="s">
        <v>3387</v>
      </c>
      <c r="G524" s="63"/>
      <c r="H524" s="459">
        <f>'Punten per wedstrijd'!D128</f>
        <v>4439.4000000000015</v>
      </c>
      <c r="I524" s="332" t="s">
        <v>275</v>
      </c>
      <c r="J524" s="219" t="s">
        <v>1647</v>
      </c>
      <c r="K524" s="63"/>
      <c r="L524" s="459">
        <f>'Punten per wedstrijd'!D322</f>
        <v>673.49999999999773</v>
      </c>
      <c r="M524" s="332" t="s">
        <v>275</v>
      </c>
      <c r="N524" s="63" t="s">
        <v>3381</v>
      </c>
      <c r="O524" s="63"/>
      <c r="P524" s="459">
        <f>'Punten per wedstrijd'!D553</f>
        <v>235.6999999999997</v>
      </c>
      <c r="Q524" s="332" t="s">
        <v>275</v>
      </c>
      <c r="R524" s="63" t="s">
        <v>9</v>
      </c>
      <c r="S524" s="332"/>
      <c r="T524" s="459">
        <f>'Punten per wedstrijd'!D649</f>
        <v>0</v>
      </c>
      <c r="U524" s="332" t="s">
        <v>275</v>
      </c>
      <c r="V524" s="219" t="s">
        <v>1659</v>
      </c>
      <c r="W524" s="63"/>
      <c r="X524" s="459">
        <f>'Punten per wedstrijd'!D100</f>
        <v>4837.2000000000007</v>
      </c>
      <c r="Y524" s="332" t="s">
        <v>275</v>
      </c>
      <c r="Z524" s="278" t="s">
        <v>37</v>
      </c>
      <c r="AA524" s="63"/>
      <c r="AB524" s="459">
        <f>'Punten per wedstrijd'!D302</f>
        <v>657.4000000000018</v>
      </c>
      <c r="AC524" s="332" t="s">
        <v>275</v>
      </c>
      <c r="AD524" s="278" t="s">
        <v>37</v>
      </c>
      <c r="AE524" s="63"/>
      <c r="AF524" s="459">
        <f>'Punten per wedstrijd'!D510</f>
        <v>248.20000000000132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59">
        <f>'Punten per wedstrijd'!D764</f>
        <v>0</v>
      </c>
      <c r="E525" s="332" t="s">
        <v>276</v>
      </c>
      <c r="F525" s="219" t="s">
        <v>1659</v>
      </c>
      <c r="G525" s="63"/>
      <c r="H525" s="459">
        <f>'Punten per wedstrijd'!D204</f>
        <v>4395.0999999999985</v>
      </c>
      <c r="I525" s="332" t="s">
        <v>276</v>
      </c>
      <c r="J525" s="63" t="s">
        <v>154</v>
      </c>
      <c r="K525" s="63"/>
      <c r="L525" s="459">
        <f>'Punten per wedstrijd'!D382</f>
        <v>670.69999999999891</v>
      </c>
      <c r="M525" s="332" t="s">
        <v>276</v>
      </c>
      <c r="N525" s="63" t="s">
        <v>162</v>
      </c>
      <c r="O525" s="63"/>
      <c r="P525" s="459">
        <f>'Punten per wedstrijd'!D562</f>
        <v>235.49999999999983</v>
      </c>
      <c r="Q525" s="332" t="s">
        <v>276</v>
      </c>
      <c r="R525" s="278" t="s">
        <v>2019</v>
      </c>
      <c r="S525" s="332"/>
      <c r="T525" s="459">
        <f>'Punten per wedstrijd'!D650</f>
        <v>0</v>
      </c>
      <c r="U525" s="332" t="s">
        <v>276</v>
      </c>
      <c r="V525" s="219" t="s">
        <v>1657</v>
      </c>
      <c r="W525" s="63"/>
      <c r="X525" s="459">
        <f>'Punten per wedstrijd'!D7</f>
        <v>4821.7999999999975</v>
      </c>
      <c r="Y525" s="332" t="s">
        <v>276</v>
      </c>
      <c r="Z525" s="63" t="s">
        <v>749</v>
      </c>
      <c r="AA525" s="63"/>
      <c r="AB525" s="459">
        <f>'Punten per wedstrijd'!D287</f>
        <v>654.1999999999997</v>
      </c>
      <c r="AC525" s="332" t="s">
        <v>276</v>
      </c>
      <c r="AD525" s="63" t="s">
        <v>153</v>
      </c>
      <c r="AE525" s="63"/>
      <c r="AF525" s="459">
        <f>'Punten per wedstrijd'!D437</f>
        <v>246.39999999999912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59">
        <f>'Punten per wedstrijd'!D765</f>
        <v>0</v>
      </c>
      <c r="E526" s="332" t="s">
        <v>277</v>
      </c>
      <c r="F526" s="278" t="s">
        <v>2024</v>
      </c>
      <c r="G526" s="63"/>
      <c r="H526" s="459">
        <f>'Punten per wedstrijd'!D117</f>
        <v>4379.899999999996</v>
      </c>
      <c r="I526" s="332" t="s">
        <v>277</v>
      </c>
      <c r="J526" s="278" t="s">
        <v>13</v>
      </c>
      <c r="K526" s="63"/>
      <c r="L526" s="459">
        <f>'Punten per wedstrijd'!D347</f>
        <v>664.29999999999893</v>
      </c>
      <c r="M526" s="332" t="s">
        <v>277</v>
      </c>
      <c r="N526" s="278" t="s">
        <v>31</v>
      </c>
      <c r="O526" s="63"/>
      <c r="P526" s="459">
        <f>'Punten per wedstrijd'!D608</f>
        <v>235.09999999999502</v>
      </c>
      <c r="Q526" s="332" t="s">
        <v>277</v>
      </c>
      <c r="R526" s="278" t="s">
        <v>11</v>
      </c>
      <c r="S526" s="332"/>
      <c r="T526" s="459">
        <f>'Punten per wedstrijd'!D651</f>
        <v>0</v>
      </c>
      <c r="U526" s="332" t="s">
        <v>277</v>
      </c>
      <c r="V526" s="278" t="s">
        <v>3367</v>
      </c>
      <c r="W526" s="63"/>
      <c r="X526" s="459">
        <f>'Punten per wedstrijd'!D53</f>
        <v>4818.1000000000085</v>
      </c>
      <c r="Y526" s="332" t="s">
        <v>277</v>
      </c>
      <c r="Z526" s="63" t="s">
        <v>796</v>
      </c>
      <c r="AA526" s="63"/>
      <c r="AB526" s="459">
        <f>'Punten per wedstrijd'!D258</f>
        <v>653.29999999999973</v>
      </c>
      <c r="AC526" s="332" t="s">
        <v>277</v>
      </c>
      <c r="AD526" s="63" t="s">
        <v>180</v>
      </c>
      <c r="AE526" s="63"/>
      <c r="AF526" s="459">
        <f>'Punten per wedstrijd'!D514</f>
        <v>238.79999999999995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3396</v>
      </c>
      <c r="C527" s="63"/>
      <c r="D527" s="459">
        <f>'Punten per wedstrijd'!D766</f>
        <v>0</v>
      </c>
      <c r="E527" s="332" t="s">
        <v>278</v>
      </c>
      <c r="F527" s="278" t="s">
        <v>17</v>
      </c>
      <c r="G527" s="63"/>
      <c r="H527" s="459">
        <f>'Punten per wedstrijd'!D144</f>
        <v>4378.8999999999996</v>
      </c>
      <c r="I527" s="332" t="s">
        <v>278</v>
      </c>
      <c r="J527" s="219" t="s">
        <v>1653</v>
      </c>
      <c r="K527" s="63"/>
      <c r="L527" s="459">
        <f>'Punten per wedstrijd'!D327</f>
        <v>660.90000000000373</v>
      </c>
      <c r="M527" s="332" t="s">
        <v>278</v>
      </c>
      <c r="N527" s="278" t="s">
        <v>2008</v>
      </c>
      <c r="O527" s="63"/>
      <c r="P527" s="459">
        <f>'Punten per wedstrijd'!D559</f>
        <v>234.80000000000103</v>
      </c>
      <c r="Q527" s="332" t="s">
        <v>278</v>
      </c>
      <c r="R527" s="63" t="s">
        <v>3371</v>
      </c>
      <c r="S527" s="332"/>
      <c r="T527" s="459">
        <f>'Punten per wedstrijd'!D652</f>
        <v>0</v>
      </c>
      <c r="U527" s="332" t="s">
        <v>278</v>
      </c>
      <c r="V527" s="63" t="s">
        <v>762</v>
      </c>
      <c r="W527" s="63"/>
      <c r="X527" s="459">
        <f>'Punten per wedstrijd'!D58</f>
        <v>4807.700000000008</v>
      </c>
      <c r="Y527" s="332" t="s">
        <v>278</v>
      </c>
      <c r="Z527" s="63" t="s">
        <v>162</v>
      </c>
      <c r="AA527" s="63"/>
      <c r="AB527" s="459">
        <f>'Punten per wedstrijd'!D250</f>
        <v>650.59999999999729</v>
      </c>
      <c r="AC527" s="332" t="s">
        <v>278</v>
      </c>
      <c r="AD527" s="63" t="s">
        <v>3379</v>
      </c>
      <c r="AE527" s="63"/>
      <c r="AF527" s="459">
        <f>'Punten per wedstrijd'!D499</f>
        <v>236.40000000000055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2008</v>
      </c>
      <c r="C528" s="63"/>
      <c r="D528" s="459">
        <f>'Punten per wedstrijd'!D767</f>
        <v>0</v>
      </c>
      <c r="E528" s="332" t="s">
        <v>735</v>
      </c>
      <c r="F528" s="63" t="s">
        <v>748</v>
      </c>
      <c r="G528" s="63"/>
      <c r="H528" s="459">
        <f>'Punten per wedstrijd'!D184</f>
        <v>4350.5</v>
      </c>
      <c r="I528" s="332" t="s">
        <v>735</v>
      </c>
      <c r="J528" s="28" t="s">
        <v>142</v>
      </c>
      <c r="K528" s="63"/>
      <c r="L528" s="459">
        <f>'Punten per wedstrijd'!D385</f>
        <v>653.40000000000452</v>
      </c>
      <c r="M528" s="332" t="s">
        <v>735</v>
      </c>
      <c r="N528" s="63" t="s">
        <v>755</v>
      </c>
      <c r="O528" s="63"/>
      <c r="P528" s="459">
        <f>'Punten per wedstrijd'!D611</f>
        <v>232.09999999999749</v>
      </c>
      <c r="Q528" s="332" t="s">
        <v>735</v>
      </c>
      <c r="R528" s="278" t="s">
        <v>2026</v>
      </c>
      <c r="S528" s="332"/>
      <c r="T528" s="459">
        <f>'Punten per wedstrijd'!D653</f>
        <v>0</v>
      </c>
      <c r="U528" s="332" t="s">
        <v>735</v>
      </c>
      <c r="V528" s="63" t="s">
        <v>748</v>
      </c>
      <c r="W528" s="63"/>
      <c r="X528" s="459">
        <f>'Punten per wedstrijd'!D80</f>
        <v>4807.300000000002</v>
      </c>
      <c r="Y528" s="332" t="s">
        <v>735</v>
      </c>
      <c r="Z528" s="278" t="s">
        <v>2028</v>
      </c>
      <c r="AA528" s="63"/>
      <c r="AB528" s="459">
        <f>'Punten per wedstrijd'!D264</f>
        <v>649.69999999999902</v>
      </c>
      <c r="AC528" s="332" t="s">
        <v>735</v>
      </c>
      <c r="AD528" s="278" t="s">
        <v>31</v>
      </c>
      <c r="AE528" s="63"/>
      <c r="AF528" s="459">
        <f>'Punten per wedstrijd'!D504</f>
        <v>235.69999999999956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59">
        <f>'Punten per wedstrijd'!D768</f>
        <v>0</v>
      </c>
      <c r="E529" s="332" t="s">
        <v>736</v>
      </c>
      <c r="F529" s="63" t="s">
        <v>3369</v>
      </c>
      <c r="G529" s="63"/>
      <c r="H529" s="459">
        <f>'Punten per wedstrijd'!D115</f>
        <v>4342.2999999999984</v>
      </c>
      <c r="I529" s="332" t="s">
        <v>736</v>
      </c>
      <c r="J529" s="63" t="s">
        <v>3378</v>
      </c>
      <c r="K529" s="63"/>
      <c r="L529" s="459">
        <f>'Punten per wedstrijd'!D357</f>
        <v>647.59999999999934</v>
      </c>
      <c r="M529" s="332" t="s">
        <v>736</v>
      </c>
      <c r="N529" s="219" t="s">
        <v>1643</v>
      </c>
      <c r="O529" s="63"/>
      <c r="P529" s="459">
        <f>'Punten per wedstrijd'!D566</f>
        <v>231.29999999999814</v>
      </c>
      <c r="Q529" s="332" t="s">
        <v>736</v>
      </c>
      <c r="R529" s="219" t="s">
        <v>1655</v>
      </c>
      <c r="S529" s="332"/>
      <c r="T529" s="459">
        <f>'Punten per wedstrijd'!D654</f>
        <v>0</v>
      </c>
      <c r="U529" s="332" t="s">
        <v>736</v>
      </c>
      <c r="V529" s="63" t="s">
        <v>734</v>
      </c>
      <c r="W529" s="63"/>
      <c r="X529" s="459">
        <f>'Punten per wedstrijd'!D36</f>
        <v>4805.8000000000065</v>
      </c>
      <c r="Y529" s="332" t="s">
        <v>736</v>
      </c>
      <c r="Z529" s="278" t="s">
        <v>2054</v>
      </c>
      <c r="AA529" s="63"/>
      <c r="AB529" s="459">
        <f>'Punten per wedstrijd'!D225</f>
        <v>648.84999999999945</v>
      </c>
      <c r="AC529" s="332" t="s">
        <v>736</v>
      </c>
      <c r="AD529" s="63" t="s">
        <v>796</v>
      </c>
      <c r="AE529" s="63"/>
      <c r="AF529" s="459">
        <f>'Punten per wedstrijd'!D466</f>
        <v>232.09999999999974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59">
        <f>'Punten per wedstrijd'!D769</f>
        <v>0</v>
      </c>
      <c r="E530" s="332" t="s">
        <v>737</v>
      </c>
      <c r="F530" s="278" t="s">
        <v>11</v>
      </c>
      <c r="G530" s="63"/>
      <c r="H530" s="459">
        <f>'Punten per wedstrijd'!D131</f>
        <v>4323</v>
      </c>
      <c r="I530" s="332" t="s">
        <v>737</v>
      </c>
      <c r="J530" s="219" t="s">
        <v>1654</v>
      </c>
      <c r="K530" s="63"/>
      <c r="L530" s="459">
        <f>'Punten per wedstrijd'!D376</f>
        <v>644.49999999999966</v>
      </c>
      <c r="M530" s="332" t="s">
        <v>737</v>
      </c>
      <c r="N530" s="63" t="s">
        <v>9</v>
      </c>
      <c r="O530" s="63"/>
      <c r="P530" s="459">
        <f>'Punten per wedstrijd'!D545</f>
        <v>230.89999999999731</v>
      </c>
      <c r="Q530" s="332" t="s">
        <v>737</v>
      </c>
      <c r="R530" s="63" t="s">
        <v>728</v>
      </c>
      <c r="S530" s="332"/>
      <c r="T530" s="459">
        <f>'Punten per wedstrijd'!D655</f>
        <v>0</v>
      </c>
      <c r="U530" s="332" t="s">
        <v>737</v>
      </c>
      <c r="V530" s="278" t="s">
        <v>11</v>
      </c>
      <c r="W530" s="63"/>
      <c r="X530" s="459">
        <f>'Punten per wedstrijd'!D27</f>
        <v>4783.3000000000029</v>
      </c>
      <c r="Y530" s="332" t="s">
        <v>737</v>
      </c>
      <c r="Z530" s="219" t="s">
        <v>1662</v>
      </c>
      <c r="AA530" s="63"/>
      <c r="AB530" s="459">
        <f>'Punten per wedstrijd'!D304</f>
        <v>648.80000000000109</v>
      </c>
      <c r="AC530" s="332" t="s">
        <v>737</v>
      </c>
      <c r="AD530" s="63" t="s">
        <v>733</v>
      </c>
      <c r="AE530" s="63"/>
      <c r="AF530" s="459">
        <f>'Punten per wedstrijd'!D500</f>
        <v>228.2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59">
        <f>'Punten per wedstrijd'!D770</f>
        <v>0</v>
      </c>
      <c r="E531" s="332" t="s">
        <v>739</v>
      </c>
      <c r="F531" s="28" t="s">
        <v>143</v>
      </c>
      <c r="G531" s="63"/>
      <c r="H531" s="459">
        <f>'Punten per wedstrijd'!D199</f>
        <v>4309.699999999998</v>
      </c>
      <c r="I531" s="332" t="s">
        <v>739</v>
      </c>
      <c r="J531" s="219" t="s">
        <v>1660</v>
      </c>
      <c r="K531" s="63"/>
      <c r="L531" s="459">
        <f>'Punten per wedstrijd'!D387</f>
        <v>642.59999999999775</v>
      </c>
      <c r="M531" s="332" t="s">
        <v>739</v>
      </c>
      <c r="N531" s="63" t="s">
        <v>3384</v>
      </c>
      <c r="O531" s="63"/>
      <c r="P531" s="459">
        <f>'Punten per wedstrijd'!D591</f>
        <v>230.39999999999671</v>
      </c>
      <c r="Q531" s="332" t="s">
        <v>739</v>
      </c>
      <c r="R531" s="278" t="s">
        <v>2012</v>
      </c>
      <c r="S531" s="332"/>
      <c r="T531" s="459">
        <f>'Punten per wedstrijd'!D656</f>
        <v>0</v>
      </c>
      <c r="U531" s="332" t="s">
        <v>739</v>
      </c>
      <c r="V531" s="278" t="s">
        <v>13</v>
      </c>
      <c r="W531" s="63"/>
      <c r="X531" s="459">
        <f>'Punten per wedstrijd'!D35</f>
        <v>4727.0000000000018</v>
      </c>
      <c r="Y531" s="332" t="s">
        <v>739</v>
      </c>
      <c r="Z531" s="278" t="s">
        <v>31</v>
      </c>
      <c r="AA531" s="63"/>
      <c r="AB531" s="459">
        <f>'Punten per wedstrijd'!D296</f>
        <v>639.29999999999927</v>
      </c>
      <c r="AC531" s="332" t="s">
        <v>739</v>
      </c>
      <c r="AD531" s="63" t="s">
        <v>141</v>
      </c>
      <c r="AE531" s="63"/>
      <c r="AF531" s="459">
        <f>'Punten per wedstrijd'!D468</f>
        <v>227.50000000000051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3375</v>
      </c>
      <c r="C532" s="63"/>
      <c r="D532" s="459">
        <f>'Punten per wedstrijd'!D771</f>
        <v>0</v>
      </c>
      <c r="E532" s="332" t="s">
        <v>745</v>
      </c>
      <c r="F532" s="278" t="s">
        <v>2027</v>
      </c>
      <c r="G532" s="63"/>
      <c r="H532" s="459">
        <f>'Punten per wedstrijd'!D158</f>
        <v>4293.1000000000031</v>
      </c>
      <c r="I532" s="332" t="s">
        <v>745</v>
      </c>
      <c r="J532" s="63" t="s">
        <v>3388</v>
      </c>
      <c r="K532" s="63"/>
      <c r="L532" s="459">
        <f>'Punten per wedstrijd'!D326</f>
        <v>640.79999999999961</v>
      </c>
      <c r="M532" s="332" t="s">
        <v>745</v>
      </c>
      <c r="N532" s="63" t="s">
        <v>3397</v>
      </c>
      <c r="O532" s="63"/>
      <c r="P532" s="459">
        <f>'Punten per wedstrijd'!D619</f>
        <v>227.79999999998745</v>
      </c>
      <c r="Q532" s="332" t="s">
        <v>745</v>
      </c>
      <c r="R532" s="63" t="s">
        <v>783</v>
      </c>
      <c r="S532" s="332"/>
      <c r="T532" s="459">
        <f>'Punten per wedstrijd'!D658</f>
        <v>0</v>
      </c>
      <c r="U532" s="332" t="s">
        <v>745</v>
      </c>
      <c r="V532" s="219" t="s">
        <v>1662</v>
      </c>
      <c r="W532" s="63"/>
      <c r="X532" s="459">
        <f>'Punten per wedstrijd'!D96</f>
        <v>4722.3000000000056</v>
      </c>
      <c r="Y532" s="332" t="s">
        <v>745</v>
      </c>
      <c r="Z532" s="63" t="s">
        <v>3380</v>
      </c>
      <c r="AA532" s="63"/>
      <c r="AB532" s="459">
        <f>'Punten per wedstrijd'!D213</f>
        <v>637.70000000000073</v>
      </c>
      <c r="AC532" s="332" t="s">
        <v>745</v>
      </c>
      <c r="AD532" s="63" t="s">
        <v>771</v>
      </c>
      <c r="AE532" s="63"/>
      <c r="AF532" s="459">
        <f>'Punten per wedstrijd'!D432</f>
        <v>225.99999999999977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3400</v>
      </c>
      <c r="C533" s="63"/>
      <c r="D533" s="459">
        <f>'Punten per wedstrijd'!D772</f>
        <v>0</v>
      </c>
      <c r="E533" s="332" t="s">
        <v>747</v>
      </c>
      <c r="F533" s="63" t="s">
        <v>162</v>
      </c>
      <c r="G533" s="63"/>
      <c r="H533" s="459">
        <f>'Punten per wedstrijd'!D146</f>
        <v>4285.7999999999929</v>
      </c>
      <c r="I533" s="332" t="s">
        <v>747</v>
      </c>
      <c r="J533" s="63" t="s">
        <v>3382</v>
      </c>
      <c r="K533" s="63"/>
      <c r="L533" s="459">
        <f>'Punten per wedstrijd'!D397</f>
        <v>634.80000000000041</v>
      </c>
      <c r="M533" s="332" t="s">
        <v>747</v>
      </c>
      <c r="N533" s="63" t="s">
        <v>3387</v>
      </c>
      <c r="O533" s="63"/>
      <c r="P533" s="459">
        <f>'Punten per wedstrijd'!D544</f>
        <v>226.90000000000276</v>
      </c>
      <c r="Q533" s="332" t="s">
        <v>747</v>
      </c>
      <c r="R533" s="278" t="s">
        <v>13</v>
      </c>
      <c r="S533" s="332"/>
      <c r="T533" s="459">
        <f>'Punten per wedstrijd'!D659</f>
        <v>0</v>
      </c>
      <c r="U533" s="332" t="s">
        <v>747</v>
      </c>
      <c r="V533" s="63" t="s">
        <v>783</v>
      </c>
      <c r="W533" s="63"/>
      <c r="X533" s="459">
        <f>'Punten per wedstrijd'!D34</f>
        <v>4717.2000000000062</v>
      </c>
      <c r="Y533" s="332" t="s">
        <v>747</v>
      </c>
      <c r="Z533" s="63" t="s">
        <v>755</v>
      </c>
      <c r="AA533" s="63"/>
      <c r="AB533" s="459">
        <f>'Punten per wedstrijd'!D299</f>
        <v>637.19999999999982</v>
      </c>
      <c r="AC533" s="332" t="s">
        <v>747</v>
      </c>
      <c r="AD533" s="63" t="s">
        <v>3388</v>
      </c>
      <c r="AE533" s="63"/>
      <c r="AF533" s="459">
        <f>'Punten per wedstrijd'!D430</f>
        <v>224.2000000000003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3378</v>
      </c>
      <c r="C534" s="63"/>
      <c r="D534" s="459">
        <f>'Punten per wedstrijd'!D773</f>
        <v>0</v>
      </c>
      <c r="E534" s="332" t="s">
        <v>750</v>
      </c>
      <c r="F534" s="278" t="s">
        <v>2026</v>
      </c>
      <c r="G534" s="63"/>
      <c r="H534" s="459">
        <f>'Punten per wedstrijd'!D133</f>
        <v>4269.0999999999985</v>
      </c>
      <c r="I534" s="332" t="s">
        <v>750</v>
      </c>
      <c r="J534" s="278" t="s">
        <v>25</v>
      </c>
      <c r="K534" s="63"/>
      <c r="L534" s="459">
        <f>'Punten per wedstrijd'!D375</f>
        <v>624.6999999999997</v>
      </c>
      <c r="M534" s="332" t="s">
        <v>750</v>
      </c>
      <c r="N534" s="219" t="s">
        <v>1653</v>
      </c>
      <c r="O534" s="63"/>
      <c r="P534" s="459">
        <f>'Punten per wedstrijd'!D535</f>
        <v>226.80000000000564</v>
      </c>
      <c r="Q534" s="332" t="s">
        <v>750</v>
      </c>
      <c r="R534" s="63" t="s">
        <v>734</v>
      </c>
      <c r="S534" s="332"/>
      <c r="T534" s="459">
        <f>'Punten per wedstrijd'!D660</f>
        <v>0</v>
      </c>
      <c r="U534" s="332" t="s">
        <v>750</v>
      </c>
      <c r="V534" s="63" t="s">
        <v>3371</v>
      </c>
      <c r="W534" s="63"/>
      <c r="X534" s="459">
        <f>'Punten per wedstrijd'!D28</f>
        <v>4686.2</v>
      </c>
      <c r="Y534" s="332" t="s">
        <v>750</v>
      </c>
      <c r="Z534" s="278" t="s">
        <v>3368</v>
      </c>
      <c r="AA534" s="63"/>
      <c r="AB534" s="459">
        <f>'Punten per wedstrijd'!D311</f>
        <v>627.99999999999932</v>
      </c>
      <c r="AC534" s="332" t="s">
        <v>750</v>
      </c>
      <c r="AD534" s="278" t="s">
        <v>2054</v>
      </c>
      <c r="AE534" s="63"/>
      <c r="AF534" s="459">
        <f>'Punten per wedstrijd'!D433</f>
        <v>224.10000000000014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59">
        <f>'Punten per wedstrijd'!D774</f>
        <v>0</v>
      </c>
      <c r="E535" s="332" t="s">
        <v>751</v>
      </c>
      <c r="F535" s="63" t="s">
        <v>3397</v>
      </c>
      <c r="G535" s="63"/>
      <c r="H535" s="459">
        <f>'Punten per wedstrijd'!D203</f>
        <v>4239.4999999999945</v>
      </c>
      <c r="I535" s="332" t="s">
        <v>751</v>
      </c>
      <c r="J535" s="278" t="s">
        <v>11</v>
      </c>
      <c r="K535" s="63"/>
      <c r="L535" s="459">
        <f>'Punten per wedstrijd'!D339</f>
        <v>620.3000000000003</v>
      </c>
      <c r="M535" s="332" t="s">
        <v>751</v>
      </c>
      <c r="N535" s="278" t="s">
        <v>2027</v>
      </c>
      <c r="O535" s="63"/>
      <c r="P535" s="459">
        <f>'Punten per wedstrijd'!D574</f>
        <v>219.20000000000005</v>
      </c>
      <c r="Q535" s="332" t="s">
        <v>751</v>
      </c>
      <c r="R535" s="278" t="s">
        <v>15</v>
      </c>
      <c r="S535" s="332"/>
      <c r="T535" s="459">
        <f>'Punten per wedstrijd'!D661</f>
        <v>0</v>
      </c>
      <c r="U535" s="332" t="s">
        <v>751</v>
      </c>
      <c r="V535" s="63" t="s">
        <v>9</v>
      </c>
      <c r="W535" s="63"/>
      <c r="X535" s="459">
        <f>'Punten per wedstrijd'!D25</f>
        <v>4670.1999999999907</v>
      </c>
      <c r="Y535" s="332" t="s">
        <v>751</v>
      </c>
      <c r="Z535" s="63" t="s">
        <v>764</v>
      </c>
      <c r="AA535" s="63"/>
      <c r="AB535" s="459">
        <f>'Punten per wedstrijd'!D280</f>
        <v>626.9999999999992</v>
      </c>
      <c r="AC535" s="332" t="s">
        <v>751</v>
      </c>
      <c r="AD535" s="63" t="s">
        <v>783</v>
      </c>
      <c r="AE535" s="63"/>
      <c r="AF535" s="459">
        <f>'Punten per wedstrijd'!D450</f>
        <v>223.69999999999968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3374</v>
      </c>
      <c r="C536" s="63"/>
      <c r="D536" s="459">
        <f>'Punten per wedstrijd'!D775</f>
        <v>0</v>
      </c>
      <c r="E536" s="332" t="s">
        <v>754</v>
      </c>
      <c r="F536" s="63" t="s">
        <v>3382</v>
      </c>
      <c r="G536" s="63"/>
      <c r="H536" s="459">
        <f>'Punten per wedstrijd'!D189</f>
        <v>4237.9999999999982</v>
      </c>
      <c r="I536" s="332" t="s">
        <v>754</v>
      </c>
      <c r="J536" s="63" t="s">
        <v>757</v>
      </c>
      <c r="K536" s="63"/>
      <c r="L536" s="459">
        <f>'Punten per wedstrijd'!D353</f>
        <v>605.79999999999768</v>
      </c>
      <c r="M536" s="332" t="s">
        <v>754</v>
      </c>
      <c r="N536" s="63" t="s">
        <v>790</v>
      </c>
      <c r="O536" s="63"/>
      <c r="P536" s="459">
        <f>'Punten per wedstrijd'!D609</f>
        <v>218.49999999999747</v>
      </c>
      <c r="Q536" s="332" t="s">
        <v>754</v>
      </c>
      <c r="R536" s="63" t="s">
        <v>3396</v>
      </c>
      <c r="S536" s="332"/>
      <c r="T536" s="459">
        <f>'Punten per wedstrijd'!D662</f>
        <v>0</v>
      </c>
      <c r="U536" s="332" t="s">
        <v>754</v>
      </c>
      <c r="V536" s="278" t="s">
        <v>2031</v>
      </c>
      <c r="W536" s="63"/>
      <c r="X536" s="459">
        <f>'Punten per wedstrijd'!D97</f>
        <v>4647.800000000002</v>
      </c>
      <c r="Y536" s="332" t="s">
        <v>754</v>
      </c>
      <c r="Z536" s="63" t="s">
        <v>3374</v>
      </c>
      <c r="AA536" s="63"/>
      <c r="AB536" s="459">
        <f>'Punten per wedstrijd'!D255</f>
        <v>607.50000000000205</v>
      </c>
      <c r="AC536" s="332" t="s">
        <v>754</v>
      </c>
      <c r="AD536" s="278" t="s">
        <v>2158</v>
      </c>
      <c r="AE536" s="63"/>
      <c r="AF536" s="459">
        <f>'Punten per wedstrijd'!D498</f>
        <v>223.59999999999965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59">
        <f>'Punten per wedstrijd'!D776</f>
        <v>0</v>
      </c>
      <c r="E537" s="332" t="s">
        <v>756</v>
      </c>
      <c r="F537" s="219" t="s">
        <v>1644</v>
      </c>
      <c r="G537" s="63"/>
      <c r="H537" s="459">
        <f>'Punten per wedstrijd'!D161</f>
        <v>4217.3499999999985</v>
      </c>
      <c r="I537" s="332" t="s">
        <v>756</v>
      </c>
      <c r="J537" s="63" t="s">
        <v>733</v>
      </c>
      <c r="K537" s="63"/>
      <c r="L537" s="459">
        <f>'Punten per wedstrijd'!D396</f>
        <v>597.44999999999675</v>
      </c>
      <c r="M537" s="332" t="s">
        <v>756</v>
      </c>
      <c r="N537" s="278" t="s">
        <v>15</v>
      </c>
      <c r="O537" s="63"/>
      <c r="P537" s="459">
        <f>'Punten per wedstrijd'!D557</f>
        <v>217.59999999999803</v>
      </c>
      <c r="Q537" s="332" t="s">
        <v>756</v>
      </c>
      <c r="R537" s="278" t="s">
        <v>17</v>
      </c>
      <c r="S537" s="332"/>
      <c r="T537" s="459">
        <f>'Punten per wedstrijd'!D664</f>
        <v>0</v>
      </c>
      <c r="U537" s="332" t="s">
        <v>756</v>
      </c>
      <c r="V537" s="63" t="s">
        <v>3388</v>
      </c>
      <c r="W537" s="63"/>
      <c r="X537" s="459">
        <f>'Punten per wedstrijd'!D14</f>
        <v>4644.0999999999985</v>
      </c>
      <c r="Y537" s="332" t="s">
        <v>756</v>
      </c>
      <c r="Z537" s="278" t="s">
        <v>2019</v>
      </c>
      <c r="AA537" s="63"/>
      <c r="AB537" s="459">
        <f>'Punten per wedstrijd'!D234</f>
        <v>603.80000000000007</v>
      </c>
      <c r="AC537" s="332" t="s">
        <v>756</v>
      </c>
      <c r="AD537" s="219" t="s">
        <v>1655</v>
      </c>
      <c r="AE537" s="63"/>
      <c r="AF537" s="459">
        <f>'Punten per wedstrijd'!D446</f>
        <v>223.5000000000004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4499</v>
      </c>
      <c r="C538" s="63"/>
      <c r="D538" s="459">
        <f>'Punten per wedstrijd'!D777</f>
        <v>0</v>
      </c>
      <c r="E538" s="332" t="s">
        <v>761</v>
      </c>
      <c r="F538" s="219" t="s">
        <v>1654</v>
      </c>
      <c r="G538" s="63"/>
      <c r="H538" s="459">
        <f>'Punten per wedstrijd'!D168</f>
        <v>4188.2000000000007</v>
      </c>
      <c r="I538" s="332" t="s">
        <v>761</v>
      </c>
      <c r="J538" s="278" t="s">
        <v>4499</v>
      </c>
      <c r="K538" s="63"/>
      <c r="L538" s="459">
        <f>'Punten per wedstrijd'!D361</f>
        <v>595.29999999999745</v>
      </c>
      <c r="M538" s="332" t="s">
        <v>761</v>
      </c>
      <c r="N538" s="278" t="s">
        <v>37</v>
      </c>
      <c r="O538" s="63"/>
      <c r="P538" s="459">
        <f>'Punten per wedstrijd'!D614</f>
        <v>216.79999999999976</v>
      </c>
      <c r="Q538" s="332" t="s">
        <v>761</v>
      </c>
      <c r="R538" s="63" t="s">
        <v>757</v>
      </c>
      <c r="S538" s="332"/>
      <c r="T538" s="459">
        <f>'Punten per wedstrijd'!D665</f>
        <v>0</v>
      </c>
      <c r="U538" s="332" t="s">
        <v>761</v>
      </c>
      <c r="V538" s="63" t="s">
        <v>746</v>
      </c>
      <c r="W538" s="63"/>
      <c r="X538" s="459">
        <f>'Punten per wedstrijd'!D67</f>
        <v>4624.8000000000147</v>
      </c>
      <c r="Y538" s="332" t="s">
        <v>761</v>
      </c>
      <c r="Z538" s="63" t="s">
        <v>734</v>
      </c>
      <c r="AA538" s="63"/>
      <c r="AB538" s="459">
        <f>'Punten per wedstrijd'!D244</f>
        <v>602.20000000000164</v>
      </c>
      <c r="AC538" s="332" t="s">
        <v>761</v>
      </c>
      <c r="AD538" s="63" t="s">
        <v>753</v>
      </c>
      <c r="AE538" s="63"/>
      <c r="AF538" s="459">
        <f>'Punten per wedstrijd'!D518</f>
        <v>221.59999999999994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59">
        <f>'Punten per wedstrijd'!D778</f>
        <v>0</v>
      </c>
      <c r="E539" s="332" t="s">
        <v>765</v>
      </c>
      <c r="F539" s="219" t="s">
        <v>1653</v>
      </c>
      <c r="G539" s="63"/>
      <c r="H539" s="459">
        <f>'Punten per wedstrijd'!D119</f>
        <v>4156.4000000000106</v>
      </c>
      <c r="I539" s="332" t="s">
        <v>765</v>
      </c>
      <c r="J539" s="278" t="s">
        <v>2054</v>
      </c>
      <c r="K539" s="63"/>
      <c r="L539" s="459">
        <f>'Punten per wedstrijd'!D329</f>
        <v>595.20000000000005</v>
      </c>
      <c r="M539" s="332" t="s">
        <v>765</v>
      </c>
      <c r="N539" s="63" t="s">
        <v>3388</v>
      </c>
      <c r="O539" s="63"/>
      <c r="P539" s="459">
        <f>'Punten per wedstrijd'!D534</f>
        <v>214.09999999999988</v>
      </c>
      <c r="Q539" s="332" t="s">
        <v>765</v>
      </c>
      <c r="R539" s="63" t="s">
        <v>162</v>
      </c>
      <c r="S539" s="332"/>
      <c r="T539" s="459">
        <f>'Punten per wedstrijd'!D666</f>
        <v>0</v>
      </c>
      <c r="U539" s="332" t="s">
        <v>765</v>
      </c>
      <c r="V539" s="278" t="s">
        <v>2028</v>
      </c>
      <c r="W539" s="63"/>
      <c r="X539" s="459">
        <f>'Punten per wedstrijd'!D56</f>
        <v>4593.5999999999876</v>
      </c>
      <c r="Y539" s="332" t="s">
        <v>765</v>
      </c>
      <c r="Z539" s="219" t="s">
        <v>1654</v>
      </c>
      <c r="AA539" s="63"/>
      <c r="AB539" s="459">
        <f>'Punten per wedstrijd'!D272</f>
        <v>601.10000000000105</v>
      </c>
      <c r="AC539" s="332" t="s">
        <v>765</v>
      </c>
      <c r="AD539" s="63" t="s">
        <v>3401</v>
      </c>
      <c r="AE539" s="63"/>
      <c r="AF539" s="459">
        <f>'Punten per wedstrijd'!D503</f>
        <v>221.2000000000001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59">
        <f>'Punten per wedstrijd'!D779</f>
        <v>0</v>
      </c>
      <c r="E540" s="332" t="s">
        <v>766</v>
      </c>
      <c r="F540" s="63" t="s">
        <v>738</v>
      </c>
      <c r="G540" s="63"/>
      <c r="H540" s="459">
        <f>'Punten per wedstrijd'!D178</f>
        <v>4111.3999999999996</v>
      </c>
      <c r="I540" s="332" t="s">
        <v>766</v>
      </c>
      <c r="J540" s="278" t="s">
        <v>33</v>
      </c>
      <c r="K540" s="63"/>
      <c r="L540" s="459">
        <f>'Punten per wedstrijd'!D405</f>
        <v>593.90000000000055</v>
      </c>
      <c r="M540" s="332" t="s">
        <v>766</v>
      </c>
      <c r="N540" s="63" t="s">
        <v>3369</v>
      </c>
      <c r="O540" s="63"/>
      <c r="P540" s="459">
        <f>'Punten per wedstrijd'!D531</f>
        <v>207.4000000000006</v>
      </c>
      <c r="Q540" s="332" t="s">
        <v>766</v>
      </c>
      <c r="R540" s="63" t="s">
        <v>3375</v>
      </c>
      <c r="S540" s="332"/>
      <c r="T540" s="459">
        <f>'Punten per wedstrijd'!D667</f>
        <v>0</v>
      </c>
      <c r="U540" s="332" t="s">
        <v>766</v>
      </c>
      <c r="V540" s="63" t="s">
        <v>180</v>
      </c>
      <c r="W540" s="63"/>
      <c r="X540" s="459">
        <f>'Punten per wedstrijd'!D98</f>
        <v>4563.600000000004</v>
      </c>
      <c r="Y540" s="332" t="s">
        <v>766</v>
      </c>
      <c r="Z540" s="63" t="s">
        <v>763</v>
      </c>
      <c r="AA540" s="63"/>
      <c r="AB540" s="459">
        <f>'Punten per wedstrijd'!D269</f>
        <v>595.80000000000132</v>
      </c>
      <c r="AC540" s="332" t="s">
        <v>766</v>
      </c>
      <c r="AD540" s="278" t="s">
        <v>2027</v>
      </c>
      <c r="AE540" s="63"/>
      <c r="AF540" s="459">
        <f>'Punten per wedstrijd'!D470</f>
        <v>220.89999999999992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59">
        <f>'Punten per wedstrijd'!D780</f>
        <v>0</v>
      </c>
      <c r="E541" s="332" t="s">
        <v>767</v>
      </c>
      <c r="F541" s="278" t="s">
        <v>2011</v>
      </c>
      <c r="G541" s="63"/>
      <c r="H541" s="459">
        <f>'Punten per wedstrijd'!D110</f>
        <v>4103.3999999999951</v>
      </c>
      <c r="I541" s="332" t="s">
        <v>767</v>
      </c>
      <c r="J541" s="278" t="s">
        <v>17</v>
      </c>
      <c r="K541" s="63"/>
      <c r="L541" s="459">
        <f>'Punten per wedstrijd'!D352</f>
        <v>589.79999999999836</v>
      </c>
      <c r="M541" s="332" t="s">
        <v>767</v>
      </c>
      <c r="N541" s="63" t="s">
        <v>753</v>
      </c>
      <c r="O541" s="63"/>
      <c r="P541" s="459">
        <f>'Punten per wedstrijd'!D622</f>
        <v>207.20000000000061</v>
      </c>
      <c r="Q541" s="332" t="s">
        <v>767</v>
      </c>
      <c r="R541" s="63" t="s">
        <v>3400</v>
      </c>
      <c r="S541" s="332"/>
      <c r="T541" s="459">
        <f>'Punten per wedstrijd'!D668</f>
        <v>0</v>
      </c>
      <c r="U541" s="332" t="s">
        <v>767</v>
      </c>
      <c r="V541" s="219" t="s">
        <v>1647</v>
      </c>
      <c r="W541" s="63"/>
      <c r="X541" s="459">
        <f>'Punten per wedstrijd'!D10</f>
        <v>4552.5999999999876</v>
      </c>
      <c r="Y541" s="332" t="s">
        <v>767</v>
      </c>
      <c r="Z541" s="63" t="s">
        <v>3369</v>
      </c>
      <c r="AA541" s="63"/>
      <c r="AB541" s="459">
        <f>'Punten per wedstrijd'!D219</f>
        <v>584.29999999999984</v>
      </c>
      <c r="AC541" s="332" t="s">
        <v>767</v>
      </c>
      <c r="AD541" s="278" t="s">
        <v>2011</v>
      </c>
      <c r="AE541" s="63"/>
      <c r="AF541" s="459">
        <f>'Punten per wedstrijd'!D422</f>
        <v>219.59999999999965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3367</v>
      </c>
      <c r="C542" s="63"/>
      <c r="D542" s="459">
        <f>'Punten per wedstrijd'!D781</f>
        <v>0</v>
      </c>
      <c r="E542" s="332" t="s">
        <v>773</v>
      </c>
      <c r="F542" s="63" t="s">
        <v>3373</v>
      </c>
      <c r="G542" s="63"/>
      <c r="H542" s="459">
        <f>'Punten per wedstrijd'!D127</f>
        <v>4101.7000000000007</v>
      </c>
      <c r="I542" s="332" t="s">
        <v>773</v>
      </c>
      <c r="J542" s="63" t="s">
        <v>3387</v>
      </c>
      <c r="K542" s="63"/>
      <c r="L542" s="459">
        <f>'Punten per wedstrijd'!D336</f>
        <v>584.20000000000357</v>
      </c>
      <c r="M542" s="332" t="s">
        <v>773</v>
      </c>
      <c r="N542" s="63" t="s">
        <v>783</v>
      </c>
      <c r="O542" s="63"/>
      <c r="P542" s="459">
        <f>'Punten per wedstrijd'!D554</f>
        <v>204.30000000000513</v>
      </c>
      <c r="Q542" s="332" t="s">
        <v>773</v>
      </c>
      <c r="R542" s="63" t="s">
        <v>3378</v>
      </c>
      <c r="S542" s="332"/>
      <c r="T542" s="459">
        <f>'Punten per wedstrijd'!D669</f>
        <v>0</v>
      </c>
      <c r="U542" s="332" t="s">
        <v>773</v>
      </c>
      <c r="V542" s="63" t="s">
        <v>790</v>
      </c>
      <c r="W542" s="63"/>
      <c r="X542" s="459">
        <f>'Punten per wedstrijd'!D89</f>
        <v>4515.2999999999993</v>
      </c>
      <c r="Y542" s="332" t="s">
        <v>773</v>
      </c>
      <c r="Z542" s="278" t="s">
        <v>4499</v>
      </c>
      <c r="AA542" s="63"/>
      <c r="AB542" s="459">
        <f>'Punten per wedstrijd'!D257</f>
        <v>581.09999999999775</v>
      </c>
      <c r="AC542" s="332" t="s">
        <v>773</v>
      </c>
      <c r="AD542" s="63" t="s">
        <v>3377</v>
      </c>
      <c r="AE542" s="63"/>
      <c r="AF542" s="459">
        <f>'Punten per wedstrijd'!D471</f>
        <v>219.59999999999903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2027</v>
      </c>
      <c r="C543" s="63"/>
      <c r="D543" s="459">
        <f>'Punten per wedstrijd'!D782</f>
        <v>0</v>
      </c>
      <c r="E543" s="332" t="s">
        <v>781</v>
      </c>
      <c r="F543" s="278" t="s">
        <v>2019</v>
      </c>
      <c r="G543" s="63"/>
      <c r="H543" s="459">
        <f>'Punten per wedstrijd'!D130</f>
        <v>4092.6000000000008</v>
      </c>
      <c r="I543" s="332" t="s">
        <v>781</v>
      </c>
      <c r="J543" s="219" t="s">
        <v>1657</v>
      </c>
      <c r="K543" s="63"/>
      <c r="L543" s="459">
        <f>'Punten per wedstrijd'!D319</f>
        <v>579.64999999999714</v>
      </c>
      <c r="M543" s="332" t="s">
        <v>781</v>
      </c>
      <c r="N543" s="63" t="s">
        <v>3401</v>
      </c>
      <c r="O543" s="63"/>
      <c r="P543" s="459">
        <f>'Punten per wedstrijd'!D607</f>
        <v>202.49999999999744</v>
      </c>
      <c r="Q543" s="332" t="s">
        <v>781</v>
      </c>
      <c r="R543" s="63" t="s">
        <v>3374</v>
      </c>
      <c r="S543" s="332"/>
      <c r="T543" s="459">
        <f>'Punten per wedstrijd'!D671</f>
        <v>0</v>
      </c>
      <c r="U543" s="332" t="s">
        <v>781</v>
      </c>
      <c r="V543" s="278" t="s">
        <v>2012</v>
      </c>
      <c r="W543" s="63"/>
      <c r="X543" s="459">
        <f>'Punten per wedstrijd'!D32</f>
        <v>4512.3000000000038</v>
      </c>
      <c r="Y543" s="332" t="s">
        <v>781</v>
      </c>
      <c r="Z543" s="63" t="s">
        <v>3372</v>
      </c>
      <c r="AA543" s="63"/>
      <c r="AB543" s="459">
        <f>'Punten per wedstrijd'!D274</f>
        <v>581.00000000000227</v>
      </c>
      <c r="AC543" s="332" t="s">
        <v>781</v>
      </c>
      <c r="AD543" s="219" t="s">
        <v>1660</v>
      </c>
      <c r="AE543" s="63"/>
      <c r="AF543" s="459">
        <f>'Punten per wedstrijd'!D491</f>
        <v>217.29999999999882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3377</v>
      </c>
      <c r="C544" s="63"/>
      <c r="D544" s="459">
        <f>'Punten per wedstrijd'!D783</f>
        <v>0</v>
      </c>
      <c r="E544" s="332" t="s">
        <v>785</v>
      </c>
      <c r="F544" s="63" t="s">
        <v>180</v>
      </c>
      <c r="G544" s="63"/>
      <c r="H544" s="459">
        <f>'Punten per wedstrijd'!D202</f>
        <v>4090.9000000000024</v>
      </c>
      <c r="I544" s="332" t="s">
        <v>785</v>
      </c>
      <c r="J544" s="63" t="s">
        <v>3370</v>
      </c>
      <c r="K544" s="63"/>
      <c r="L544" s="459">
        <f>'Punten per wedstrijd'!D332</f>
        <v>572.80000000000041</v>
      </c>
      <c r="M544" s="332" t="s">
        <v>785</v>
      </c>
      <c r="N544" s="219" t="s">
        <v>1662</v>
      </c>
      <c r="O544" s="63"/>
      <c r="P544" s="459">
        <f>'Punten per wedstrijd'!D616</f>
        <v>202.40000000000123</v>
      </c>
      <c r="Q544" s="332" t="s">
        <v>785</v>
      </c>
      <c r="R544" s="63" t="s">
        <v>800</v>
      </c>
      <c r="S544" s="332"/>
      <c r="T544" s="459">
        <f>'Punten per wedstrijd'!D672</f>
        <v>0</v>
      </c>
      <c r="U544" s="332" t="s">
        <v>785</v>
      </c>
      <c r="V544" s="219" t="s">
        <v>1655</v>
      </c>
      <c r="W544" s="63"/>
      <c r="X544" s="459">
        <f>'Punten per wedstrijd'!D30</f>
        <v>4511.2999999999956</v>
      </c>
      <c r="Y544" s="332" t="s">
        <v>785</v>
      </c>
      <c r="Z544" s="63" t="s">
        <v>3382</v>
      </c>
      <c r="AA544" s="63"/>
      <c r="AB544" s="459">
        <f>'Punten per wedstrijd'!D293</f>
        <v>577.49999999999818</v>
      </c>
      <c r="AC544" s="332" t="s">
        <v>785</v>
      </c>
      <c r="AD544" s="63" t="s">
        <v>3376</v>
      </c>
      <c r="AE544" s="63"/>
      <c r="AF544" s="459">
        <f>'Punten per wedstrijd'!D475</f>
        <v>216.80000000000047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2028</v>
      </c>
      <c r="C545" s="63"/>
      <c r="D545" s="459">
        <f>'Punten per wedstrijd'!D784</f>
        <v>0</v>
      </c>
      <c r="E545" s="332" t="s">
        <v>786</v>
      </c>
      <c r="F545" s="63" t="s">
        <v>3381</v>
      </c>
      <c r="G545" s="63"/>
      <c r="H545" s="459">
        <f>'Punten per wedstrijd'!D137</f>
        <v>4071.5500000000038</v>
      </c>
      <c r="I545" s="332" t="s">
        <v>786</v>
      </c>
      <c r="J545" s="63" t="s">
        <v>3399</v>
      </c>
      <c r="K545" s="63"/>
      <c r="L545" s="459">
        <f>'Punten per wedstrijd'!D388</f>
        <v>561.45000000000073</v>
      </c>
      <c r="M545" s="332" t="s">
        <v>786</v>
      </c>
      <c r="N545" s="278" t="s">
        <v>2011</v>
      </c>
      <c r="O545" s="63"/>
      <c r="P545" s="459">
        <f>'Punten per wedstrijd'!D526</f>
        <v>200.79999999999512</v>
      </c>
      <c r="Q545" s="332" t="s">
        <v>786</v>
      </c>
      <c r="R545" s="278" t="s">
        <v>4499</v>
      </c>
      <c r="S545" s="332"/>
      <c r="T545" s="459">
        <f>'Punten per wedstrijd'!D673</f>
        <v>0</v>
      </c>
      <c r="U545" s="332" t="s">
        <v>786</v>
      </c>
      <c r="V545" s="278" t="s">
        <v>2003</v>
      </c>
      <c r="W545" s="63"/>
      <c r="X545" s="459">
        <f>'Punten per wedstrijd'!D86</f>
        <v>4510.8999999999942</v>
      </c>
      <c r="Y545" s="332" t="s">
        <v>786</v>
      </c>
      <c r="Z545" s="63" t="s">
        <v>3385</v>
      </c>
      <c r="AA545" s="63"/>
      <c r="AB545" s="459">
        <f>'Punten per wedstrijd'!D298</f>
        <v>577.40000000000111</v>
      </c>
      <c r="AC545" s="332" t="s">
        <v>786</v>
      </c>
      <c r="AD545" s="219" t="s">
        <v>1659</v>
      </c>
      <c r="AE545" s="63"/>
      <c r="AF545" s="459">
        <f>'Punten per wedstrijd'!D516</f>
        <v>216.19999999999993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59">
        <f>'Punten per wedstrijd'!D785</f>
        <v>0</v>
      </c>
      <c r="E546" s="332" t="s">
        <v>787</v>
      </c>
      <c r="F546" s="63" t="s">
        <v>3379</v>
      </c>
      <c r="G546" s="63"/>
      <c r="H546" s="459">
        <f>'Punten per wedstrijd'!D187</f>
        <v>4067.4999999999991</v>
      </c>
      <c r="I546" s="332" t="s">
        <v>787</v>
      </c>
      <c r="J546" s="63" t="s">
        <v>753</v>
      </c>
      <c r="K546" s="63"/>
      <c r="L546" s="459">
        <f>'Punten per wedstrijd'!D414</f>
        <v>557.90000000000043</v>
      </c>
      <c r="M546" s="332" t="s">
        <v>787</v>
      </c>
      <c r="N546" s="278" t="s">
        <v>2158</v>
      </c>
      <c r="O546" s="63"/>
      <c r="P546" s="459">
        <f>'Punten per wedstrijd'!D602</f>
        <v>200.59999999999764</v>
      </c>
      <c r="Q546" s="332" t="s">
        <v>787</v>
      </c>
      <c r="R546" s="63" t="s">
        <v>796</v>
      </c>
      <c r="S546" s="332"/>
      <c r="T546" s="459">
        <f>'Punten per wedstrijd'!D674</f>
        <v>0</v>
      </c>
      <c r="U546" s="332" t="s">
        <v>787</v>
      </c>
      <c r="V546" s="278" t="s">
        <v>33</v>
      </c>
      <c r="W546" s="63"/>
      <c r="X546" s="459">
        <f>'Punten per wedstrijd'!D93</f>
        <v>4503.2000000000007</v>
      </c>
      <c r="Y546" s="332" t="s">
        <v>787</v>
      </c>
      <c r="Z546" s="63" t="s">
        <v>748</v>
      </c>
      <c r="AA546" s="63"/>
      <c r="AB546" s="459">
        <f>'Punten per wedstrijd'!D288</f>
        <v>570.89999999999895</v>
      </c>
      <c r="AC546" s="332" t="s">
        <v>787</v>
      </c>
      <c r="AD546" s="278" t="s">
        <v>23</v>
      </c>
      <c r="AE546" s="63"/>
      <c r="AF546" s="459">
        <f>'Punten per wedstrijd'!D478</f>
        <v>213.099999999999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59">
        <f>'Punten per wedstrijd'!D786</f>
        <v>0</v>
      </c>
      <c r="E547" s="332" t="s">
        <v>793</v>
      </c>
      <c r="F547" s="278" t="s">
        <v>2031</v>
      </c>
      <c r="G547" s="63"/>
      <c r="H547" s="459">
        <f>'Punten per wedstrijd'!D201</f>
        <v>4060.300000000002</v>
      </c>
      <c r="I547" s="332" t="s">
        <v>793</v>
      </c>
      <c r="J547" s="278" t="s">
        <v>15</v>
      </c>
      <c r="K547" s="63"/>
      <c r="L547" s="459">
        <f>'Punten per wedstrijd'!D349</f>
        <v>552.99999999999898</v>
      </c>
      <c r="M547" s="332" t="s">
        <v>793</v>
      </c>
      <c r="N547" s="63" t="s">
        <v>3396</v>
      </c>
      <c r="O547" s="63"/>
      <c r="P547" s="459">
        <f>'Punten per wedstrijd'!D558</f>
        <v>197.80000000000041</v>
      </c>
      <c r="Q547" s="332" t="s">
        <v>793</v>
      </c>
      <c r="R547" s="28" t="s">
        <v>21</v>
      </c>
      <c r="S547" s="332"/>
      <c r="T547" s="459">
        <f>'Punten per wedstrijd'!D675</f>
        <v>0</v>
      </c>
      <c r="U547" s="332" t="s">
        <v>793</v>
      </c>
      <c r="V547" s="28" t="s">
        <v>143</v>
      </c>
      <c r="W547" s="63"/>
      <c r="X547" s="459">
        <f>'Punten per wedstrijd'!D95</f>
        <v>4439.9999999999982</v>
      </c>
      <c r="Y547" s="332" t="s">
        <v>793</v>
      </c>
      <c r="Z547" s="63" t="s">
        <v>3400</v>
      </c>
      <c r="AA547" s="63"/>
      <c r="AB547" s="459">
        <f>'Punten per wedstrijd'!D252</f>
        <v>564.99999999999955</v>
      </c>
      <c r="AC547" s="332" t="s">
        <v>793</v>
      </c>
      <c r="AD547" s="63" t="s">
        <v>763</v>
      </c>
      <c r="AE547" s="63"/>
      <c r="AF547" s="459">
        <f>'Punten per wedstrijd'!D477</f>
        <v>212.50000000000011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3376</v>
      </c>
      <c r="C548" s="63"/>
      <c r="D548" s="459">
        <f>'Punten per wedstrijd'!D787</f>
        <v>0</v>
      </c>
      <c r="E548" s="332" t="s">
        <v>794</v>
      </c>
      <c r="F548" s="278" t="s">
        <v>25</v>
      </c>
      <c r="G548" s="63"/>
      <c r="H548" s="459">
        <f>'Punten per wedstrijd'!D167</f>
        <v>4056.699999999993</v>
      </c>
      <c r="I548" s="332" t="s">
        <v>794</v>
      </c>
      <c r="J548" s="278" t="s">
        <v>3367</v>
      </c>
      <c r="K548" s="63"/>
      <c r="L548" s="459">
        <f>'Punten per wedstrijd'!D365</f>
        <v>551.29999999999973</v>
      </c>
      <c r="M548" s="332" t="s">
        <v>794</v>
      </c>
      <c r="N548" s="278" t="s">
        <v>2024</v>
      </c>
      <c r="O548" s="63"/>
      <c r="P548" s="459">
        <f>'Punten per wedstrijd'!D533</f>
        <v>189.69999999999828</v>
      </c>
      <c r="Q548" s="332" t="s">
        <v>794</v>
      </c>
      <c r="R548" s="63" t="s">
        <v>141</v>
      </c>
      <c r="S548" s="332"/>
      <c r="T548" s="459">
        <f>'Punten per wedstrijd'!D676</f>
        <v>0</v>
      </c>
      <c r="U548" s="332" t="s">
        <v>794</v>
      </c>
      <c r="V548" s="278" t="s">
        <v>15</v>
      </c>
      <c r="W548" s="63"/>
      <c r="X548" s="459">
        <f>'Punten per wedstrijd'!D37</f>
        <v>4416.9999999999964</v>
      </c>
      <c r="Y548" s="332" t="s">
        <v>794</v>
      </c>
      <c r="Z548" s="63" t="s">
        <v>3378</v>
      </c>
      <c r="AA548" s="63"/>
      <c r="AB548" s="459">
        <f>'Punten per wedstrijd'!D253</f>
        <v>559.20000000000255</v>
      </c>
      <c r="AC548" s="332" t="s">
        <v>794</v>
      </c>
      <c r="AD548" s="278" t="s">
        <v>2004</v>
      </c>
      <c r="AE548" s="63"/>
      <c r="AF548" s="459">
        <f>'Punten per wedstrijd'!D424</f>
        <v>209.09999999999962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3383</v>
      </c>
      <c r="C549" s="63"/>
      <c r="D549" s="459">
        <f>'Punten per wedstrijd'!D788</f>
        <v>0</v>
      </c>
      <c r="E549" s="332" t="s">
        <v>795</v>
      </c>
      <c r="F549" s="278" t="s">
        <v>4499</v>
      </c>
      <c r="G549" s="63"/>
      <c r="H549" s="459">
        <f>'Punten per wedstrijd'!D153</f>
        <v>4041.199999999993</v>
      </c>
      <c r="I549" s="332" t="s">
        <v>795</v>
      </c>
      <c r="J549" s="63" t="s">
        <v>782</v>
      </c>
      <c r="K549" s="63"/>
      <c r="L549" s="459">
        <f>'Punten per wedstrijd'!D404</f>
        <v>548</v>
      </c>
      <c r="M549" s="332" t="s">
        <v>795</v>
      </c>
      <c r="N549" s="28" t="s">
        <v>143</v>
      </c>
      <c r="O549" s="63"/>
      <c r="P549" s="459">
        <f>'Punten per wedstrijd'!D615</f>
        <v>187.599999999999</v>
      </c>
      <c r="Q549" s="332" t="s">
        <v>795</v>
      </c>
      <c r="R549" s="278" t="s">
        <v>2027</v>
      </c>
      <c r="S549" s="332"/>
      <c r="T549" s="459">
        <f>'Punten per wedstrijd'!D678</f>
        <v>0</v>
      </c>
      <c r="U549" s="332" t="s">
        <v>795</v>
      </c>
      <c r="V549" s="278" t="s">
        <v>3368</v>
      </c>
      <c r="W549" s="63"/>
      <c r="X549" s="459">
        <f>'Punten per wedstrijd'!D103</f>
        <v>4409.3499999999985</v>
      </c>
      <c r="Y549" s="332" t="s">
        <v>795</v>
      </c>
      <c r="Z549" s="63" t="s">
        <v>3379</v>
      </c>
      <c r="AA549" s="63"/>
      <c r="AB549" s="459">
        <f>'Punten per wedstrijd'!D291</f>
        <v>559.19999999999857</v>
      </c>
      <c r="AC549" s="332" t="s">
        <v>795</v>
      </c>
      <c r="AD549" s="219" t="s">
        <v>1654</v>
      </c>
      <c r="AE549" s="63"/>
      <c r="AF549" s="459">
        <f>'Punten per wedstrijd'!D480</f>
        <v>208.39999999999972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59">
        <f>'Punten per wedstrijd'!D789</f>
        <v>0</v>
      </c>
      <c r="E550" s="332" t="s">
        <v>797</v>
      </c>
      <c r="F550" s="219" t="s">
        <v>1657</v>
      </c>
      <c r="G550" s="63"/>
      <c r="H550" s="459">
        <f>'Punten per wedstrijd'!D111</f>
        <v>3991.7999999999984</v>
      </c>
      <c r="I550" s="332" t="s">
        <v>797</v>
      </c>
      <c r="J550" s="63" t="s">
        <v>3381</v>
      </c>
      <c r="K550" s="63"/>
      <c r="L550" s="459">
        <f>'Punten per wedstrijd'!D345</f>
        <v>544.80000000000018</v>
      </c>
      <c r="M550" s="332" t="s">
        <v>797</v>
      </c>
      <c r="N550" s="63" t="s">
        <v>3377</v>
      </c>
      <c r="O550" s="63"/>
      <c r="P550" s="459">
        <f>'Punten per wedstrijd'!D575</f>
        <v>183.30000000000211</v>
      </c>
      <c r="Q550" s="332" t="s">
        <v>797</v>
      </c>
      <c r="R550" s="63" t="s">
        <v>3377</v>
      </c>
      <c r="S550" s="332"/>
      <c r="T550" s="459">
        <f>'Punten per wedstrijd'!D679</f>
        <v>0</v>
      </c>
      <c r="U550" s="332" t="s">
        <v>797</v>
      </c>
      <c r="V550" s="63" t="s">
        <v>728</v>
      </c>
      <c r="W550" s="63"/>
      <c r="X550" s="459">
        <f>'Punten per wedstrijd'!D31</f>
        <v>4408.2999999999956</v>
      </c>
      <c r="Y550" s="332" t="s">
        <v>797</v>
      </c>
      <c r="Z550" s="63" t="s">
        <v>746</v>
      </c>
      <c r="AA550" s="63"/>
      <c r="AB550" s="459">
        <f>'Punten per wedstrijd'!D275</f>
        <v>555.20000000000141</v>
      </c>
      <c r="AC550" s="332" t="s">
        <v>797</v>
      </c>
      <c r="AD550" s="219" t="s">
        <v>1662</v>
      </c>
      <c r="AE550" s="63"/>
      <c r="AF550" s="459">
        <f>'Punten per wedstrijd'!D512</f>
        <v>206.99999999999989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59">
        <f>'Punten per wedstrijd'!D790</f>
        <v>0</v>
      </c>
      <c r="E551" s="332" t="s">
        <v>798</v>
      </c>
      <c r="F551" s="219" t="s">
        <v>1643</v>
      </c>
      <c r="G551" s="63"/>
      <c r="H551" s="459">
        <f>'Punten per wedstrijd'!D150</f>
        <v>3934.7000000000003</v>
      </c>
      <c r="I551" s="332" t="s">
        <v>798</v>
      </c>
      <c r="J551" s="63" t="s">
        <v>779</v>
      </c>
      <c r="K551" s="63"/>
      <c r="L551" s="459">
        <f>'Punten per wedstrijd'!D389</f>
        <v>543.60000000000082</v>
      </c>
      <c r="M551" s="332" t="s">
        <v>798</v>
      </c>
      <c r="N551" s="278" t="s">
        <v>2007</v>
      </c>
      <c r="O551" s="63"/>
      <c r="P551" s="459">
        <f>'Punten per wedstrijd'!D539</f>
        <v>179.79999999999922</v>
      </c>
      <c r="Q551" s="332" t="s">
        <v>798</v>
      </c>
      <c r="R551" s="278" t="s">
        <v>2028</v>
      </c>
      <c r="S551" s="332"/>
      <c r="T551" s="459">
        <f>'Punten per wedstrijd'!D680</f>
        <v>0</v>
      </c>
      <c r="U551" s="332" t="s">
        <v>798</v>
      </c>
      <c r="V551" s="63" t="s">
        <v>3396</v>
      </c>
      <c r="W551" s="63"/>
      <c r="X551" s="459">
        <f>'Punten per wedstrijd'!D38</f>
        <v>4404.9999999999964</v>
      </c>
      <c r="Y551" s="332" t="s">
        <v>798</v>
      </c>
      <c r="Z551" s="28" t="s">
        <v>143</v>
      </c>
      <c r="AA551" s="63"/>
      <c r="AB551" s="459">
        <f>'Punten per wedstrijd'!D303</f>
        <v>549.50000000000011</v>
      </c>
      <c r="AC551" s="332" t="s">
        <v>798</v>
      </c>
      <c r="AD551" s="63" t="s">
        <v>162</v>
      </c>
      <c r="AE551" s="63"/>
      <c r="AF551" s="459">
        <f>'Punten per wedstrijd'!D458</f>
        <v>205.59999999999951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59">
        <f>'Punten per wedstrijd'!D791</f>
        <v>0</v>
      </c>
      <c r="E552" s="332" t="s">
        <v>799</v>
      </c>
      <c r="F552" s="63" t="s">
        <v>3372</v>
      </c>
      <c r="G552" s="63"/>
      <c r="H552" s="459">
        <f>'Punten per wedstrijd'!D170</f>
        <v>3915.1500000000015</v>
      </c>
      <c r="I552" s="332" t="s">
        <v>799</v>
      </c>
      <c r="J552" s="63" t="s">
        <v>162</v>
      </c>
      <c r="K552" s="63"/>
      <c r="L552" s="459">
        <f>'Punten per wedstrijd'!D354</f>
        <v>533.99999999999955</v>
      </c>
      <c r="M552" s="332" t="s">
        <v>799</v>
      </c>
      <c r="N552" s="63" t="s">
        <v>788</v>
      </c>
      <c r="O552" s="63"/>
      <c r="P552" s="459">
        <f>'Punten per wedstrijd'!D538</f>
        <v>178.80000000000342</v>
      </c>
      <c r="Q552" s="332" t="s">
        <v>799</v>
      </c>
      <c r="R552" s="219" t="s">
        <v>1644</v>
      </c>
      <c r="S552" s="332"/>
      <c r="T552" s="459">
        <f>'Punten per wedstrijd'!D681</f>
        <v>0</v>
      </c>
      <c r="U552" s="332" t="s">
        <v>799</v>
      </c>
      <c r="V552" s="278" t="s">
        <v>2025</v>
      </c>
      <c r="W552" s="63"/>
      <c r="X552" s="459">
        <f>'Punten per wedstrijd'!D22</f>
        <v>4393.0999999999931</v>
      </c>
      <c r="Y552" s="332" t="s">
        <v>799</v>
      </c>
      <c r="Z552" s="63" t="s">
        <v>3370</v>
      </c>
      <c r="AA552" s="63"/>
      <c r="AB552" s="459">
        <f>'Punten per wedstrijd'!D228</f>
        <v>542.50000000000011</v>
      </c>
      <c r="AC552" s="332" t="s">
        <v>799</v>
      </c>
      <c r="AD552" s="278" t="s">
        <v>2024</v>
      </c>
      <c r="AE552" s="63"/>
      <c r="AF552" s="459">
        <f>'Punten per wedstrijd'!D429</f>
        <v>202.99999999999955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59">
        <f>'Punten per wedstrijd'!D792</f>
        <v>0</v>
      </c>
      <c r="E553" s="332" t="s">
        <v>802</v>
      </c>
      <c r="F553" s="278" t="s">
        <v>23</v>
      </c>
      <c r="G553" s="63"/>
      <c r="H553" s="459">
        <f>'Punten per wedstrijd'!D166</f>
        <v>3906.2999999999965</v>
      </c>
      <c r="I553" s="332" t="s">
        <v>802</v>
      </c>
      <c r="J553" s="63" t="s">
        <v>3379</v>
      </c>
      <c r="K553" s="63"/>
      <c r="L553" s="459">
        <f>'Punten per wedstrijd'!D395</f>
        <v>533.89999999999907</v>
      </c>
      <c r="M553" s="332" t="s">
        <v>802</v>
      </c>
      <c r="N553" s="278" t="s">
        <v>27</v>
      </c>
      <c r="O553" s="63"/>
      <c r="P553" s="459">
        <f>'Punten per wedstrijd'!D588</f>
        <v>178.69999999999831</v>
      </c>
      <c r="Q553" s="332" t="s">
        <v>802</v>
      </c>
      <c r="R553" s="63" t="s">
        <v>762</v>
      </c>
      <c r="S553" s="332"/>
      <c r="T553" s="459">
        <f>'Punten per wedstrijd'!D682</f>
        <v>0</v>
      </c>
      <c r="U553" s="332" t="s">
        <v>802</v>
      </c>
      <c r="V553" s="63" t="s">
        <v>3397</v>
      </c>
      <c r="W553" s="63"/>
      <c r="X553" s="459">
        <f>'Punten per wedstrijd'!D99</f>
        <v>4373.9999999999927</v>
      </c>
      <c r="Y553" s="332" t="s">
        <v>802</v>
      </c>
      <c r="Z553" s="278" t="s">
        <v>2011</v>
      </c>
      <c r="AA553" s="63"/>
      <c r="AB553" s="459">
        <f>'Punten per wedstrijd'!D214</f>
        <v>536.59999999999945</v>
      </c>
      <c r="AC553" s="332" t="s">
        <v>802</v>
      </c>
      <c r="AD553" s="63" t="s">
        <v>3396</v>
      </c>
      <c r="AE553" s="63"/>
      <c r="AF553" s="459">
        <f>'Punten per wedstrijd'!D454</f>
        <v>201.69999999999959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59">
        <f>'Punten per wedstrijd'!D793</f>
        <v>0</v>
      </c>
      <c r="E554" s="332" t="s">
        <v>896</v>
      </c>
      <c r="F554" s="63" t="s">
        <v>734</v>
      </c>
      <c r="G554" s="63"/>
      <c r="H554" s="459">
        <f>'Punten per wedstrijd'!D140</f>
        <v>3844.4000000000028</v>
      </c>
      <c r="I554" s="332" t="s">
        <v>896</v>
      </c>
      <c r="J554" s="63" t="s">
        <v>728</v>
      </c>
      <c r="K554" s="63"/>
      <c r="L554" s="459">
        <f>'Punten per wedstrijd'!D343</f>
        <v>529.99999999999977</v>
      </c>
      <c r="M554" s="332" t="s">
        <v>896</v>
      </c>
      <c r="N554" s="63" t="s">
        <v>141</v>
      </c>
      <c r="O554" s="63"/>
      <c r="P554" s="459">
        <f>'Punten per wedstrijd'!D572</f>
        <v>175.59999999999886</v>
      </c>
      <c r="Q554" s="332" t="s">
        <v>896</v>
      </c>
      <c r="R554" s="63" t="s">
        <v>3376</v>
      </c>
      <c r="S554" s="332"/>
      <c r="T554" s="459">
        <f>'Punten per wedstrijd'!D683</f>
        <v>0</v>
      </c>
      <c r="U554" s="332" t="s">
        <v>896</v>
      </c>
      <c r="V554" s="63" t="s">
        <v>778</v>
      </c>
      <c r="W554" s="63"/>
      <c r="X554" s="459">
        <f>'Punten per wedstrijd'!D69</f>
        <v>4365.1000000000022</v>
      </c>
      <c r="Y554" s="332" t="s">
        <v>896</v>
      </c>
      <c r="Z554" s="63" t="s">
        <v>3387</v>
      </c>
      <c r="AA554" s="63"/>
      <c r="AB554" s="459">
        <f>'Punten per wedstrijd'!D232</f>
        <v>534.50000000000455</v>
      </c>
      <c r="AC554" s="332" t="s">
        <v>896</v>
      </c>
      <c r="AD554" s="278" t="s">
        <v>2051</v>
      </c>
      <c r="AE554" s="63"/>
      <c r="AF554" s="459">
        <f>'Punten per wedstrijd'!D494</f>
        <v>197.80000000000067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3372</v>
      </c>
      <c r="C555" s="63"/>
      <c r="D555" s="459">
        <f>'Punten per wedstrijd'!D794</f>
        <v>0</v>
      </c>
      <c r="E555" s="332" t="s">
        <v>897</v>
      </c>
      <c r="F555" s="63" t="s">
        <v>3399</v>
      </c>
      <c r="G555" s="63"/>
      <c r="H555" s="459">
        <f>'Punten per wedstrijd'!D180</f>
        <v>3840.9000000000024</v>
      </c>
      <c r="I555" s="332" t="s">
        <v>897</v>
      </c>
      <c r="J555" s="278" t="s">
        <v>3368</v>
      </c>
      <c r="K555" s="63"/>
      <c r="L555" s="459">
        <f>'Punten per wedstrijd'!D415</f>
        <v>529.69999999999902</v>
      </c>
      <c r="M555" s="332" t="s">
        <v>897</v>
      </c>
      <c r="N555" s="63" t="s">
        <v>3376</v>
      </c>
      <c r="O555" s="63"/>
      <c r="P555" s="459">
        <f>'Punten per wedstrijd'!D579</f>
        <v>172.89999999999949</v>
      </c>
      <c r="Q555" s="332" t="s">
        <v>897</v>
      </c>
      <c r="R555" s="63" t="s">
        <v>3383</v>
      </c>
      <c r="S555" s="332"/>
      <c r="T555" s="459">
        <f>'Punten per wedstrijd'!D684</f>
        <v>0</v>
      </c>
      <c r="U555" s="332" t="s">
        <v>897</v>
      </c>
      <c r="V555" s="63" t="s">
        <v>155</v>
      </c>
      <c r="W555" s="63"/>
      <c r="X555" s="459">
        <f>'Punten per wedstrijd'!D101</f>
        <v>4315.5000000000082</v>
      </c>
      <c r="Y555" s="332" t="s">
        <v>897</v>
      </c>
      <c r="Z555" s="278" t="s">
        <v>17</v>
      </c>
      <c r="AA555" s="63"/>
      <c r="AB555" s="459">
        <f>'Punten per wedstrijd'!D248</f>
        <v>522.69999999999959</v>
      </c>
      <c r="AC555" s="332" t="s">
        <v>897</v>
      </c>
      <c r="AD555" s="63" t="s">
        <v>3381</v>
      </c>
      <c r="AE555" s="63"/>
      <c r="AF555" s="459">
        <f>'Punten per wedstrijd'!D449</f>
        <v>192.29999999999939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59">
        <f>'Punten per wedstrijd'!D795</f>
        <v>0</v>
      </c>
      <c r="E556" s="332" t="s">
        <v>898</v>
      </c>
      <c r="F556" s="278" t="s">
        <v>2012</v>
      </c>
      <c r="G556" s="63"/>
      <c r="H556" s="459">
        <f>'Punten per wedstrijd'!D136</f>
        <v>3835.650000000006</v>
      </c>
      <c r="I556" s="332" t="s">
        <v>898</v>
      </c>
      <c r="J556" s="219" t="s">
        <v>1643</v>
      </c>
      <c r="K556" s="63"/>
      <c r="L556" s="459">
        <f>'Punten per wedstrijd'!D358</f>
        <v>526.49999999999841</v>
      </c>
      <c r="M556" s="332" t="s">
        <v>898</v>
      </c>
      <c r="N556" s="278" t="s">
        <v>2004</v>
      </c>
      <c r="O556" s="63"/>
      <c r="P556" s="459">
        <f>'Punten per wedstrijd'!D528</f>
        <v>171.300000000002</v>
      </c>
      <c r="Q556" s="332" t="s">
        <v>898</v>
      </c>
      <c r="R556" s="63" t="s">
        <v>763</v>
      </c>
      <c r="S556" s="332"/>
      <c r="T556" s="459">
        <f>'Punten per wedstrijd'!D685</f>
        <v>0</v>
      </c>
      <c r="U556" s="332" t="s">
        <v>898</v>
      </c>
      <c r="V556" s="278" t="s">
        <v>4499</v>
      </c>
      <c r="W556" s="63"/>
      <c r="X556" s="459">
        <f>'Punten per wedstrijd'!D49</f>
        <v>4308.799999999992</v>
      </c>
      <c r="Y556" s="332" t="s">
        <v>898</v>
      </c>
      <c r="Z556" s="219" t="s">
        <v>1655</v>
      </c>
      <c r="AA556" s="63"/>
      <c r="AB556" s="459">
        <f>'Punten per wedstrijd'!D238</f>
        <v>517.79999999999859</v>
      </c>
      <c r="AC556" s="332" t="s">
        <v>898</v>
      </c>
      <c r="AD556" s="63" t="s">
        <v>3380</v>
      </c>
      <c r="AE556" s="63"/>
      <c r="AF556" s="459">
        <f>'Punten per wedstrijd'!D421</f>
        <v>191.09999999999985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59">
        <f>'Punten per wedstrijd'!D796</f>
        <v>0</v>
      </c>
      <c r="E557" s="332" t="s">
        <v>899</v>
      </c>
      <c r="F557" s="63" t="s">
        <v>762</v>
      </c>
      <c r="G557" s="63"/>
      <c r="H557" s="459">
        <f>'Punten per wedstrijd'!D162</f>
        <v>3811.7000000000098</v>
      </c>
      <c r="I557" s="332" t="s">
        <v>899</v>
      </c>
      <c r="J557" s="63" t="s">
        <v>738</v>
      </c>
      <c r="K557" s="63"/>
      <c r="L557" s="459">
        <f>'Punten per wedstrijd'!D386</f>
        <v>522.9000000000002</v>
      </c>
      <c r="M557" s="332" t="s">
        <v>899</v>
      </c>
      <c r="N557" s="63" t="s">
        <v>738</v>
      </c>
      <c r="O557" s="63"/>
      <c r="P557" s="459">
        <f>'Punten per wedstrijd'!D594</f>
        <v>170.9000000000002</v>
      </c>
      <c r="Q557" s="332" t="s">
        <v>899</v>
      </c>
      <c r="R557" s="278" t="s">
        <v>25</v>
      </c>
      <c r="S557" s="332"/>
      <c r="T557" s="459">
        <f>'Punten per wedstrijd'!D687</f>
        <v>0</v>
      </c>
      <c r="U557" s="332" t="s">
        <v>899</v>
      </c>
      <c r="V557" s="63" t="s">
        <v>3380</v>
      </c>
      <c r="W557" s="63"/>
      <c r="X557" s="459">
        <f>'Punten per wedstrijd'!D5</f>
        <v>4302.8</v>
      </c>
      <c r="Y557" s="332" t="s">
        <v>899</v>
      </c>
      <c r="Z557" s="63" t="s">
        <v>782</v>
      </c>
      <c r="AA557" s="63"/>
      <c r="AB557" s="459">
        <f>'Punten per wedstrijd'!D300</f>
        <v>516.69999999999914</v>
      </c>
      <c r="AC557" s="332" t="s">
        <v>899</v>
      </c>
      <c r="AD557" s="63" t="s">
        <v>755</v>
      </c>
      <c r="AE557" s="63"/>
      <c r="AF557" s="459">
        <f>'Punten per wedstrijd'!D507</f>
        <v>188.7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59">
        <f>'Punten per wedstrijd'!D797</f>
        <v>0</v>
      </c>
      <c r="E558" s="332" t="s">
        <v>900</v>
      </c>
      <c r="F558" s="278" t="s">
        <v>27</v>
      </c>
      <c r="G558" s="63"/>
      <c r="H558" s="459">
        <f>'Punten per wedstrijd'!D172</f>
        <v>3744.7000000000007</v>
      </c>
      <c r="I558" s="332" t="s">
        <v>900</v>
      </c>
      <c r="J558" s="63" t="s">
        <v>3377</v>
      </c>
      <c r="K558" s="63"/>
      <c r="L558" s="459">
        <f>'Punten per wedstrijd'!D367</f>
        <v>521.90000000000316</v>
      </c>
      <c r="M558" s="332" t="s">
        <v>900</v>
      </c>
      <c r="N558" s="63" t="s">
        <v>779</v>
      </c>
      <c r="O558" s="63"/>
      <c r="P558" s="459">
        <f>'Punten per wedstrijd'!D597</f>
        <v>167.50000000000068</v>
      </c>
      <c r="Q558" s="332" t="s">
        <v>900</v>
      </c>
      <c r="R558" s="219" t="s">
        <v>1656</v>
      </c>
      <c r="S558" s="332"/>
      <c r="T558" s="459">
        <f>'Punten per wedstrijd'!D689</f>
        <v>0</v>
      </c>
      <c r="U558" s="332" t="s">
        <v>900</v>
      </c>
      <c r="V558" s="219" t="s">
        <v>1652</v>
      </c>
      <c r="W558" s="63"/>
      <c r="X558" s="459">
        <f>'Punten per wedstrijd'!D9</f>
        <v>4293.3999999999951</v>
      </c>
      <c r="Y558" s="332" t="s">
        <v>900</v>
      </c>
      <c r="Z558" s="278" t="s">
        <v>2027</v>
      </c>
      <c r="AA558" s="63"/>
      <c r="AB558" s="459">
        <f>'Punten per wedstrijd'!D262</f>
        <v>511.60000000000144</v>
      </c>
      <c r="AC558" s="332" t="s">
        <v>900</v>
      </c>
      <c r="AD558" s="278" t="s">
        <v>2007</v>
      </c>
      <c r="AE558" s="63"/>
      <c r="AF558" s="459">
        <f>'Punten per wedstrijd'!D435</f>
        <v>188.10000000000036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59">
        <f>'Punten per wedstrijd'!D798</f>
        <v>0</v>
      </c>
      <c r="E559" s="332" t="s">
        <v>901</v>
      </c>
      <c r="F559" s="63" t="s">
        <v>3374</v>
      </c>
      <c r="G559" s="63"/>
      <c r="H559" s="459">
        <f>'Punten per wedstrijd'!D151</f>
        <v>3677.9500000000089</v>
      </c>
      <c r="I559" s="332" t="s">
        <v>901</v>
      </c>
      <c r="J559" s="63" t="s">
        <v>771</v>
      </c>
      <c r="K559" s="63"/>
      <c r="L559" s="459">
        <f>'Punten per wedstrijd'!D328</f>
        <v>521.80000000000223</v>
      </c>
      <c r="M559" s="332" t="s">
        <v>901</v>
      </c>
      <c r="N559" s="63" t="s">
        <v>3382</v>
      </c>
      <c r="O559" s="63"/>
      <c r="P559" s="459">
        <f>'Punten per wedstrijd'!D605</f>
        <v>167.19999999999993</v>
      </c>
      <c r="Q559" s="332" t="s">
        <v>901</v>
      </c>
      <c r="R559" s="63" t="s">
        <v>3372</v>
      </c>
      <c r="S559" s="332"/>
      <c r="T559" s="459">
        <f>'Punten per wedstrijd'!D690</f>
        <v>0</v>
      </c>
      <c r="U559" s="332" t="s">
        <v>901</v>
      </c>
      <c r="V559" s="278" t="s">
        <v>31</v>
      </c>
      <c r="W559" s="63"/>
      <c r="X559" s="459">
        <f>'Punten per wedstrijd'!D88</f>
        <v>4282.9999999999936</v>
      </c>
      <c r="Y559" s="332" t="s">
        <v>901</v>
      </c>
      <c r="Z559" s="63" t="s">
        <v>783</v>
      </c>
      <c r="AA559" s="63"/>
      <c r="AB559" s="459">
        <f>'Punten per wedstrijd'!D242</f>
        <v>505.70000000000022</v>
      </c>
      <c r="AC559" s="332" t="s">
        <v>901</v>
      </c>
      <c r="AD559" s="278" t="s">
        <v>2003</v>
      </c>
      <c r="AE559" s="63"/>
      <c r="AF559" s="459">
        <f>'Punten per wedstrijd'!D502</f>
        <v>188.00000000000003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3384</v>
      </c>
      <c r="C560" s="63"/>
      <c r="D560" s="459">
        <f>'Punten per wedstrijd'!D799</f>
        <v>0</v>
      </c>
      <c r="E560" s="332" t="s">
        <v>902</v>
      </c>
      <c r="F560" s="63" t="s">
        <v>3376</v>
      </c>
      <c r="G560" s="63"/>
      <c r="H560" s="459">
        <f>'Punten per wedstrijd'!D163</f>
        <v>3670.6999999999962</v>
      </c>
      <c r="I560" s="332" t="s">
        <v>902</v>
      </c>
      <c r="J560" s="278" t="s">
        <v>2003</v>
      </c>
      <c r="K560" s="63"/>
      <c r="L560" s="459">
        <f>'Punten per wedstrijd'!D398</f>
        <v>520.6999999999955</v>
      </c>
      <c r="M560" s="332" t="s">
        <v>902</v>
      </c>
      <c r="N560" s="219" t="s">
        <v>1660</v>
      </c>
      <c r="O560" s="63"/>
      <c r="P560" s="459">
        <f>'Punten per wedstrijd'!D595</f>
        <v>165.59999999999832</v>
      </c>
      <c r="Q560" s="332" t="s">
        <v>902</v>
      </c>
      <c r="R560" s="63" t="s">
        <v>746</v>
      </c>
      <c r="S560" s="332"/>
      <c r="T560" s="459">
        <f>'Punten per wedstrijd'!D691</f>
        <v>0</v>
      </c>
      <c r="U560" s="332" t="s">
        <v>902</v>
      </c>
      <c r="V560" s="63" t="s">
        <v>3369</v>
      </c>
      <c r="W560" s="63"/>
      <c r="X560" s="459">
        <f>'Punten per wedstrijd'!D11</f>
        <v>4277.2999999999993</v>
      </c>
      <c r="Y560" s="332" t="s">
        <v>902</v>
      </c>
      <c r="Z560" s="63" t="s">
        <v>3371</v>
      </c>
      <c r="AA560" s="63"/>
      <c r="AB560" s="459">
        <f>'Punten per wedstrijd'!D236</f>
        <v>497.20000000000135</v>
      </c>
      <c r="AC560" s="332" t="s">
        <v>902</v>
      </c>
      <c r="AD560" s="63" t="s">
        <v>764</v>
      </c>
      <c r="AE560" s="63"/>
      <c r="AF560" s="459">
        <f>'Punten per wedstrijd'!D488</f>
        <v>184.9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59">
        <f>'Punten per wedstrijd'!D800</f>
        <v>0</v>
      </c>
      <c r="E561" s="332" t="s">
        <v>903</v>
      </c>
      <c r="F561" s="63" t="s">
        <v>757</v>
      </c>
      <c r="G561" s="63"/>
      <c r="H561" s="459">
        <f>'Punten per wedstrijd'!D145</f>
        <v>3632.7000000000062</v>
      </c>
      <c r="I561" s="332" t="s">
        <v>903</v>
      </c>
      <c r="J561" s="278" t="s">
        <v>2158</v>
      </c>
      <c r="K561" s="63"/>
      <c r="L561" s="459">
        <f>'Punten per wedstrijd'!D394</f>
        <v>519.29999999999882</v>
      </c>
      <c r="M561" s="332" t="s">
        <v>903</v>
      </c>
      <c r="N561" s="278" t="s">
        <v>2031</v>
      </c>
      <c r="O561" s="63"/>
      <c r="P561" s="459">
        <f>'Punten per wedstrijd'!D617</f>
        <v>165.50000000000136</v>
      </c>
      <c r="Q561" s="332" t="s">
        <v>903</v>
      </c>
      <c r="R561" s="278" t="s">
        <v>27</v>
      </c>
      <c r="S561" s="332"/>
      <c r="T561" s="459">
        <f>'Punten per wedstrijd'!D692</f>
        <v>0</v>
      </c>
      <c r="U561" s="332" t="s">
        <v>903</v>
      </c>
      <c r="V561" s="63" t="s">
        <v>3373</v>
      </c>
      <c r="W561" s="63"/>
      <c r="X561" s="459">
        <f>'Punten per wedstrijd'!D23</f>
        <v>4276.4000000000015</v>
      </c>
      <c r="Y561" s="332" t="s">
        <v>903</v>
      </c>
      <c r="Z561" s="278" t="s">
        <v>2051</v>
      </c>
      <c r="AA561" s="63"/>
      <c r="AB561" s="459">
        <f>'Punten per wedstrijd'!D286</f>
        <v>496.70000000000044</v>
      </c>
      <c r="AC561" s="332" t="s">
        <v>903</v>
      </c>
      <c r="AD561" s="63" t="s">
        <v>9</v>
      </c>
      <c r="AE561" s="63"/>
      <c r="AF561" s="459">
        <f>'Punten per wedstrijd'!D441</f>
        <v>182.99999999999989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59">
        <f>'Punten per wedstrijd'!D801</f>
        <v>0</v>
      </c>
      <c r="E562" s="332" t="s">
        <v>904</v>
      </c>
      <c r="F562" s="278" t="s">
        <v>2158</v>
      </c>
      <c r="G562" s="63"/>
      <c r="H562" s="459">
        <f>'Punten per wedstrijd'!D186</f>
        <v>3620.9999999999941</v>
      </c>
      <c r="I562" s="332" t="s">
        <v>904</v>
      </c>
      <c r="J562" s="219" t="s">
        <v>1655</v>
      </c>
      <c r="K562" s="63"/>
      <c r="L562" s="459">
        <f>'Punten per wedstrijd'!D342</f>
        <v>511.20000000000249</v>
      </c>
      <c r="M562" s="332" t="s">
        <v>904</v>
      </c>
      <c r="N562" s="278" t="s">
        <v>2054</v>
      </c>
      <c r="O562" s="63"/>
      <c r="P562" s="459">
        <f>'Punten per wedstrijd'!D537</f>
        <v>165.00000000000318</v>
      </c>
      <c r="Q562" s="332" t="s">
        <v>904</v>
      </c>
      <c r="R562" s="63" t="s">
        <v>778</v>
      </c>
      <c r="S562" s="332"/>
      <c r="T562" s="459">
        <f>'Punten per wedstrijd'!D693</f>
        <v>0</v>
      </c>
      <c r="U562" s="332" t="s">
        <v>904</v>
      </c>
      <c r="V562" s="278" t="s">
        <v>27</v>
      </c>
      <c r="W562" s="63"/>
      <c r="X562" s="459">
        <f>'Punten per wedstrijd'!D68</f>
        <v>4249.2000000000025</v>
      </c>
      <c r="Y562" s="332" t="s">
        <v>904</v>
      </c>
      <c r="Z562" s="63" t="s">
        <v>738</v>
      </c>
      <c r="AA562" s="63"/>
      <c r="AB562" s="459">
        <f>'Punten per wedstrijd'!D282</f>
        <v>496.50000000000034</v>
      </c>
      <c r="AC562" s="332" t="s">
        <v>904</v>
      </c>
      <c r="AD562" s="63" t="s">
        <v>155</v>
      </c>
      <c r="AE562" s="63"/>
      <c r="AF562" s="459">
        <f>'Punten per wedstrijd'!D517</f>
        <v>181.10000000000085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59">
        <f>'Punten per wedstrijd'!D802</f>
        <v>0</v>
      </c>
      <c r="E563" s="332" t="s">
        <v>905</v>
      </c>
      <c r="F563" s="63" t="s">
        <v>3384</v>
      </c>
      <c r="G563" s="63"/>
      <c r="H563" s="459">
        <f>'Punten per wedstrijd'!D175</f>
        <v>3588.100000000004</v>
      </c>
      <c r="I563" s="332" t="s">
        <v>905</v>
      </c>
      <c r="J563" s="219" t="s">
        <v>1659</v>
      </c>
      <c r="K563" s="63"/>
      <c r="L563" s="459">
        <f>'Punten per wedstrijd'!D412</f>
        <v>510.69999999999891</v>
      </c>
      <c r="M563" s="332" t="s">
        <v>905</v>
      </c>
      <c r="N563" s="63" t="s">
        <v>154</v>
      </c>
      <c r="O563" s="63"/>
      <c r="P563" s="459">
        <f>'Punten per wedstrijd'!D590</f>
        <v>164.10000000000105</v>
      </c>
      <c r="Q563" s="332" t="s">
        <v>905</v>
      </c>
      <c r="R563" s="63" t="s">
        <v>154</v>
      </c>
      <c r="S563" s="332"/>
      <c r="T563" s="459">
        <f>'Punten per wedstrijd'!D694</f>
        <v>0</v>
      </c>
      <c r="U563" s="332" t="s">
        <v>905</v>
      </c>
      <c r="V563" s="219" t="s">
        <v>1660</v>
      </c>
      <c r="W563" s="63"/>
      <c r="X563" s="459">
        <f>'Punten per wedstrijd'!D75</f>
        <v>4243.3999999999896</v>
      </c>
      <c r="Y563" s="332" t="s">
        <v>905</v>
      </c>
      <c r="Z563" s="63" t="s">
        <v>3401</v>
      </c>
      <c r="AA563" s="63"/>
      <c r="AB563" s="459">
        <f>'Punten per wedstrijd'!D295</f>
        <v>491.9</v>
      </c>
      <c r="AC563" s="332" t="s">
        <v>905</v>
      </c>
      <c r="AD563" s="278" t="s">
        <v>2053</v>
      </c>
      <c r="AE563" s="63"/>
      <c r="AF563" s="459">
        <f>'Punten per wedstrijd'!D497</f>
        <v>179.7000000000001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59">
        <f>'Punten per wedstrijd'!D803</f>
        <v>0</v>
      </c>
      <c r="E564" s="332" t="s">
        <v>906</v>
      </c>
      <c r="F564" s="63" t="s">
        <v>3377</v>
      </c>
      <c r="G564" s="63"/>
      <c r="H564" s="459">
        <f>'Punten per wedstrijd'!D159</f>
        <v>3540.9000000000024</v>
      </c>
      <c r="I564" s="332" t="s">
        <v>906</v>
      </c>
      <c r="J564" s="278" t="s">
        <v>2027</v>
      </c>
      <c r="K564" s="63"/>
      <c r="L564" s="459">
        <f>'Punten per wedstrijd'!D366</f>
        <v>508.20000000000078</v>
      </c>
      <c r="M564" s="332" t="s">
        <v>906</v>
      </c>
      <c r="N564" s="63" t="s">
        <v>748</v>
      </c>
      <c r="O564" s="63"/>
      <c r="P564" s="459">
        <f>'Punten per wedstrijd'!D600</f>
        <v>156.49999999999955</v>
      </c>
      <c r="Q564" s="332" t="s">
        <v>906</v>
      </c>
      <c r="R564" s="63" t="s">
        <v>3384</v>
      </c>
      <c r="S564" s="332"/>
      <c r="T564" s="459">
        <f>'Punten per wedstrijd'!D695</f>
        <v>0</v>
      </c>
      <c r="U564" s="332" t="s">
        <v>906</v>
      </c>
      <c r="V564" s="63" t="s">
        <v>782</v>
      </c>
      <c r="W564" s="63"/>
      <c r="X564" s="459">
        <f>'Punten per wedstrijd'!D92</f>
        <v>4236.9999999999991</v>
      </c>
      <c r="Y564" s="332" t="s">
        <v>906</v>
      </c>
      <c r="Z564" s="278" t="s">
        <v>1</v>
      </c>
      <c r="AA564" s="63"/>
      <c r="AB564" s="459">
        <f>'Punten per wedstrijd'!D220</f>
        <v>491.10000000000042</v>
      </c>
      <c r="AC564" s="332" t="s">
        <v>906</v>
      </c>
      <c r="AD564" s="63" t="s">
        <v>3378</v>
      </c>
      <c r="AE564" s="63"/>
      <c r="AF564" s="459">
        <f>'Punten per wedstrijd'!D461</f>
        <v>179.09999999999982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3399</v>
      </c>
      <c r="C565" s="63"/>
      <c r="D565" s="459">
        <f>'Punten per wedstrijd'!D804</f>
        <v>0</v>
      </c>
      <c r="E565" s="332" t="s">
        <v>907</v>
      </c>
      <c r="F565" s="63" t="s">
        <v>764</v>
      </c>
      <c r="G565" s="63"/>
      <c r="H565" s="459">
        <f>'Punten per wedstrijd'!D176</f>
        <v>3526.7000000000007</v>
      </c>
      <c r="I565" s="332" t="s">
        <v>907</v>
      </c>
      <c r="J565" s="63" t="s">
        <v>3374</v>
      </c>
      <c r="K565" s="63"/>
      <c r="L565" s="459">
        <f>'Punten per wedstrijd'!D359</f>
        <v>507.80000000000018</v>
      </c>
      <c r="M565" s="332" t="s">
        <v>907</v>
      </c>
      <c r="N565" s="63" t="s">
        <v>3374</v>
      </c>
      <c r="O565" s="63"/>
      <c r="P565" s="459">
        <f>'Punten per wedstrijd'!D567</f>
        <v>154.20000000000158</v>
      </c>
      <c r="Q565" s="332" t="s">
        <v>907</v>
      </c>
      <c r="R565" s="63" t="s">
        <v>764</v>
      </c>
      <c r="S565" s="332"/>
      <c r="T565" s="459">
        <f>'Punten per wedstrijd'!D696</f>
        <v>0</v>
      </c>
      <c r="U565" s="332" t="s">
        <v>907</v>
      </c>
      <c r="V565" s="278" t="s">
        <v>37</v>
      </c>
      <c r="W565" s="63"/>
      <c r="X565" s="459">
        <f>'Punten per wedstrijd'!D94</f>
        <v>4185.9999999999964</v>
      </c>
      <c r="Y565" s="332" t="s">
        <v>907</v>
      </c>
      <c r="Z565" s="278" t="s">
        <v>33</v>
      </c>
      <c r="AA565" s="63"/>
      <c r="AB565" s="459">
        <f>'Punten per wedstrijd'!D301</f>
        <v>489.30000000000115</v>
      </c>
      <c r="AC565" s="332" t="s">
        <v>907</v>
      </c>
      <c r="AD565" s="63" t="s">
        <v>3400</v>
      </c>
      <c r="AE565" s="63"/>
      <c r="AF565" s="459">
        <f>'Punten per wedstrijd'!D460</f>
        <v>174.00000000000068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59">
        <f>'Punten per wedstrijd'!D805</f>
        <v>0</v>
      </c>
      <c r="E566" s="332" t="s">
        <v>908</v>
      </c>
      <c r="F566" s="278" t="s">
        <v>2008</v>
      </c>
      <c r="G566" s="63"/>
      <c r="H566" s="459">
        <f>'Punten per wedstrijd'!D143</f>
        <v>3453.8999999999992</v>
      </c>
      <c r="I566" s="332" t="s">
        <v>908</v>
      </c>
      <c r="J566" s="63" t="s">
        <v>3383</v>
      </c>
      <c r="K566" s="63"/>
      <c r="L566" s="459">
        <f>'Punten per wedstrijd'!D372</f>
        <v>506.74999999999886</v>
      </c>
      <c r="M566" s="332" t="s">
        <v>908</v>
      </c>
      <c r="N566" s="219" t="s">
        <v>1657</v>
      </c>
      <c r="O566" s="63"/>
      <c r="P566" s="459">
        <f>'Punten per wedstrijd'!D527</f>
        <v>152.49999999999523</v>
      </c>
      <c r="Q566" s="332" t="s">
        <v>908</v>
      </c>
      <c r="R566" s="28" t="s">
        <v>142</v>
      </c>
      <c r="S566" s="332"/>
      <c r="T566" s="459">
        <f>'Punten per wedstrijd'!D697</f>
        <v>0</v>
      </c>
      <c r="U566" s="332" t="s">
        <v>908</v>
      </c>
      <c r="V566" s="63" t="s">
        <v>3400</v>
      </c>
      <c r="W566" s="63"/>
      <c r="X566" s="459">
        <f>'Punten per wedstrijd'!D44</f>
        <v>4174.5500000000011</v>
      </c>
      <c r="Y566" s="332" t="s">
        <v>908</v>
      </c>
      <c r="Z566" s="63" t="s">
        <v>3383</v>
      </c>
      <c r="AA566" s="63"/>
      <c r="AB566" s="459">
        <f>'Punten per wedstrijd'!D268</f>
        <v>480.60000000000093</v>
      </c>
      <c r="AC566" s="332" t="s">
        <v>908</v>
      </c>
      <c r="AD566" s="63" t="s">
        <v>3373</v>
      </c>
      <c r="AE566" s="63"/>
      <c r="AF566" s="459">
        <f>'Punten per wedstrijd'!D439</f>
        <v>173.79999999999984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2051</v>
      </c>
      <c r="C567" s="63"/>
      <c r="D567" s="459">
        <f>'Punten per wedstrijd'!D806</f>
        <v>0</v>
      </c>
      <c r="E567" s="332" t="s">
        <v>909</v>
      </c>
      <c r="F567" s="63" t="s">
        <v>3375</v>
      </c>
      <c r="G567" s="63"/>
      <c r="H567" s="459">
        <f>'Punten per wedstrijd'!D147</f>
        <v>3411.6000000000058</v>
      </c>
      <c r="I567" s="332" t="s">
        <v>909</v>
      </c>
      <c r="J567" s="63" t="s">
        <v>3401</v>
      </c>
      <c r="K567" s="63"/>
      <c r="L567" s="459">
        <f>'Punten per wedstrijd'!D399</f>
        <v>504.19999999999817</v>
      </c>
      <c r="M567" s="332" t="s">
        <v>909</v>
      </c>
      <c r="N567" s="63" t="s">
        <v>3373</v>
      </c>
      <c r="O567" s="63"/>
      <c r="P567" s="459">
        <f>'Punten per wedstrijd'!D543</f>
        <v>151.49999999999878</v>
      </c>
      <c r="Q567" s="332" t="s">
        <v>909</v>
      </c>
      <c r="R567" s="63" t="s">
        <v>738</v>
      </c>
      <c r="S567" s="332"/>
      <c r="T567" s="459">
        <f>'Punten per wedstrijd'!D698</f>
        <v>0</v>
      </c>
      <c r="U567" s="332" t="s">
        <v>909</v>
      </c>
      <c r="V567" s="63" t="s">
        <v>3381</v>
      </c>
      <c r="W567" s="63"/>
      <c r="X567" s="459">
        <f>'Punten per wedstrijd'!D33</f>
        <v>4157.7500000000073</v>
      </c>
      <c r="Y567" s="332" t="s">
        <v>909</v>
      </c>
      <c r="Z567" s="63" t="s">
        <v>3396</v>
      </c>
      <c r="AA567" s="63"/>
      <c r="AB567" s="459">
        <f>'Punten per wedstrijd'!D246</f>
        <v>478.99999999999829</v>
      </c>
      <c r="AC567" s="332" t="s">
        <v>909</v>
      </c>
      <c r="AD567" s="63" t="s">
        <v>746</v>
      </c>
      <c r="AE567" s="63"/>
      <c r="AF567" s="459">
        <f>'Punten per wedstrijd'!D483</f>
        <v>172.60000000000011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59">
        <f>'Punten per wedstrijd'!D807</f>
        <v>0</v>
      </c>
      <c r="E568" s="332" t="s">
        <v>910</v>
      </c>
      <c r="F568" s="278" t="s">
        <v>2054</v>
      </c>
      <c r="G568" s="63"/>
      <c r="H568" s="459">
        <f>'Punten per wedstrijd'!D121</f>
        <v>3397.9000000000024</v>
      </c>
      <c r="I568" s="332" t="s">
        <v>910</v>
      </c>
      <c r="J568" s="63" t="s">
        <v>800</v>
      </c>
      <c r="K568" s="63"/>
      <c r="L568" s="459">
        <f>'Punten per wedstrijd'!D360</f>
        <v>502.40000000000134</v>
      </c>
      <c r="M568" s="332" t="s">
        <v>910</v>
      </c>
      <c r="N568" s="63" t="s">
        <v>3371</v>
      </c>
      <c r="O568" s="63"/>
      <c r="P568" s="459">
        <f>'Punten per wedstrijd'!D548</f>
        <v>148.80000000000044</v>
      </c>
      <c r="Q568" s="332" t="s">
        <v>910</v>
      </c>
      <c r="R568" s="219" t="s">
        <v>1660</v>
      </c>
      <c r="S568" s="332"/>
      <c r="T568" s="459">
        <f>'Punten per wedstrijd'!D699</f>
        <v>0</v>
      </c>
      <c r="U568" s="332" t="s">
        <v>910</v>
      </c>
      <c r="V568" s="63" t="s">
        <v>3378</v>
      </c>
      <c r="W568" s="63"/>
      <c r="X568" s="459">
        <f>'Punten per wedstrijd'!D45</f>
        <v>4111.1000000000031</v>
      </c>
      <c r="Y568" s="332" t="s">
        <v>910</v>
      </c>
      <c r="Z568" s="278" t="s">
        <v>13</v>
      </c>
      <c r="AA568" s="63"/>
      <c r="AB568" s="459">
        <f>'Punten per wedstrijd'!D243</f>
        <v>476.5000000000008</v>
      </c>
      <c r="AC568" s="332" t="s">
        <v>910</v>
      </c>
      <c r="AD568" s="278" t="s">
        <v>15</v>
      </c>
      <c r="AE568" s="63"/>
      <c r="AF568" s="459">
        <f>'Punten per wedstrijd'!D453</f>
        <v>171.50000000000003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59">
        <f>'Punten per wedstrijd'!D808</f>
        <v>0</v>
      </c>
      <c r="E569" s="332" t="s">
        <v>911</v>
      </c>
      <c r="F569" s="63" t="s">
        <v>3370</v>
      </c>
      <c r="G569" s="63"/>
      <c r="H569" s="459">
        <f>'Punten per wedstrijd'!D124</f>
        <v>3368.0000000000032</v>
      </c>
      <c r="I569" s="332" t="s">
        <v>911</v>
      </c>
      <c r="J569" s="278" t="s">
        <v>2004</v>
      </c>
      <c r="K569" s="63"/>
      <c r="L569" s="459">
        <f>'Punten per wedstrijd'!D320</f>
        <v>501.60000000000105</v>
      </c>
      <c r="M569" s="332" t="s">
        <v>911</v>
      </c>
      <c r="N569" s="63" t="s">
        <v>757</v>
      </c>
      <c r="O569" s="63"/>
      <c r="P569" s="459">
        <f>'Punten per wedstrijd'!D561</f>
        <v>147.99999999999835</v>
      </c>
      <c r="Q569" s="332" t="s">
        <v>911</v>
      </c>
      <c r="R569" s="63" t="s">
        <v>3399</v>
      </c>
      <c r="S569" s="332"/>
      <c r="T569" s="459">
        <f>'Punten per wedstrijd'!D700</f>
        <v>0</v>
      </c>
      <c r="U569" s="332" t="s">
        <v>911</v>
      </c>
      <c r="V569" s="28" t="s">
        <v>21</v>
      </c>
      <c r="W569" s="63"/>
      <c r="X569" s="459">
        <f>'Punten per wedstrijd'!D51</f>
        <v>4082.8999999999951</v>
      </c>
      <c r="Y569" s="332" t="s">
        <v>911</v>
      </c>
      <c r="Z569" s="63" t="s">
        <v>779</v>
      </c>
      <c r="AA569" s="63"/>
      <c r="AB569" s="459">
        <f>'Punten per wedstrijd'!D285</f>
        <v>474.39999999999964</v>
      </c>
      <c r="AC569" s="332" t="s">
        <v>911</v>
      </c>
      <c r="AD569" s="28" t="s">
        <v>142</v>
      </c>
      <c r="AE569" s="63"/>
      <c r="AF569" s="459">
        <f>'Punten per wedstrijd'!D489</f>
        <v>169.39999999999949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2053</v>
      </c>
      <c r="C570" s="63"/>
      <c r="D570" s="459">
        <f>'Punten per wedstrijd'!D809</f>
        <v>0</v>
      </c>
      <c r="E570" s="332" t="s">
        <v>912</v>
      </c>
      <c r="F570" s="63" t="s">
        <v>728</v>
      </c>
      <c r="G570" s="63"/>
      <c r="H570" s="459">
        <f>'Punten per wedstrijd'!D135</f>
        <v>3346.3999999999942</v>
      </c>
      <c r="I570" s="332" t="s">
        <v>912</v>
      </c>
      <c r="J570" s="63" t="s">
        <v>3372</v>
      </c>
      <c r="K570" s="63"/>
      <c r="L570" s="459">
        <f>'Punten per wedstrijd'!D378</f>
        <v>499.59999999999911</v>
      </c>
      <c r="M570" s="332" t="s">
        <v>912</v>
      </c>
      <c r="N570" s="278" t="s">
        <v>2051</v>
      </c>
      <c r="O570" s="63"/>
      <c r="P570" s="459">
        <f>'Punten per wedstrijd'!D598</f>
        <v>143.30000000000172</v>
      </c>
      <c r="Q570" s="332" t="s">
        <v>912</v>
      </c>
      <c r="R570" s="63" t="s">
        <v>779</v>
      </c>
      <c r="S570" s="332"/>
      <c r="T570" s="459">
        <f>'Punten per wedstrijd'!D701</f>
        <v>0</v>
      </c>
      <c r="U570" s="332" t="s">
        <v>912</v>
      </c>
      <c r="V570" s="278" t="s">
        <v>1</v>
      </c>
      <c r="W570" s="63"/>
      <c r="X570" s="459">
        <f>'Punten per wedstrijd'!D12</f>
        <v>3993.200000000003</v>
      </c>
      <c r="Y570" s="332" t="s">
        <v>912</v>
      </c>
      <c r="Z570" s="63" t="s">
        <v>778</v>
      </c>
      <c r="AA570" s="63"/>
      <c r="AB570" s="459">
        <f>'Punten per wedstrijd'!D277</f>
        <v>464.09999999999985</v>
      </c>
      <c r="AC570" s="332" t="s">
        <v>912</v>
      </c>
      <c r="AD570" s="63" t="s">
        <v>779</v>
      </c>
      <c r="AE570" s="63"/>
      <c r="AF570" s="459">
        <f>'Punten per wedstrijd'!D493</f>
        <v>168.90000000000072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2158</v>
      </c>
      <c r="C571" s="63"/>
      <c r="D571" s="459">
        <f>'Punten per wedstrijd'!D810</f>
        <v>0</v>
      </c>
      <c r="E571" s="332" t="s">
        <v>913</v>
      </c>
      <c r="F571" s="63" t="s">
        <v>796</v>
      </c>
      <c r="G571" s="63"/>
      <c r="H571" s="459">
        <f>'Punten per wedstrijd'!D154</f>
        <v>3296.4999999999955</v>
      </c>
      <c r="I571" s="332" t="s">
        <v>913</v>
      </c>
      <c r="J571" s="63" t="s">
        <v>790</v>
      </c>
      <c r="K571" s="63"/>
      <c r="L571" s="459">
        <f>'Punten per wedstrijd'!D401</f>
        <v>480.59999999999917</v>
      </c>
      <c r="M571" s="332" t="s">
        <v>913</v>
      </c>
      <c r="N571" s="278" t="s">
        <v>3367</v>
      </c>
      <c r="O571" s="63"/>
      <c r="P571" s="459">
        <f>'Punten per wedstrijd'!D573</f>
        <v>143.30000000000052</v>
      </c>
      <c r="Q571" s="332" t="s">
        <v>913</v>
      </c>
      <c r="R571" s="278" t="s">
        <v>2051</v>
      </c>
      <c r="S571" s="332"/>
      <c r="T571" s="459">
        <f>'Punten per wedstrijd'!D702</f>
        <v>0</v>
      </c>
      <c r="U571" s="332" t="s">
        <v>913</v>
      </c>
      <c r="V571" s="63" t="s">
        <v>3379</v>
      </c>
      <c r="W571" s="63"/>
      <c r="X571" s="459">
        <f>'Punten per wedstrijd'!D83</f>
        <v>3949.299999999992</v>
      </c>
      <c r="Y571" s="332" t="s">
        <v>913</v>
      </c>
      <c r="Z571" s="63" t="s">
        <v>3399</v>
      </c>
      <c r="AA571" s="63"/>
      <c r="AB571" s="459">
        <f>'Punten per wedstrijd'!D284</f>
        <v>461.90000000000271</v>
      </c>
      <c r="AC571" s="332" t="s">
        <v>913</v>
      </c>
      <c r="AD571" s="63" t="s">
        <v>3371</v>
      </c>
      <c r="AE571" s="63"/>
      <c r="AF571" s="459">
        <f>'Punten per wedstrijd'!D444</f>
        <v>168.69999999999993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3379</v>
      </c>
      <c r="C572" s="63"/>
      <c r="D572" s="459">
        <f>'Punten per wedstrijd'!D811</f>
        <v>0</v>
      </c>
      <c r="E572" s="332" t="s">
        <v>914</v>
      </c>
      <c r="F572" s="63" t="s">
        <v>763</v>
      </c>
      <c r="G572" s="63"/>
      <c r="H572" s="459">
        <f>'Punten per wedstrijd'!D165</f>
        <v>3292.2000000000039</v>
      </c>
      <c r="I572" s="332" t="s">
        <v>914</v>
      </c>
      <c r="J572" s="278" t="s">
        <v>2012</v>
      </c>
      <c r="K572" s="63"/>
      <c r="L572" s="459">
        <f>'Punten per wedstrijd'!D344</f>
        <v>477.49999999999966</v>
      </c>
      <c r="M572" s="332" t="s">
        <v>914</v>
      </c>
      <c r="N572" s="63" t="s">
        <v>3385</v>
      </c>
      <c r="O572" s="63"/>
      <c r="P572" s="459">
        <f>'Punten per wedstrijd'!D610</f>
        <v>140.19999999999828</v>
      </c>
      <c r="Q572" s="332" t="s">
        <v>914</v>
      </c>
      <c r="R572" s="63" t="s">
        <v>749</v>
      </c>
      <c r="S572" s="332"/>
      <c r="T572" s="459">
        <f>'Punten per wedstrijd'!D703</f>
        <v>0</v>
      </c>
      <c r="U572" s="332" t="s">
        <v>914</v>
      </c>
      <c r="V572" s="63" t="s">
        <v>755</v>
      </c>
      <c r="W572" s="63"/>
      <c r="X572" s="459">
        <f>'Punten per wedstrijd'!D91</f>
        <v>3917.299999999997</v>
      </c>
      <c r="Y572" s="332" t="s">
        <v>914</v>
      </c>
      <c r="Z572" s="63" t="s">
        <v>3397</v>
      </c>
      <c r="AA572" s="63"/>
      <c r="AB572" s="459">
        <f>'Punten per wedstrijd'!D307</f>
        <v>454.79999999999961</v>
      </c>
      <c r="AC572" s="332" t="s">
        <v>914</v>
      </c>
      <c r="AD572" s="63" t="s">
        <v>788</v>
      </c>
      <c r="AE572" s="63"/>
      <c r="AF572" s="459">
        <f>'Punten per wedstrijd'!D434</f>
        <v>162.69999999999987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59">
        <f>'Punten per wedstrijd'!D812</f>
        <v>0</v>
      </c>
      <c r="E573" s="332" t="s">
        <v>915</v>
      </c>
      <c r="F573" s="219" t="s">
        <v>1656</v>
      </c>
      <c r="G573" s="63"/>
      <c r="H573" s="459">
        <f>'Punten per wedstrijd'!D169</f>
        <v>3274.2499999999982</v>
      </c>
      <c r="I573" s="332" t="s">
        <v>915</v>
      </c>
      <c r="J573" s="63" t="s">
        <v>3373</v>
      </c>
      <c r="K573" s="63"/>
      <c r="L573" s="459">
        <f>'Punten per wedstrijd'!D335</f>
        <v>477.09999999999923</v>
      </c>
      <c r="M573" s="332" t="s">
        <v>915</v>
      </c>
      <c r="N573" s="63" t="s">
        <v>796</v>
      </c>
      <c r="O573" s="63"/>
      <c r="P573" s="459">
        <f>'Punten per wedstrijd'!D570</f>
        <v>136.30000000000041</v>
      </c>
      <c r="Q573" s="332" t="s">
        <v>915</v>
      </c>
      <c r="R573" s="63" t="s">
        <v>748</v>
      </c>
      <c r="S573" s="332"/>
      <c r="T573" s="459">
        <f>'Punten per wedstrijd'!D704</f>
        <v>0</v>
      </c>
      <c r="U573" s="332" t="s">
        <v>915</v>
      </c>
      <c r="V573" s="63" t="s">
        <v>3382</v>
      </c>
      <c r="W573" s="63"/>
      <c r="X573" s="459">
        <f>'Punten per wedstrijd'!D85</f>
        <v>3902.599999999994</v>
      </c>
      <c r="Y573" s="332" t="s">
        <v>915</v>
      </c>
      <c r="Z573" s="63" t="s">
        <v>753</v>
      </c>
      <c r="AA573" s="63"/>
      <c r="AB573" s="459">
        <f>'Punten per wedstrijd'!D310</f>
        <v>422.29999999999995</v>
      </c>
      <c r="AC573" s="332" t="s">
        <v>915</v>
      </c>
      <c r="AD573" s="63" t="s">
        <v>757</v>
      </c>
      <c r="AE573" s="63"/>
      <c r="AF573" s="459">
        <f>'Punten per wedstrijd'!D457</f>
        <v>161.00000000000011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3382</v>
      </c>
      <c r="C574" s="63"/>
      <c r="D574" s="459">
        <f>'Punten per wedstrijd'!D813</f>
        <v>0</v>
      </c>
      <c r="E574" s="332" t="s">
        <v>916</v>
      </c>
      <c r="F574" s="63" t="s">
        <v>771</v>
      </c>
      <c r="G574" s="63"/>
      <c r="H574" s="459">
        <f>'Punten per wedstrijd'!D120</f>
        <v>3246.2000000000035</v>
      </c>
      <c r="I574" s="332" t="s">
        <v>916</v>
      </c>
      <c r="J574" s="278" t="s">
        <v>2026</v>
      </c>
      <c r="K574" s="63"/>
      <c r="L574" s="459">
        <f>'Punten per wedstrijd'!D341</f>
        <v>473.1</v>
      </c>
      <c r="M574" s="332" t="s">
        <v>916</v>
      </c>
      <c r="N574" s="63" t="s">
        <v>3380</v>
      </c>
      <c r="O574" s="63"/>
      <c r="P574" s="459">
        <f>'Punten per wedstrijd'!D525</f>
        <v>136.19999999999982</v>
      </c>
      <c r="Q574" s="332" t="s">
        <v>916</v>
      </c>
      <c r="R574" s="278" t="s">
        <v>2158</v>
      </c>
      <c r="S574" s="332"/>
      <c r="T574" s="459">
        <f>'Punten per wedstrijd'!D706</f>
        <v>0</v>
      </c>
      <c r="U574" s="332" t="s">
        <v>916</v>
      </c>
      <c r="V574" s="63" t="s">
        <v>154</v>
      </c>
      <c r="W574" s="63"/>
      <c r="X574" s="459">
        <f>'Punten per wedstrijd'!D70</f>
        <v>3878.8000000000043</v>
      </c>
      <c r="Y574" s="332" t="s">
        <v>916</v>
      </c>
      <c r="Z574" s="63" t="s">
        <v>180</v>
      </c>
      <c r="AA574" s="63"/>
      <c r="AB574" s="459">
        <f>'Punten per wedstrijd'!D306</f>
        <v>414.6</v>
      </c>
      <c r="AC574" s="332" t="s">
        <v>916</v>
      </c>
      <c r="AD574" s="63" t="s">
        <v>734</v>
      </c>
      <c r="AE574" s="63"/>
      <c r="AF574" s="459">
        <f>'Punten per wedstrijd'!D452</f>
        <v>160.89999999999992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2003</v>
      </c>
      <c r="C575" s="63"/>
      <c r="D575" s="459">
        <f>'Punten per wedstrijd'!D814</f>
        <v>0</v>
      </c>
      <c r="E575" s="332" t="s">
        <v>917</v>
      </c>
      <c r="F575" s="63" t="s">
        <v>782</v>
      </c>
      <c r="G575" s="63"/>
      <c r="H575" s="459">
        <f>'Punten per wedstrijd'!D196</f>
        <v>3244.6999999999989</v>
      </c>
      <c r="I575" s="332" t="s">
        <v>917</v>
      </c>
      <c r="J575" s="278" t="s">
        <v>2051</v>
      </c>
      <c r="K575" s="63"/>
      <c r="L575" s="459">
        <f>'Punten per wedstrijd'!D390</f>
        <v>467.80000000000098</v>
      </c>
      <c r="M575" s="332" t="s">
        <v>917</v>
      </c>
      <c r="N575" s="63" t="s">
        <v>3383</v>
      </c>
      <c r="O575" s="63"/>
      <c r="P575" s="459">
        <f>'Punten per wedstrijd'!D580</f>
        <v>134.10000000000099</v>
      </c>
      <c r="Q575" s="332" t="s">
        <v>917</v>
      </c>
      <c r="R575" s="63" t="s">
        <v>3379</v>
      </c>
      <c r="S575" s="332"/>
      <c r="T575" s="459">
        <f>'Punten per wedstrijd'!D707</f>
        <v>0</v>
      </c>
      <c r="U575" s="332" t="s">
        <v>917</v>
      </c>
      <c r="V575" s="63" t="s">
        <v>733</v>
      </c>
      <c r="W575" s="63"/>
      <c r="X575" s="459">
        <f>'Punten per wedstrijd'!D84</f>
        <v>3838.5000000000023</v>
      </c>
      <c r="Y575" s="332" t="s">
        <v>917</v>
      </c>
      <c r="Z575" s="219" t="s">
        <v>1652</v>
      </c>
      <c r="AA575" s="63"/>
      <c r="AB575" s="459">
        <f>'Punten per wedstrijd'!D217</f>
        <v>411.19999999999754</v>
      </c>
      <c r="AC575" s="332" t="s">
        <v>917</v>
      </c>
      <c r="AD575" s="278" t="s">
        <v>3367</v>
      </c>
      <c r="AE575" s="63"/>
      <c r="AF575" s="459">
        <f>'Punten per wedstrijd'!D469</f>
        <v>159.70000000000002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3401</v>
      </c>
      <c r="C576" s="63"/>
      <c r="D576" s="459">
        <f>'Punten per wedstrijd'!D815</f>
        <v>0</v>
      </c>
      <c r="E576" s="332" t="s">
        <v>918</v>
      </c>
      <c r="F576" s="63" t="s">
        <v>153</v>
      </c>
      <c r="G576" s="63"/>
      <c r="H576" s="459">
        <f>'Punten per wedstrijd'!D125</f>
        <v>3177.3999999999955</v>
      </c>
      <c r="I576" s="332" t="s">
        <v>918</v>
      </c>
      <c r="J576" s="278" t="s">
        <v>23</v>
      </c>
      <c r="K576" s="63"/>
      <c r="L576" s="459">
        <f>'Punten per wedstrijd'!D374</f>
        <v>464.99999999999773</v>
      </c>
      <c r="M576" s="332" t="s">
        <v>918</v>
      </c>
      <c r="N576" s="278" t="s">
        <v>11</v>
      </c>
      <c r="O576" s="63"/>
      <c r="P576" s="459">
        <f>'Punten per wedstrijd'!D547</f>
        <v>131.80000000000109</v>
      </c>
      <c r="Q576" s="332" t="s">
        <v>918</v>
      </c>
      <c r="R576" s="63" t="s">
        <v>733</v>
      </c>
      <c r="S576" s="332"/>
      <c r="T576" s="459">
        <f>'Punten per wedstrijd'!D708</f>
        <v>0</v>
      </c>
      <c r="U576" s="332" t="s">
        <v>918</v>
      </c>
      <c r="V576" s="278" t="s">
        <v>2158</v>
      </c>
      <c r="W576" s="63"/>
      <c r="X576" s="459">
        <f>'Punten per wedstrijd'!D82</f>
        <v>3747.6999999999944</v>
      </c>
      <c r="Y576" s="332" t="s">
        <v>918</v>
      </c>
      <c r="Z576" s="278" t="s">
        <v>25</v>
      </c>
      <c r="AA576" s="63"/>
      <c r="AB576" s="459">
        <f>'Punten per wedstrijd'!D271</f>
        <v>410.00000000000011</v>
      </c>
      <c r="AC576" s="332" t="s">
        <v>918</v>
      </c>
      <c r="AD576" s="63" t="s">
        <v>3382</v>
      </c>
      <c r="AE576" s="63"/>
      <c r="AF576" s="459">
        <f>'Punten per wedstrijd'!D501</f>
        <v>158.10000000000014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59">
        <f>'Punten per wedstrijd'!D816</f>
        <v>0</v>
      </c>
      <c r="E577" s="332" t="s">
        <v>919</v>
      </c>
      <c r="F577" s="63" t="s">
        <v>3371</v>
      </c>
      <c r="G577" s="63"/>
      <c r="H577" s="459">
        <f>'Punten per wedstrijd'!D132</f>
        <v>3169.400000000001</v>
      </c>
      <c r="I577" s="332" t="s">
        <v>919</v>
      </c>
      <c r="J577" s="63" t="s">
        <v>762</v>
      </c>
      <c r="K577" s="63"/>
      <c r="L577" s="459">
        <f>'Punten per wedstrijd'!D370</f>
        <v>457.20000000000113</v>
      </c>
      <c r="M577" s="332" t="s">
        <v>919</v>
      </c>
      <c r="N577" s="278" t="s">
        <v>3368</v>
      </c>
      <c r="O577" s="63"/>
      <c r="P577" s="459">
        <f>'Punten per wedstrijd'!D623</f>
        <v>126.19999999999868</v>
      </c>
      <c r="Q577" s="332" t="s">
        <v>919</v>
      </c>
      <c r="R577" s="63" t="s">
        <v>3382</v>
      </c>
      <c r="S577" s="332"/>
      <c r="T577" s="459">
        <f>'Punten per wedstrijd'!D709</f>
        <v>0</v>
      </c>
      <c r="U577" s="332" t="s">
        <v>919</v>
      </c>
      <c r="V577" s="278" t="s">
        <v>2027</v>
      </c>
      <c r="W577" s="63"/>
      <c r="X577" s="459">
        <f>'Punten per wedstrijd'!D54</f>
        <v>3731.5000000000036</v>
      </c>
      <c r="Y577" s="332" t="s">
        <v>919</v>
      </c>
      <c r="Z577" s="63" t="s">
        <v>771</v>
      </c>
      <c r="AA577" s="63"/>
      <c r="AB577" s="459">
        <f>'Punten per wedstrijd'!D224</f>
        <v>408.20000000000118</v>
      </c>
      <c r="AC577" s="332" t="s">
        <v>919</v>
      </c>
      <c r="AD577" s="63" t="s">
        <v>3387</v>
      </c>
      <c r="AE577" s="63"/>
      <c r="AF577" s="459">
        <f>'Punten per wedstrijd'!D440</f>
        <v>158.09999999999937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59">
        <f>'Punten per wedstrijd'!D817</f>
        <v>0</v>
      </c>
      <c r="E578" s="332" t="s">
        <v>920</v>
      </c>
      <c r="F578" s="278" t="s">
        <v>3367</v>
      </c>
      <c r="G578" s="63"/>
      <c r="H578" s="459">
        <f>'Punten per wedstrijd'!D157</f>
        <v>3166.6000000000058</v>
      </c>
      <c r="I578" s="332" t="s">
        <v>920</v>
      </c>
      <c r="J578" s="219" t="s">
        <v>1656</v>
      </c>
      <c r="K578" s="63"/>
      <c r="L578" s="459">
        <f>'Punten per wedstrijd'!D377</f>
        <v>451.89999999999816</v>
      </c>
      <c r="M578" s="332" t="s">
        <v>920</v>
      </c>
      <c r="N578" s="63" t="s">
        <v>3378</v>
      </c>
      <c r="O578" s="63"/>
      <c r="P578" s="459">
        <f>'Punten per wedstrijd'!D565</f>
        <v>125.2000000000001</v>
      </c>
      <c r="Q578" s="332" t="s">
        <v>920</v>
      </c>
      <c r="R578" s="278" t="s">
        <v>2003</v>
      </c>
      <c r="S578" s="332"/>
      <c r="T578" s="459">
        <f>'Punten per wedstrijd'!D710</f>
        <v>0</v>
      </c>
      <c r="U578" s="332" t="s">
        <v>920</v>
      </c>
      <c r="V578" s="278" t="s">
        <v>2051</v>
      </c>
      <c r="W578" s="63"/>
      <c r="X578" s="459">
        <f>'Punten per wedstrijd'!D78</f>
        <v>3705.3000000000006</v>
      </c>
      <c r="Y578" s="332" t="s">
        <v>920</v>
      </c>
      <c r="Z578" s="278" t="s">
        <v>2003</v>
      </c>
      <c r="AA578" s="63"/>
      <c r="AB578" s="459">
        <f>'Punten per wedstrijd'!D294</f>
        <v>391.60000000000235</v>
      </c>
      <c r="AC578" s="332" t="s">
        <v>920</v>
      </c>
      <c r="AD578" s="278" t="s">
        <v>2026</v>
      </c>
      <c r="AE578" s="63"/>
      <c r="AF578" s="459">
        <f>'Punten per wedstrijd'!D445</f>
        <v>154.10000000000016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3385</v>
      </c>
      <c r="C579" s="63"/>
      <c r="D579" s="459">
        <f>'Punten per wedstrijd'!D818</f>
        <v>0</v>
      </c>
      <c r="E579" s="332" t="s">
        <v>921</v>
      </c>
      <c r="F579" s="63" t="s">
        <v>3380</v>
      </c>
      <c r="G579" s="63"/>
      <c r="H579" s="459">
        <f>'Punten per wedstrijd'!D109</f>
        <v>3138.4999999999995</v>
      </c>
      <c r="I579" s="332" t="s">
        <v>921</v>
      </c>
      <c r="J579" s="278" t="s">
        <v>2011</v>
      </c>
      <c r="K579" s="63"/>
      <c r="L579" s="459">
        <f>'Punten per wedstrijd'!D318</f>
        <v>438.39999999999702</v>
      </c>
      <c r="M579" s="332" t="s">
        <v>921</v>
      </c>
      <c r="N579" s="278" t="s">
        <v>2026</v>
      </c>
      <c r="O579" s="63"/>
      <c r="P579" s="459">
        <f>'Punten per wedstrijd'!D549</f>
        <v>121.79999999999741</v>
      </c>
      <c r="Q579" s="332" t="s">
        <v>921</v>
      </c>
      <c r="R579" s="63" t="s">
        <v>3401</v>
      </c>
      <c r="S579" s="332"/>
      <c r="T579" s="459">
        <f>'Punten per wedstrijd'!D711</f>
        <v>0</v>
      </c>
      <c r="U579" s="332" t="s">
        <v>921</v>
      </c>
      <c r="V579" s="63" t="s">
        <v>749</v>
      </c>
      <c r="W579" s="63"/>
      <c r="X579" s="459">
        <f>'Punten per wedstrijd'!D79</f>
        <v>3683.2000000000121</v>
      </c>
      <c r="Y579" s="332" t="s">
        <v>921</v>
      </c>
      <c r="Z579" s="278" t="s">
        <v>2008</v>
      </c>
      <c r="AA579" s="63"/>
      <c r="AB579" s="459">
        <f>'Punten per wedstrijd'!D247</f>
        <v>388.40000000000003</v>
      </c>
      <c r="AC579" s="332" t="s">
        <v>921</v>
      </c>
      <c r="AD579" s="63" t="s">
        <v>3374</v>
      </c>
      <c r="AE579" s="63"/>
      <c r="AF579" s="459">
        <f>'Punten per wedstrijd'!D463</f>
        <v>152.29999999999941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59">
        <f>'Punten per wedstrijd'!D819</f>
        <v>0</v>
      </c>
      <c r="E580" s="332" t="s">
        <v>922</v>
      </c>
      <c r="F580" s="278" t="s">
        <v>2025</v>
      </c>
      <c r="G580" s="63"/>
      <c r="H580" s="459">
        <f>'Punten per wedstrijd'!D126</f>
        <v>3051.8999999999951</v>
      </c>
      <c r="I580" s="332" t="s">
        <v>922</v>
      </c>
      <c r="J580" s="63" t="s">
        <v>3384</v>
      </c>
      <c r="K580" s="63"/>
      <c r="L580" s="459">
        <f>'Punten per wedstrijd'!D383</f>
        <v>430.80000000000183</v>
      </c>
      <c r="M580" s="332" t="s">
        <v>922</v>
      </c>
      <c r="N580" s="219" t="s">
        <v>1644</v>
      </c>
      <c r="O580" s="63"/>
      <c r="P580" s="459">
        <f>'Punten per wedstrijd'!D577</f>
        <v>118.6500000000005</v>
      </c>
      <c r="Q580" s="332" t="s">
        <v>922</v>
      </c>
      <c r="R580" s="278" t="s">
        <v>31</v>
      </c>
      <c r="S580" s="332"/>
      <c r="T580" s="459">
        <f>'Punten per wedstrijd'!D712</f>
        <v>0</v>
      </c>
      <c r="U580" s="332" t="s">
        <v>922</v>
      </c>
      <c r="V580" s="219" t="s">
        <v>1643</v>
      </c>
      <c r="W580" s="63"/>
      <c r="X580" s="459">
        <f>'Punten per wedstrijd'!D46</f>
        <v>3675.8999999999974</v>
      </c>
      <c r="Y580" s="332" t="s">
        <v>922</v>
      </c>
      <c r="Z580" s="219" t="s">
        <v>1660</v>
      </c>
      <c r="AA580" s="63"/>
      <c r="AB580" s="459">
        <f>'Punten per wedstrijd'!D283</f>
        <v>387.49999999999841</v>
      </c>
      <c r="AC580" s="332" t="s">
        <v>922</v>
      </c>
      <c r="AD580" s="63" t="s">
        <v>800</v>
      </c>
      <c r="AE580" s="63"/>
      <c r="AF580" s="459">
        <f>'Punten per wedstrijd'!D464</f>
        <v>149.20000000000027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59">
        <f>'Punten per wedstrijd'!D820</f>
        <v>0</v>
      </c>
      <c r="E581" s="332" t="s">
        <v>923</v>
      </c>
      <c r="F581" s="278" t="s">
        <v>13</v>
      </c>
      <c r="G581" s="63"/>
      <c r="H581" s="459">
        <f>'Punten per wedstrijd'!D139</f>
        <v>2876.9000000000015</v>
      </c>
      <c r="I581" s="332" t="s">
        <v>923</v>
      </c>
      <c r="J581" s="278" t="s">
        <v>1</v>
      </c>
      <c r="K581" s="63"/>
      <c r="L581" s="459">
        <f>'Punten per wedstrijd'!D324</f>
        <v>427.10000000000065</v>
      </c>
      <c r="M581" s="332" t="s">
        <v>923</v>
      </c>
      <c r="N581" s="278" t="s">
        <v>13</v>
      </c>
      <c r="O581" s="63"/>
      <c r="P581" s="459">
        <f>'Punten per wedstrijd'!D555</f>
        <v>117.0000000000004</v>
      </c>
      <c r="Q581" s="332" t="s">
        <v>923</v>
      </c>
      <c r="R581" s="63" t="s">
        <v>790</v>
      </c>
      <c r="S581" s="332"/>
      <c r="T581" s="459">
        <f>'Punten per wedstrijd'!D713</f>
        <v>0</v>
      </c>
      <c r="U581" s="332" t="s">
        <v>923</v>
      </c>
      <c r="V581" s="278" t="s">
        <v>2011</v>
      </c>
      <c r="W581" s="63"/>
      <c r="X581" s="459">
        <f>'Punten per wedstrijd'!D6</f>
        <v>3673.0999999999904</v>
      </c>
      <c r="Y581" s="332" t="s">
        <v>923</v>
      </c>
      <c r="Z581" s="278" t="s">
        <v>2026</v>
      </c>
      <c r="AA581" s="63"/>
      <c r="AB581" s="459">
        <f>'Punten per wedstrijd'!D237</f>
        <v>383.9</v>
      </c>
      <c r="AC581" s="332" t="s">
        <v>923</v>
      </c>
      <c r="AD581" s="63" t="s">
        <v>3372</v>
      </c>
      <c r="AE581" s="63"/>
      <c r="AF581" s="459">
        <f>'Punten per wedstrijd'!D482</f>
        <v>144.90000000000049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59">
        <f>'Punten per wedstrijd'!D821</f>
        <v>0</v>
      </c>
      <c r="E582" s="332" t="s">
        <v>924</v>
      </c>
      <c r="F582" s="278" t="s">
        <v>2053</v>
      </c>
      <c r="G582" s="63"/>
      <c r="H582" s="459">
        <f>'Punten per wedstrijd'!D185</f>
        <v>2846.7000000000062</v>
      </c>
      <c r="I582" s="332" t="s">
        <v>924</v>
      </c>
      <c r="J582" s="63" t="s">
        <v>755</v>
      </c>
      <c r="K582" s="63"/>
      <c r="L582" s="459">
        <f>'Punten per wedstrijd'!D403</f>
        <v>423.79999999999819</v>
      </c>
      <c r="M582" s="332" t="s">
        <v>924</v>
      </c>
      <c r="N582" s="63" t="s">
        <v>3400</v>
      </c>
      <c r="O582" s="63"/>
      <c r="P582" s="459">
        <f>'Punten per wedstrijd'!D564</f>
        <v>116.49999999999932</v>
      </c>
      <c r="Q582" s="332" t="s">
        <v>924</v>
      </c>
      <c r="R582" s="63" t="s">
        <v>782</v>
      </c>
      <c r="S582" s="332"/>
      <c r="T582" s="459">
        <f>'Punten per wedstrijd'!D716</f>
        <v>0</v>
      </c>
      <c r="U582" s="332" t="s">
        <v>924</v>
      </c>
      <c r="V582" s="219" t="s">
        <v>1644</v>
      </c>
      <c r="W582" s="63"/>
      <c r="X582" s="459">
        <f>'Punten per wedstrijd'!D57</f>
        <v>3618.8499999999954</v>
      </c>
      <c r="Y582" s="332" t="s">
        <v>924</v>
      </c>
      <c r="Z582" s="63" t="s">
        <v>154</v>
      </c>
      <c r="AA582" s="63"/>
      <c r="AB582" s="459">
        <f>'Punten per wedstrijd'!D278</f>
        <v>379.80000000000109</v>
      </c>
      <c r="AC582" s="332" t="s">
        <v>924</v>
      </c>
      <c r="AD582" s="278" t="s">
        <v>27</v>
      </c>
      <c r="AE582" s="63"/>
      <c r="AF582" s="459">
        <f>'Punten per wedstrijd'!D484</f>
        <v>134.70000000000002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59">
        <f>'Punten per wedstrijd'!D822</f>
        <v>0</v>
      </c>
      <c r="E583" s="332" t="s">
        <v>925</v>
      </c>
      <c r="F583" s="278" t="s">
        <v>1</v>
      </c>
      <c r="G583" s="63"/>
      <c r="H583" s="459">
        <f>'Punten per wedstrijd'!D116</f>
        <v>2796.4000000000028</v>
      </c>
      <c r="I583" s="332" t="s">
        <v>925</v>
      </c>
      <c r="J583" s="219" t="s">
        <v>1652</v>
      </c>
      <c r="K583" s="63"/>
      <c r="L583" s="459">
        <f>'Punten per wedstrijd'!D321</f>
        <v>415.60000000000105</v>
      </c>
      <c r="M583" s="332" t="s">
        <v>925</v>
      </c>
      <c r="N583" s="63" t="s">
        <v>782</v>
      </c>
      <c r="O583" s="63"/>
      <c r="P583" s="459">
        <f>'Punten per wedstrijd'!D612</f>
        <v>115.49999999999673</v>
      </c>
      <c r="Q583" s="332" t="s">
        <v>925</v>
      </c>
      <c r="R583" s="278" t="s">
        <v>33</v>
      </c>
      <c r="S583" s="332"/>
      <c r="T583" s="459">
        <f>'Punten per wedstrijd'!D717</f>
        <v>0</v>
      </c>
      <c r="U583" s="332" t="s">
        <v>925</v>
      </c>
      <c r="V583" s="63" t="s">
        <v>764</v>
      </c>
      <c r="W583" s="63"/>
      <c r="X583" s="459">
        <f>'Punten per wedstrijd'!D72</f>
        <v>3551.4999999999977</v>
      </c>
      <c r="Y583" s="332" t="s">
        <v>925</v>
      </c>
      <c r="Z583" s="278" t="s">
        <v>2053</v>
      </c>
      <c r="AA583" s="63"/>
      <c r="AB583" s="459">
        <f>'Punten per wedstrijd'!D289</f>
        <v>372.20000000000198</v>
      </c>
      <c r="AC583" s="332" t="s">
        <v>925</v>
      </c>
      <c r="AD583" s="219" t="s">
        <v>1644</v>
      </c>
      <c r="AE583" s="63"/>
      <c r="AF583" s="459">
        <f>'Punten per wedstrijd'!D473</f>
        <v>129.50000000000014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59">
        <f>'Punten per wedstrijd'!D823</f>
        <v>0</v>
      </c>
      <c r="E584" s="332" t="s">
        <v>926</v>
      </c>
      <c r="F584" s="63" t="s">
        <v>790</v>
      </c>
      <c r="G584" s="63"/>
      <c r="H584" s="459">
        <f>'Punten per wedstrijd'!D193</f>
        <v>2744.299999999997</v>
      </c>
      <c r="I584" s="332" t="s">
        <v>926</v>
      </c>
      <c r="J584" s="278" t="s">
        <v>27</v>
      </c>
      <c r="K584" s="63"/>
      <c r="L584" s="459">
        <f>'Punten per wedstrijd'!D380</f>
        <v>402.50000000000017</v>
      </c>
      <c r="M584" s="332" t="s">
        <v>926</v>
      </c>
      <c r="N584" s="63" t="s">
        <v>3372</v>
      </c>
      <c r="O584" s="63"/>
      <c r="P584" s="459">
        <f>'Punten per wedstrijd'!D586</f>
        <v>115.00000000000216</v>
      </c>
      <c r="Q584" s="332" t="s">
        <v>926</v>
      </c>
      <c r="R584" s="278" t="s">
        <v>37</v>
      </c>
      <c r="S584" s="332"/>
      <c r="T584" s="459">
        <f>'Punten per wedstrijd'!D718</f>
        <v>0</v>
      </c>
      <c r="U584" s="332" t="s">
        <v>926</v>
      </c>
      <c r="V584" s="278" t="s">
        <v>2054</v>
      </c>
      <c r="W584" s="63"/>
      <c r="X584" s="459">
        <f>'Punten per wedstrijd'!D17</f>
        <v>3523.8</v>
      </c>
      <c r="Y584" s="332" t="s">
        <v>926</v>
      </c>
      <c r="Z584" s="278" t="s">
        <v>27</v>
      </c>
      <c r="AA584" s="63"/>
      <c r="AB584" s="459">
        <f>'Punten per wedstrijd'!D276</f>
        <v>364.09999999999962</v>
      </c>
      <c r="AC584" s="332" t="s">
        <v>926</v>
      </c>
      <c r="AD584" s="63" t="s">
        <v>782</v>
      </c>
      <c r="AE584" s="63"/>
      <c r="AF584" s="459">
        <f>'Punten per wedstrijd'!D508</f>
        <v>127.60000000000042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59">
        <f>'Punten per wedstrijd'!D824</f>
        <v>0</v>
      </c>
      <c r="E585" s="332" t="s">
        <v>927</v>
      </c>
      <c r="F585" s="278" t="s">
        <v>2051</v>
      </c>
      <c r="G585" s="63"/>
      <c r="H585" s="459">
        <f>'Punten per wedstrijd'!D182</f>
        <v>2662.6999999999989</v>
      </c>
      <c r="I585" s="332" t="s">
        <v>927</v>
      </c>
      <c r="J585" s="63" t="s">
        <v>153</v>
      </c>
      <c r="K585" s="63"/>
      <c r="L585" s="459">
        <f>'Punten per wedstrijd'!D333</f>
        <v>398.50000000000057</v>
      </c>
      <c r="M585" s="332" t="s">
        <v>927</v>
      </c>
      <c r="N585" s="63" t="s">
        <v>728</v>
      </c>
      <c r="O585" s="63"/>
      <c r="P585" s="459">
        <f>'Punten per wedstrijd'!D551</f>
        <v>115.00000000000136</v>
      </c>
      <c r="Q585" s="332" t="s">
        <v>927</v>
      </c>
      <c r="R585" s="28" t="s">
        <v>143</v>
      </c>
      <c r="S585" s="332"/>
      <c r="T585" s="459">
        <f>'Punten per wedstrijd'!D719</f>
        <v>0</v>
      </c>
      <c r="U585" s="332" t="s">
        <v>927</v>
      </c>
      <c r="V585" s="63" t="s">
        <v>753</v>
      </c>
      <c r="W585" s="63"/>
      <c r="X585" s="459">
        <f>'Punten per wedstrijd'!D102</f>
        <v>3496.4000000000019</v>
      </c>
      <c r="Y585" s="332" t="s">
        <v>927</v>
      </c>
      <c r="Z585" s="278" t="s">
        <v>23</v>
      </c>
      <c r="AA585" s="63"/>
      <c r="AB585" s="459">
        <f>'Punten per wedstrijd'!D270</f>
        <v>361.30000000000183</v>
      </c>
      <c r="AC585" s="332" t="s">
        <v>927</v>
      </c>
      <c r="AD585" s="278" t="s">
        <v>17</v>
      </c>
      <c r="AE585" s="63"/>
      <c r="AF585" s="459">
        <f>'Punten per wedstrijd'!D456</f>
        <v>122.19999999999999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2031</v>
      </c>
      <c r="C586" s="63"/>
      <c r="D586" s="459">
        <f>'Punten per wedstrijd'!D825</f>
        <v>0</v>
      </c>
      <c r="E586" s="332" t="s">
        <v>928</v>
      </c>
      <c r="F586" s="63" t="s">
        <v>3383</v>
      </c>
      <c r="G586" s="63"/>
      <c r="H586" s="459">
        <f>'Punten per wedstrijd'!D164</f>
        <v>2646.2999999999984</v>
      </c>
      <c r="I586" s="332" t="s">
        <v>928</v>
      </c>
      <c r="J586" s="278" t="s">
        <v>2025</v>
      </c>
      <c r="K586" s="63"/>
      <c r="L586" s="459">
        <f>'Punten per wedstrijd'!D334</f>
        <v>394.39999999999975</v>
      </c>
      <c r="M586" s="332" t="s">
        <v>928</v>
      </c>
      <c r="N586" s="63" t="s">
        <v>3370</v>
      </c>
      <c r="O586" s="63"/>
      <c r="P586" s="459">
        <f>'Punten per wedstrijd'!D540</f>
        <v>113.9999999999992</v>
      </c>
      <c r="Q586" s="332" t="s">
        <v>928</v>
      </c>
      <c r="R586" s="219" t="s">
        <v>1662</v>
      </c>
      <c r="S586" s="332"/>
      <c r="T586" s="459">
        <f>'Punten per wedstrijd'!D720</f>
        <v>0</v>
      </c>
      <c r="U586" s="332" t="s">
        <v>928</v>
      </c>
      <c r="V586" s="63" t="s">
        <v>3370</v>
      </c>
      <c r="W586" s="63"/>
      <c r="X586" s="459">
        <f>'Punten per wedstrijd'!D20</f>
        <v>3480.4</v>
      </c>
      <c r="Y586" s="332" t="s">
        <v>928</v>
      </c>
      <c r="Z586" s="63" t="s">
        <v>141</v>
      </c>
      <c r="AA586" s="63"/>
      <c r="AB586" s="459">
        <f>'Punten per wedstrijd'!D260</f>
        <v>356.2</v>
      </c>
      <c r="AC586" s="332" t="s">
        <v>928</v>
      </c>
      <c r="AD586" s="278" t="s">
        <v>1</v>
      </c>
      <c r="AE586" s="63"/>
      <c r="AF586" s="459">
        <f>'Punten per wedstrijd'!D428</f>
        <v>120.19999999999962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59">
        <f>'Punten per wedstrijd'!D826</f>
        <v>0</v>
      </c>
      <c r="E587" s="332" t="s">
        <v>929</v>
      </c>
      <c r="F587" s="278" t="s">
        <v>2004</v>
      </c>
      <c r="G587" s="63"/>
      <c r="H587" s="459">
        <f>'Punten per wedstrijd'!D112</f>
        <v>2608.900000000001</v>
      </c>
      <c r="I587" s="332" t="s">
        <v>929</v>
      </c>
      <c r="J587" s="63" t="s">
        <v>3371</v>
      </c>
      <c r="K587" s="63"/>
      <c r="L587" s="459">
        <f>'Punten per wedstrijd'!D340</f>
        <v>390.55000000000086</v>
      </c>
      <c r="M587" s="332" t="s">
        <v>929</v>
      </c>
      <c r="N587" s="63" t="s">
        <v>180</v>
      </c>
      <c r="O587" s="63"/>
      <c r="P587" s="459">
        <f>'Punten per wedstrijd'!D618</f>
        <v>113.40000000000066</v>
      </c>
      <c r="Q587" s="332" t="s">
        <v>929</v>
      </c>
      <c r="R587" s="278" t="s">
        <v>2031</v>
      </c>
      <c r="S587" s="332"/>
      <c r="T587" s="459">
        <f>'Punten per wedstrijd'!D721</f>
        <v>0</v>
      </c>
      <c r="U587" s="332" t="s">
        <v>929</v>
      </c>
      <c r="V587" s="63" t="s">
        <v>779</v>
      </c>
      <c r="W587" s="63"/>
      <c r="X587" s="459">
        <f>'Punten per wedstrijd'!D77</f>
        <v>3473.0000000000064</v>
      </c>
      <c r="Y587" s="332" t="s">
        <v>929</v>
      </c>
      <c r="Z587" s="278" t="s">
        <v>2024</v>
      </c>
      <c r="AA587" s="63"/>
      <c r="AB587" s="459">
        <f>'Punten per wedstrijd'!D221</f>
        <v>353.80000000000132</v>
      </c>
      <c r="AC587" s="332" t="s">
        <v>929</v>
      </c>
      <c r="AD587" s="63" t="s">
        <v>3397</v>
      </c>
      <c r="AE587" s="63"/>
      <c r="AF587" s="459">
        <f>'Punten per wedstrijd'!D515</f>
        <v>119.2999999999999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3397</v>
      </c>
      <c r="C588" s="63"/>
      <c r="D588" s="459">
        <f>'Punten per wedstrijd'!D827</f>
        <v>0</v>
      </c>
      <c r="E588" s="332" t="s">
        <v>930</v>
      </c>
      <c r="F588" s="63" t="s">
        <v>755</v>
      </c>
      <c r="G588" s="63"/>
      <c r="H588" s="459">
        <f>'Punten per wedstrijd'!D195</f>
        <v>2581.5999999999976</v>
      </c>
      <c r="I588" s="332" t="s">
        <v>930</v>
      </c>
      <c r="J588" s="63" t="s">
        <v>796</v>
      </c>
      <c r="K588" s="63"/>
      <c r="L588" s="459">
        <f>'Punten per wedstrijd'!D362</f>
        <v>389.99999999999932</v>
      </c>
      <c r="M588" s="332" t="s">
        <v>930</v>
      </c>
      <c r="N588" s="278" t="s">
        <v>23</v>
      </c>
      <c r="O588" s="63"/>
      <c r="P588" s="459">
        <f>'Punten per wedstrijd'!D582</f>
        <v>110.30000000000075</v>
      </c>
      <c r="Q588" s="332" t="s">
        <v>930</v>
      </c>
      <c r="R588" s="63" t="s">
        <v>180</v>
      </c>
      <c r="S588" s="332"/>
      <c r="T588" s="459">
        <f>'Punten per wedstrijd'!D722</f>
        <v>0</v>
      </c>
      <c r="U588" s="332" t="s">
        <v>930</v>
      </c>
      <c r="V588" s="63" t="s">
        <v>763</v>
      </c>
      <c r="W588" s="63"/>
      <c r="X588" s="459">
        <f>'Punten per wedstrijd'!D61</f>
        <v>3402.6000000000072</v>
      </c>
      <c r="Y588" s="332" t="s">
        <v>930</v>
      </c>
      <c r="Z588" s="278" t="s">
        <v>2031</v>
      </c>
      <c r="AA588" s="63"/>
      <c r="AB588" s="459">
        <f>'Punten per wedstrijd'!D305</f>
        <v>347.6</v>
      </c>
      <c r="AC588" s="332" t="s">
        <v>930</v>
      </c>
      <c r="AD588" s="63" t="s">
        <v>3383</v>
      </c>
      <c r="AE588" s="63"/>
      <c r="AF588" s="459">
        <f>'Punten per wedstrijd'!D476</f>
        <v>117.39999999999996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59">
        <f>'Punten per wedstrijd'!D828</f>
        <v>0</v>
      </c>
      <c r="E589" s="332" t="s">
        <v>931</v>
      </c>
      <c r="F589" s="63" t="s">
        <v>3401</v>
      </c>
      <c r="G589" s="63"/>
      <c r="H589" s="459">
        <f>'Punten per wedstrijd'!D191</f>
        <v>2572.4499999999985</v>
      </c>
      <c r="I589" s="332" t="s">
        <v>931</v>
      </c>
      <c r="J589" s="63" t="s">
        <v>3375</v>
      </c>
      <c r="K589" s="63"/>
      <c r="L589" s="459">
        <f>'Punten per wedstrijd'!D355</f>
        <v>383.80000000000246</v>
      </c>
      <c r="M589" s="332" t="s">
        <v>931</v>
      </c>
      <c r="N589" s="63" t="s">
        <v>3399</v>
      </c>
      <c r="O589" s="63"/>
      <c r="P589" s="459">
        <f>'Punten per wedstrijd'!D596</f>
        <v>94.300000000000864</v>
      </c>
      <c r="Q589" s="332" t="s">
        <v>931</v>
      </c>
      <c r="R589" s="219" t="s">
        <v>1659</v>
      </c>
      <c r="S589" s="332"/>
      <c r="T589" s="459">
        <f>'Punten per wedstrijd'!D724</f>
        <v>0</v>
      </c>
      <c r="U589" s="332" t="s">
        <v>931</v>
      </c>
      <c r="V589" s="63" t="s">
        <v>141</v>
      </c>
      <c r="W589" s="63"/>
      <c r="X589" s="459">
        <f>'Punten per wedstrijd'!D52</f>
        <v>3352.6999999999985</v>
      </c>
      <c r="Y589" s="332" t="s">
        <v>931</v>
      </c>
      <c r="Z589" s="63" t="s">
        <v>728</v>
      </c>
      <c r="AA589" s="63"/>
      <c r="AB589" s="459">
        <f>'Punten per wedstrijd'!D239</f>
        <v>346.59999999999889</v>
      </c>
      <c r="AC589" s="332" t="s">
        <v>931</v>
      </c>
      <c r="AD589" s="63" t="s">
        <v>3370</v>
      </c>
      <c r="AE589" s="63"/>
      <c r="AF589" s="459">
        <f>'Punten per wedstrijd'!D436</f>
        <v>113.79999999999995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59">
        <f>'Punten per wedstrijd'!D829</f>
        <v>0</v>
      </c>
      <c r="E590" s="332" t="s">
        <v>932</v>
      </c>
      <c r="F590" s="63" t="s">
        <v>3378</v>
      </c>
      <c r="G590" s="63"/>
      <c r="H590" s="459">
        <f>'Punten per wedstrijd'!D149</f>
        <v>2515.1000000000049</v>
      </c>
      <c r="I590" s="332" t="s">
        <v>932</v>
      </c>
      <c r="J590" s="63" t="s">
        <v>788</v>
      </c>
      <c r="K590" s="63"/>
      <c r="L590" s="459">
        <f>'Punten per wedstrijd'!D330</f>
        <v>367.30000000000075</v>
      </c>
      <c r="M590" s="332" t="s">
        <v>932</v>
      </c>
      <c r="N590" s="63" t="s">
        <v>771</v>
      </c>
      <c r="O590" s="63"/>
      <c r="P590" s="459">
        <f>'Punten per wedstrijd'!D536</f>
        <v>92.999999999999659</v>
      </c>
      <c r="Q590" s="332" t="s">
        <v>932</v>
      </c>
      <c r="R590" s="63" t="s">
        <v>155</v>
      </c>
      <c r="S590" s="332"/>
      <c r="T590" s="459">
        <f>'Punten per wedstrijd'!D725</f>
        <v>0</v>
      </c>
      <c r="U590" s="332" t="s">
        <v>932</v>
      </c>
      <c r="V590" s="278" t="s">
        <v>2004</v>
      </c>
      <c r="W590" s="63"/>
      <c r="X590" s="459">
        <f>'Punten per wedstrijd'!D8</f>
        <v>3119.0000000000014</v>
      </c>
      <c r="Y590" s="332" t="s">
        <v>932</v>
      </c>
      <c r="Z590" s="63" t="s">
        <v>9</v>
      </c>
      <c r="AA590" s="63"/>
      <c r="AB590" s="459">
        <f>'Punten per wedstrijd'!D233</f>
        <v>328.79999999999961</v>
      </c>
      <c r="AC590" s="332" t="s">
        <v>932</v>
      </c>
      <c r="AD590" s="63" t="s">
        <v>3399</v>
      </c>
      <c r="AE590" s="63"/>
      <c r="AF590" s="459">
        <f>'Punten per wedstrijd'!D492</f>
        <v>109.30000000000001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59">
        <f>'Punten per wedstrijd'!D830</f>
        <v>0</v>
      </c>
      <c r="E591" s="332" t="s">
        <v>933</v>
      </c>
      <c r="F591" s="63" t="s">
        <v>788</v>
      </c>
      <c r="G591" s="63"/>
      <c r="H591" s="459">
        <f>'Punten per wedstrijd'!D122</f>
        <v>2456.1999999999994</v>
      </c>
      <c r="I591" s="332" t="s">
        <v>933</v>
      </c>
      <c r="J591" s="63" t="s">
        <v>3397</v>
      </c>
      <c r="K591" s="63"/>
      <c r="L591" s="459">
        <f>'Punten per wedstrijd'!D411</f>
        <v>335.39999999999606</v>
      </c>
      <c r="M591" s="332" t="s">
        <v>933</v>
      </c>
      <c r="N591" s="278" t="s">
        <v>2003</v>
      </c>
      <c r="O591" s="63"/>
      <c r="P591" s="459">
        <f>'Punten per wedstrijd'!D606</f>
        <v>92.499999999993889</v>
      </c>
      <c r="Q591" s="332" t="s">
        <v>933</v>
      </c>
      <c r="R591" s="63" t="s">
        <v>753</v>
      </c>
      <c r="S591" s="332"/>
      <c r="T591" s="459">
        <f>'Punten per wedstrijd'!D726</f>
        <v>0</v>
      </c>
      <c r="U591" s="332" t="s">
        <v>933</v>
      </c>
      <c r="V591" s="278" t="s">
        <v>2053</v>
      </c>
      <c r="W591" s="63"/>
      <c r="X591" s="459">
        <f>'Punten per wedstrijd'!D81</f>
        <v>2793.9000000000124</v>
      </c>
      <c r="Y591" s="332" t="s">
        <v>933</v>
      </c>
      <c r="Z591" s="63" t="s">
        <v>3373</v>
      </c>
      <c r="AA591" s="63"/>
      <c r="AB591" s="459">
        <f>'Punten per wedstrijd'!D231</f>
        <v>323.09999999999894</v>
      </c>
      <c r="AC591" s="332" t="s">
        <v>933</v>
      </c>
      <c r="AD591" s="63" t="s">
        <v>748</v>
      </c>
      <c r="AE591" s="63"/>
      <c r="AF591" s="459">
        <f>'Punten per wedstrijd'!D496</f>
        <v>109.09999999999997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3368</v>
      </c>
      <c r="C592" s="63"/>
      <c r="D592" s="459">
        <f>'Punten per wedstrijd'!D831</f>
        <v>0</v>
      </c>
      <c r="E592" s="332" t="s">
        <v>934</v>
      </c>
      <c r="F592" s="63" t="s">
        <v>3385</v>
      </c>
      <c r="G592" s="63"/>
      <c r="H592" s="459">
        <f>'Punten per wedstrijd'!D194</f>
        <v>2039.8000000000031</v>
      </c>
      <c r="I592" s="332" t="s">
        <v>934</v>
      </c>
      <c r="J592" s="63" t="s">
        <v>3376</v>
      </c>
      <c r="K592" s="63"/>
      <c r="L592" s="459">
        <f>'Punten per wedstrijd'!D371</f>
        <v>331.60000000000082</v>
      </c>
      <c r="M592" s="332" t="s">
        <v>934</v>
      </c>
      <c r="N592" s="278" t="s">
        <v>2053</v>
      </c>
      <c r="O592" s="63"/>
      <c r="P592" s="459">
        <f>'Punten per wedstrijd'!D601</f>
        <v>84.600000000002922</v>
      </c>
      <c r="Q592" s="332" t="s">
        <v>934</v>
      </c>
      <c r="R592" s="278" t="s">
        <v>3368</v>
      </c>
      <c r="S592" s="332"/>
      <c r="T592" s="459">
        <f>'Punten per wedstrijd'!D727</f>
        <v>0</v>
      </c>
      <c r="U592" s="332" t="s">
        <v>934</v>
      </c>
      <c r="V592" s="278" t="s">
        <v>2008</v>
      </c>
      <c r="W592" s="63"/>
      <c r="X592" s="459">
        <f>'Punten per wedstrijd'!D39</f>
        <v>2065.5000000000009</v>
      </c>
      <c r="Y592" s="332" t="s">
        <v>934</v>
      </c>
      <c r="Z592" s="219" t="s">
        <v>1644</v>
      </c>
      <c r="AA592" s="63"/>
      <c r="AB592" s="459">
        <f>'Punten per wedstrijd'!D265</f>
        <v>269.85000000000002</v>
      </c>
      <c r="AC592" s="332" t="s">
        <v>934</v>
      </c>
      <c r="AD592" s="278" t="s">
        <v>2031</v>
      </c>
      <c r="AE592" s="63"/>
      <c r="AF592" s="459">
        <f>'Punten per wedstrijd'!D513</f>
        <v>103.00000000000011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2009</v>
      </c>
      <c r="C593" s="63"/>
      <c r="D593" s="459">
        <f>'Punten per wedstrijd'!D832</f>
        <v>0</v>
      </c>
      <c r="E593" s="332" t="s">
        <v>935</v>
      </c>
      <c r="F593" s="278" t="s">
        <v>3368</v>
      </c>
      <c r="G593" s="63"/>
      <c r="H593" s="459">
        <f>'Punten per wedstrijd'!D207</f>
        <v>2026.0499999999977</v>
      </c>
      <c r="I593" s="332" t="s">
        <v>935</v>
      </c>
      <c r="J593" s="63" t="s">
        <v>3385</v>
      </c>
      <c r="K593" s="63"/>
      <c r="L593" s="459">
        <f>'Punten per wedstrijd'!D402</f>
        <v>247.1000000000021</v>
      </c>
      <c r="M593" s="332" t="s">
        <v>935</v>
      </c>
      <c r="N593" s="63" t="s">
        <v>3379</v>
      </c>
      <c r="O593" s="63"/>
      <c r="P593" s="459">
        <f>'Punten per wedstrijd'!D603</f>
        <v>61.800000000000182</v>
      </c>
      <c r="Q593" s="332" t="s">
        <v>935</v>
      </c>
      <c r="R593" s="278" t="s">
        <v>2009</v>
      </c>
      <c r="S593" s="332"/>
      <c r="T593" s="459">
        <f>'Punten per wedstrijd'!D728</f>
        <v>0</v>
      </c>
      <c r="U593" s="332" t="s">
        <v>935</v>
      </c>
      <c r="V593" s="63" t="s">
        <v>788</v>
      </c>
      <c r="W593" s="63"/>
      <c r="X593" s="459">
        <f>'Punten per wedstrijd'!D18</f>
        <v>1935.8000000000004</v>
      </c>
      <c r="Y593" s="332" t="s">
        <v>935</v>
      </c>
      <c r="Z593" s="278" t="s">
        <v>3367</v>
      </c>
      <c r="AA593" s="63"/>
      <c r="AB593" s="459">
        <f>'Punten per wedstrijd'!D261</f>
        <v>264.69999999999987</v>
      </c>
      <c r="AC593" s="332" t="s">
        <v>935</v>
      </c>
      <c r="AD593" s="278" t="s">
        <v>13</v>
      </c>
      <c r="AE593" s="63"/>
      <c r="AF593" s="459">
        <f>'Punten per wedstrijd'!D451</f>
        <v>102.2999999999999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1987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2047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1987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2006</v>
      </c>
      <c r="SB596" s="51" t="s">
        <v>2006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2014</v>
      </c>
      <c r="UM596" s="51" t="s">
        <v>3316</v>
      </c>
      <c r="UV596" s="51" t="s">
        <v>743</v>
      </c>
      <c r="VE596" s="283" t="s">
        <v>2013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2034</v>
      </c>
      <c r="XP596" s="51" t="s">
        <v>2035</v>
      </c>
      <c r="XY596" s="51" t="s">
        <v>2040</v>
      </c>
      <c r="YH596" s="51" t="s">
        <v>791</v>
      </c>
      <c r="YQ596" s="51" t="s">
        <v>2043</v>
      </c>
      <c r="YZ596" s="51" t="s">
        <v>742</v>
      </c>
      <c r="ZI596" s="51" t="s">
        <v>2047</v>
      </c>
      <c r="ZR596" s="51" t="s">
        <v>2037</v>
      </c>
      <c r="AAA596" s="51" t="s">
        <v>2049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3429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2034</v>
      </c>
      <c r="AHZ596" s="51" t="s">
        <v>2034</v>
      </c>
      <c r="AII596" s="51" t="s">
        <v>3406</v>
      </c>
      <c r="AIR596" s="51" t="s">
        <v>3408</v>
      </c>
      <c r="AJA596" s="51" t="s">
        <v>742</v>
      </c>
      <c r="AJJ596" s="51" t="s">
        <v>3411</v>
      </c>
      <c r="AJS596" s="51" t="s">
        <v>3413</v>
      </c>
      <c r="AKB596" s="51" t="s">
        <v>768</v>
      </c>
      <c r="AKK596" s="51" t="s">
        <v>3415</v>
      </c>
      <c r="AKT596" s="51" t="s">
        <v>3417</v>
      </c>
      <c r="ALC596" s="51" t="s">
        <v>3316</v>
      </c>
      <c r="ALL596" s="51" t="s">
        <v>3417</v>
      </c>
      <c r="ALU596" s="51" t="s">
        <v>3421</v>
      </c>
      <c r="AMD596" s="51" t="s">
        <v>3441</v>
      </c>
      <c r="AMM596" s="51" t="s">
        <v>3424</v>
      </c>
      <c r="AMV596" s="51" t="s">
        <v>3427</v>
      </c>
      <c r="ANE596" s="51" t="s">
        <v>2040</v>
      </c>
      <c r="ANN596" s="51" t="s">
        <v>3429</v>
      </c>
      <c r="ANW596" s="51" t="s">
        <v>740</v>
      </c>
      <c r="AOF596" s="51" t="s">
        <v>3432</v>
      </c>
      <c r="AOO596" s="51" t="s">
        <v>3434</v>
      </c>
      <c r="AOX596" s="51" t="s">
        <v>2047</v>
      </c>
      <c r="APG596" s="51" t="s">
        <v>740</v>
      </c>
      <c r="APP596" s="51" t="s">
        <v>777</v>
      </c>
      <c r="APY596" s="51" t="s">
        <v>3439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2009</v>
      </c>
      <c r="SA597" s="42"/>
      <c r="SB597" s="10" t="s">
        <v>1547</v>
      </c>
      <c r="SC597" s="201" t="s">
        <v>2007</v>
      </c>
      <c r="SJ597" s="42"/>
      <c r="SK597" s="10" t="s">
        <v>1548</v>
      </c>
      <c r="SL597" s="201" t="s">
        <v>2019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2003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2010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2011</v>
      </c>
      <c r="VD597" s="42"/>
      <c r="VE597" s="10" t="s">
        <v>1626</v>
      </c>
      <c r="VF597" s="201" t="s">
        <v>2012</v>
      </c>
      <c r="VM597" s="42"/>
      <c r="VN597" s="10" t="s">
        <v>1627</v>
      </c>
      <c r="VO597" s="201" t="s">
        <v>2008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2004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2158</v>
      </c>
      <c r="XO597" s="42"/>
      <c r="XP597" s="10" t="s">
        <v>1633</v>
      </c>
      <c r="XQ597" s="201" t="s">
        <v>4499</v>
      </c>
      <c r="XX597" s="42"/>
      <c r="XY597" s="10" t="s">
        <v>1634</v>
      </c>
      <c r="XZ597" s="201" t="s">
        <v>2024</v>
      </c>
      <c r="YG597" s="42"/>
      <c r="YH597" s="10" t="s">
        <v>1635</v>
      </c>
      <c r="YI597" s="201" t="s">
        <v>2030</v>
      </c>
      <c r="YP597" s="42"/>
      <c r="YQ597" s="10" t="s">
        <v>1636</v>
      </c>
      <c r="YR597" s="201" t="s">
        <v>2029</v>
      </c>
      <c r="YY597" s="42"/>
      <c r="YZ597" s="10" t="s">
        <v>1637</v>
      </c>
      <c r="ZA597" s="201" t="s">
        <v>2028</v>
      </c>
      <c r="ZH597" s="42"/>
      <c r="ZI597" s="10" t="s">
        <v>1638</v>
      </c>
      <c r="ZJ597" s="201" t="s">
        <v>2026</v>
      </c>
      <c r="ZQ597" s="42"/>
      <c r="ZR597" s="10" t="s">
        <v>1639</v>
      </c>
      <c r="ZS597" s="201" t="s">
        <v>2031</v>
      </c>
      <c r="ZZ597" s="42"/>
      <c r="AAA597" s="10" t="s">
        <v>1988</v>
      </c>
      <c r="AAB597" s="201" t="s">
        <v>2051</v>
      </c>
      <c r="AAI597" s="42"/>
      <c r="AAJ597" s="10" t="s">
        <v>1989</v>
      </c>
      <c r="AAK597" s="201" t="s">
        <v>2025</v>
      </c>
      <c r="AAR597" s="42"/>
      <c r="AAS597" s="10" t="s">
        <v>1990</v>
      </c>
      <c r="AAT597" s="201" t="s">
        <v>2054</v>
      </c>
      <c r="ABA597" s="42"/>
      <c r="ABB597" s="10" t="s">
        <v>1991</v>
      </c>
      <c r="ABC597" s="201" t="s">
        <v>2005</v>
      </c>
      <c r="ABJ597" s="42"/>
      <c r="ABK597" s="10" t="s">
        <v>1992</v>
      </c>
      <c r="ABL597" s="201" t="s">
        <v>2053</v>
      </c>
      <c r="ABT597" s="10" t="s">
        <v>1993</v>
      </c>
      <c r="ABU597" s="201" t="s">
        <v>2027</v>
      </c>
      <c r="ACB597" s="42"/>
      <c r="ACC597" s="10" t="s">
        <v>1994</v>
      </c>
      <c r="ACD597" s="201" t="s">
        <v>29</v>
      </c>
      <c r="ACK597" s="42"/>
      <c r="ACL597" s="10" t="s">
        <v>1995</v>
      </c>
      <c r="ACM597" s="201" t="s">
        <v>744</v>
      </c>
      <c r="ACT597" s="42"/>
      <c r="ACU597" s="10" t="s">
        <v>1996</v>
      </c>
      <c r="ACV597" s="201" t="s">
        <v>158</v>
      </c>
      <c r="ADC597" s="42"/>
      <c r="ADD597" s="10" t="s">
        <v>2033</v>
      </c>
      <c r="ADE597" s="201" t="s">
        <v>769</v>
      </c>
      <c r="ADL597" s="42"/>
      <c r="ADM597" s="10" t="s">
        <v>2036</v>
      </c>
      <c r="ADN597" s="201" t="s">
        <v>35</v>
      </c>
      <c r="ADU597" s="42"/>
      <c r="ADV597" s="10" t="s">
        <v>2038</v>
      </c>
      <c r="ADW597" s="201" t="s">
        <v>4</v>
      </c>
      <c r="AED597" s="42"/>
      <c r="AEE597" s="10" t="s">
        <v>2039</v>
      </c>
      <c r="AEF597" s="201" t="s">
        <v>1641</v>
      </c>
      <c r="AEM597" s="42"/>
      <c r="AEN597" s="10" t="s">
        <v>2041</v>
      </c>
      <c r="AEO597" s="201" t="s">
        <v>1658</v>
      </c>
      <c r="AEV597" s="42"/>
      <c r="AEW597" s="10" t="s">
        <v>2042</v>
      </c>
      <c r="AEX597" s="201" t="s">
        <v>1651</v>
      </c>
      <c r="AFE597" s="42"/>
      <c r="AFF597" s="10" t="s">
        <v>2044</v>
      </c>
      <c r="AFG597" s="201" t="s">
        <v>1650</v>
      </c>
      <c r="AFN597" s="42"/>
      <c r="AFO597" s="10" t="s">
        <v>2045</v>
      </c>
      <c r="AFP597" s="201" t="s">
        <v>1676</v>
      </c>
      <c r="AFW597" s="42"/>
      <c r="AFX597" s="10" t="s">
        <v>2046</v>
      </c>
      <c r="AFY597" s="201" t="s">
        <v>1648</v>
      </c>
      <c r="AGF597" s="42"/>
      <c r="AGG597" s="10" t="s">
        <v>2048</v>
      </c>
      <c r="AGH597" s="201" t="s">
        <v>774</v>
      </c>
      <c r="AGO597" s="42"/>
      <c r="AGP597" s="10" t="s">
        <v>2050</v>
      </c>
      <c r="AGQ597" s="201" t="s">
        <v>784</v>
      </c>
      <c r="AGY597" s="10" t="s">
        <v>2052</v>
      </c>
      <c r="AGZ597" s="201" t="s">
        <v>3367</v>
      </c>
      <c r="AHG597" s="42"/>
      <c r="AHH597" s="10" t="s">
        <v>3402</v>
      </c>
      <c r="AHI597" s="201" t="s">
        <v>3368</v>
      </c>
      <c r="AHP597" s="42"/>
      <c r="AHQ597" s="10" t="s">
        <v>3403</v>
      </c>
      <c r="AHR597" s="201" t="s">
        <v>3369</v>
      </c>
      <c r="AHY597" s="42"/>
      <c r="AHZ597" s="10" t="s">
        <v>3404</v>
      </c>
      <c r="AIA597" s="201" t="s">
        <v>3370</v>
      </c>
      <c r="AIH597" s="42"/>
      <c r="AII597" s="10" t="s">
        <v>3405</v>
      </c>
      <c r="AIJ597" s="201" t="s">
        <v>3371</v>
      </c>
      <c r="AIQ597" s="42"/>
      <c r="AIR597" s="10" t="s">
        <v>3407</v>
      </c>
      <c r="AIS597" s="201" t="s">
        <v>3372</v>
      </c>
      <c r="AIZ597" s="42"/>
      <c r="AJA597" s="10" t="s">
        <v>3409</v>
      </c>
      <c r="AJB597" s="201" t="s">
        <v>3373</v>
      </c>
      <c r="AJI597" s="42"/>
      <c r="AJJ597" s="10" t="s">
        <v>3410</v>
      </c>
      <c r="AJK597" s="201" t="s">
        <v>3374</v>
      </c>
      <c r="AJR597" s="42"/>
      <c r="AJS597" s="10" t="s">
        <v>3412</v>
      </c>
      <c r="AJT597" s="201" t="s">
        <v>3375</v>
      </c>
      <c r="AKA597" s="42"/>
      <c r="AKB597" s="10" t="s">
        <v>3414</v>
      </c>
      <c r="AKC597" s="201" t="s">
        <v>3376</v>
      </c>
      <c r="AKJ597" s="42"/>
      <c r="AKK597" s="10" t="s">
        <v>3416</v>
      </c>
      <c r="AKL597" s="201" t="s">
        <v>3377</v>
      </c>
      <c r="AKS597" s="42"/>
      <c r="AKT597" s="10" t="s">
        <v>3418</v>
      </c>
      <c r="AKU597" s="201" t="s">
        <v>3378</v>
      </c>
      <c r="ALB597" s="42"/>
      <c r="ALC597" s="10" t="s">
        <v>3419</v>
      </c>
      <c r="ALD597" s="201" t="s">
        <v>3379</v>
      </c>
      <c r="ALK597" s="42"/>
      <c r="ALL597" s="10" t="s">
        <v>3420</v>
      </c>
      <c r="ALM597" s="201" t="s">
        <v>3380</v>
      </c>
      <c r="ALT597" s="42"/>
      <c r="ALU597" s="10" t="s">
        <v>3422</v>
      </c>
      <c r="ALV597" s="201" t="s">
        <v>3381</v>
      </c>
      <c r="AMC597" s="42"/>
      <c r="AMD597" s="10" t="s">
        <v>3423</v>
      </c>
      <c r="AME597" s="201" t="s">
        <v>3382</v>
      </c>
      <c r="AML597" s="42"/>
      <c r="AMM597" s="10" t="s">
        <v>3425</v>
      </c>
      <c r="AMN597" s="201" t="s">
        <v>3383</v>
      </c>
      <c r="AMU597" s="42"/>
      <c r="AMV597" s="10" t="s">
        <v>3426</v>
      </c>
      <c r="AMW597" s="201" t="s">
        <v>3384</v>
      </c>
      <c r="AND597" s="42"/>
      <c r="ANE597" s="10" t="s">
        <v>3428</v>
      </c>
      <c r="ANF597" s="201" t="s">
        <v>3401</v>
      </c>
      <c r="ANM597" s="42"/>
      <c r="ANN597" s="10" t="s">
        <v>3430</v>
      </c>
      <c r="ANO597" s="201" t="s">
        <v>3385</v>
      </c>
      <c r="ANV597" s="42"/>
      <c r="ANW597" s="10" t="s">
        <v>3431</v>
      </c>
      <c r="ANX597" s="201" t="s">
        <v>180</v>
      </c>
      <c r="AOE597" s="42"/>
      <c r="AOF597" s="10" t="s">
        <v>3433</v>
      </c>
      <c r="AOG597" s="201" t="s">
        <v>3387</v>
      </c>
      <c r="AON597" s="42"/>
      <c r="AOO597" s="10" t="s">
        <v>3435</v>
      </c>
      <c r="AOP597" s="201" t="s">
        <v>3388</v>
      </c>
      <c r="AOW597" s="42"/>
      <c r="AOX597" s="10" t="s">
        <v>3436</v>
      </c>
      <c r="AOY597" s="201" t="s">
        <v>3396</v>
      </c>
      <c r="APF597" s="42"/>
      <c r="APG597" s="10" t="s">
        <v>3437</v>
      </c>
      <c r="APH597" s="201" t="s">
        <v>3397</v>
      </c>
      <c r="APO597" s="42"/>
      <c r="APP597" s="10" t="s">
        <v>3438</v>
      </c>
      <c r="APQ597" s="201" t="s">
        <v>3399</v>
      </c>
      <c r="APX597" s="42"/>
      <c r="APY597" s="10" t="s">
        <v>3440</v>
      </c>
      <c r="APZ597" s="201" t="s">
        <v>3400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VLOOKUP(B599,$A$681:$F$2313,6,FALSE)</f>
        <v>862</v>
      </c>
      <c r="F599" s="203" t="s">
        <v>61</v>
      </c>
      <c r="G599" s="10">
        <f>E599*1.5</f>
        <v>1293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VLOOKUP(K599,$A$681:$F$2313,6,FALSE)</f>
        <v>862</v>
      </c>
      <c r="O599" s="203" t="s">
        <v>61</v>
      </c>
      <c r="P599" s="10">
        <f>N599*1.5*M599</f>
        <v>1293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VLOOKUP(T599,$A$681:$F$2313,6,FALSE)</f>
        <v>862</v>
      </c>
      <c r="X599" s="203" t="s">
        <v>61</v>
      </c>
      <c r="Y599" s="10">
        <f>W599*1.5*V599</f>
        <v>1293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VLOOKUP(AC599,$A$681:$F$2313,6,FALSE)</f>
        <v>581</v>
      </c>
      <c r="AG599" s="203" t="s">
        <v>61</v>
      </c>
      <c r="AH599" s="10">
        <f>AF599*1.5*AE599</f>
        <v>871.5</v>
      </c>
      <c r="AI599" s="10"/>
      <c r="AJ599" s="268"/>
      <c r="AK599" s="203" t="s">
        <v>60</v>
      </c>
      <c r="AL599" s="417" t="s">
        <v>569</v>
      </c>
      <c r="AM599" s="416" t="s">
        <v>2020</v>
      </c>
      <c r="AN599" s="284">
        <f>IF(AM599="Kopman",1.1,1)</f>
        <v>1.1000000000000001</v>
      </c>
      <c r="AO599" s="204">
        <f>VLOOKUP(AL599,$A$681:$F$2313,6,FALSE)</f>
        <v>862</v>
      </c>
      <c r="AP599" s="203" t="s">
        <v>61</v>
      </c>
      <c r="AQ599" s="10">
        <f>AO599*1.5*AN599</f>
        <v>1422.3000000000002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VLOOKUP(AU599,$A$681:$F$2313,6,FALSE)</f>
        <v>862</v>
      </c>
      <c r="AY599" s="203" t="s">
        <v>61</v>
      </c>
      <c r="AZ599" s="10">
        <f>AX599*1.5*AW599</f>
        <v>1293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VLOOKUP(BD599,$A$681:$F$2313,6,FALSE)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VLOOKUP(BM599,$A$681:$F$2313,6,FALSE)</f>
        <v>862</v>
      </c>
      <c r="BQ599" s="203" t="s">
        <v>61</v>
      </c>
      <c r="BR599" s="10">
        <f>BP599*1.5*BO599</f>
        <v>1293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VLOOKUP(BV599,$A$681:$F$2313,6,FALSE)</f>
        <v>862</v>
      </c>
      <c r="BZ599" s="203" t="s">
        <v>61</v>
      </c>
      <c r="CA599" s="10">
        <f>BY599*1.5*BX599</f>
        <v>1293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VLOOKUP(CE599,$A$681:$F$2313,6,FALSE)</f>
        <v>862</v>
      </c>
      <c r="CI599" s="203" t="s">
        <v>61</v>
      </c>
      <c r="CJ599" s="10">
        <f>CH599*1.5*CG599</f>
        <v>1293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VLOOKUP(CN599,$A$681:$F$2313,6,FALSE)</f>
        <v>862</v>
      </c>
      <c r="CR599" s="203" t="s">
        <v>61</v>
      </c>
      <c r="CS599" s="10">
        <f>CQ599*1.5*CP599</f>
        <v>1293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VLOOKUP(CW599,$A$681:$F$2313,6,FALSE)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VLOOKUP(DF599,$A$681:$F$2313,6,FALSE)</f>
        <v>581</v>
      </c>
      <c r="DJ599" s="203" t="s">
        <v>61</v>
      </c>
      <c r="DK599" s="10">
        <f>DI599*1.5*DH599</f>
        <v>871.5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VLOOKUP(DO599,$A$681:$F$2313,6,FALSE)</f>
        <v>862</v>
      </c>
      <c r="DS599" s="203" t="s">
        <v>61</v>
      </c>
      <c r="DT599" s="10">
        <f>DR599*1.5*DQ599</f>
        <v>1293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VLOOKUP(DX599,$A$681:$F$2313,6,FALSE)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VLOOKUP(EG599,$A$681:$F$2313,6,FALSE)</f>
        <v>862</v>
      </c>
      <c r="EK599" s="203" t="s">
        <v>61</v>
      </c>
      <c r="EL599" s="10">
        <f>EJ599*1.5*EI599</f>
        <v>1293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VLOOKUP(EP599,$A$681:$F$2313,6,FALSE)</f>
        <v>581</v>
      </c>
      <c r="ET599" s="203" t="s">
        <v>61</v>
      </c>
      <c r="EU599" s="10">
        <f>ES599*1.5*ER599</f>
        <v>871.5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VLOOKUP(EY599,$A$681:$F$2313,6,FALSE)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VLOOKUP(FH599,$A$681:$F$2313,6,FALSE)</f>
        <v>862</v>
      </c>
      <c r="FL599" s="203" t="s">
        <v>61</v>
      </c>
      <c r="FM599" s="10">
        <f>FK599*1.5*FJ599</f>
        <v>1293</v>
      </c>
      <c r="FN599" s="10"/>
      <c r="FO599" s="268"/>
      <c r="FP599" s="203" t="s">
        <v>60</v>
      </c>
      <c r="FQ599" s="417" t="s">
        <v>569</v>
      </c>
      <c r="FR599" s="416" t="s">
        <v>2020</v>
      </c>
      <c r="FS599" s="284">
        <f>IF(FR599="Kopman",1.1,1)</f>
        <v>1.1000000000000001</v>
      </c>
      <c r="FT599" s="204">
        <f>VLOOKUP(FQ599,$A$681:$F$2313,6,FALSE)</f>
        <v>862</v>
      </c>
      <c r="FU599" s="203" t="s">
        <v>61</v>
      </c>
      <c r="FV599" s="10">
        <f>FT599*1.5*FS599</f>
        <v>1422.3000000000002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VLOOKUP(FZ599,$A$681:$F$2313,6,FALSE)</f>
        <v>862</v>
      </c>
      <c r="GD599" s="203" t="s">
        <v>61</v>
      </c>
      <c r="GE599" s="10">
        <f>GC599*1.5*GB599</f>
        <v>1293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VLOOKUP(GI599,$A$681:$F$2313,6,FALSE)</f>
        <v>862</v>
      </c>
      <c r="GM599" s="203" t="s">
        <v>61</v>
      </c>
      <c r="GN599" s="10">
        <f>GL599*1.5*GK599</f>
        <v>1293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VLOOKUP(GR599,$A$681:$F$2313,6,FALSE)</f>
        <v>581</v>
      </c>
      <c r="GV599" s="203" t="s">
        <v>61</v>
      </c>
      <c r="GW599" s="10">
        <f>GU599*1.5</f>
        <v>871.5</v>
      </c>
      <c r="GX599" s="10"/>
      <c r="GY599" s="268"/>
      <c r="GZ599" s="203" t="s">
        <v>60</v>
      </c>
      <c r="HA599" s="417" t="s">
        <v>830</v>
      </c>
      <c r="HB599" s="416" t="s">
        <v>2020</v>
      </c>
      <c r="HC599" s="284">
        <f>IF(HB599="Kopman",1.1,1)</f>
        <v>1.1000000000000001</v>
      </c>
      <c r="HD599" s="204">
        <f>VLOOKUP(HA599,$A$681:$F$2313,6,FALSE)</f>
        <v>581</v>
      </c>
      <c r="HE599" s="203" t="s">
        <v>61</v>
      </c>
      <c r="HF599" s="10">
        <f>HD599*1.5*HC599</f>
        <v>958.65000000000009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VLOOKUP(HJ599,$A$681:$F$2313,6,FALSE)</f>
        <v>862</v>
      </c>
      <c r="HN599" s="203" t="s">
        <v>61</v>
      </c>
      <c r="HO599" s="10">
        <f>HM599*1.5</f>
        <v>1293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VLOOKUP(HS599,$A$681:$F$2313,6,FALSE)</f>
        <v>862</v>
      </c>
      <c r="HW599" s="203" t="s">
        <v>61</v>
      </c>
      <c r="HX599" s="10">
        <f>HV599*1.5*HU599</f>
        <v>1293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VLOOKUP(IB599,$A$681:$F$2313,6,FALSE)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VLOOKUP(IK599,$A$681:$F$2313,6,FALSE)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VLOOKUP(IT599,$A$681:$F$2313,6,FALSE)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VLOOKUP(JC599,$A$681:$F$2313,6,FALSE)</f>
        <v>581</v>
      </c>
      <c r="JG599" s="203" t="s">
        <v>61</v>
      </c>
      <c r="JH599" s="10">
        <f>JF599*1.5*JE599</f>
        <v>871.5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VLOOKUP(JL599,$A$681:$F$2313,6,FALSE)</f>
        <v>862</v>
      </c>
      <c r="JP599" s="203" t="s">
        <v>61</v>
      </c>
      <c r="JQ599" s="10">
        <f>JO599*1.5*JN599</f>
        <v>1293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VLOOKUP(JU599,$A$681:$F$2313,6,FALSE)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VLOOKUP(KD599,$A$681:$F$2313,6,FALSE)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VLOOKUP(KM599,$A$681:$F$2313,6,FALSE)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VLOOKUP(KV599,$A$681:$F$2313,6,FALSE)</f>
        <v>581</v>
      </c>
      <c r="KZ599" s="203" t="s">
        <v>61</v>
      </c>
      <c r="LA599" s="10">
        <f>KY599*1.5*KX599</f>
        <v>871.5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VLOOKUP(LE599,$A$681:$F$2313,6,FALSE)</f>
        <v>862</v>
      </c>
      <c r="LI599" s="203" t="s">
        <v>61</v>
      </c>
      <c r="LJ599" s="10">
        <f>LH599*1.5*LG599</f>
        <v>1293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VLOOKUP(LN599,$A$681:$F$2313,6,FALSE)</f>
        <v>862</v>
      </c>
      <c r="LR599" s="203" t="s">
        <v>61</v>
      </c>
      <c r="LS599" s="10">
        <f>LQ599*1.5*LP599</f>
        <v>1293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VLOOKUP(LW599,$A$681:$F$2313,6,FALSE)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2020</v>
      </c>
      <c r="MH599" s="284">
        <f>IF(MG599="Kopman",1.1,1)</f>
        <v>1.1000000000000001</v>
      </c>
      <c r="MI599" s="204">
        <f>VLOOKUP(MF599,$A$681:$F$2313,6,FALSE)</f>
        <v>862</v>
      </c>
      <c r="MJ599" s="203" t="s">
        <v>61</v>
      </c>
      <c r="MK599" s="10">
        <f>MI599*1.5*MH599</f>
        <v>1422.3000000000002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VLOOKUP(MO599,$A$681:$F$2313,6,FALSE)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VLOOKUP(MX599,$A$681:$F$2313,6,FALSE)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VLOOKUP(NG599,$A$681:$F$2313,6,FALSE)</f>
        <v>862</v>
      </c>
      <c r="NK599" s="203" t="s">
        <v>61</v>
      </c>
      <c r="NL599" s="10">
        <f>NJ599*1.5*NI599</f>
        <v>1293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VLOOKUP(NP599,$A$681:$F$2313,6,FALSE)</f>
        <v>581</v>
      </c>
      <c r="NT599" s="203" t="s">
        <v>61</v>
      </c>
      <c r="NU599" s="10">
        <f>NS599*1.5*NR599</f>
        <v>871.5</v>
      </c>
      <c r="NV599" s="10"/>
      <c r="NW599" s="268"/>
      <c r="NX599" s="203" t="s">
        <v>60</v>
      </c>
      <c r="NY599" s="417" t="s">
        <v>1002</v>
      </c>
      <c r="NZ599" s="416" t="s">
        <v>2020</v>
      </c>
      <c r="OA599" s="284">
        <f>IF(NZ599="Kopman",1.1,1)</f>
        <v>1.1000000000000001</v>
      </c>
      <c r="OB599" s="204">
        <f>VLOOKUP(NY599,$A$681:$F$2313,6,FALSE)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2020</v>
      </c>
      <c r="OJ599" s="284">
        <f>IF(OI599="Kopman",1.1,1)</f>
        <v>1.1000000000000001</v>
      </c>
      <c r="OK599" s="204">
        <f>VLOOKUP(OH599,$A$681:$F$2313,6,FALSE)</f>
        <v>862</v>
      </c>
      <c r="OL599" s="203" t="s">
        <v>61</v>
      </c>
      <c r="OM599" s="10">
        <f>OK599*1.5*OJ599</f>
        <v>1422.3000000000002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VLOOKUP(OQ599,$A$681:$F$2313,6,FALSE)</f>
        <v>862</v>
      </c>
      <c r="OU599" s="203" t="s">
        <v>61</v>
      </c>
      <c r="OV599" s="10">
        <f>OT599*1.5*OS599</f>
        <v>1293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VLOOKUP(OZ599,$A$681:$F$2313,6,FALSE)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VLOOKUP(PI599,$A$681:$F$2313,6,FALSE)</f>
        <v>862</v>
      </c>
      <c r="PM599" s="203" t="s">
        <v>61</v>
      </c>
      <c r="PN599" s="10">
        <f>PL599*1.5*PK599</f>
        <v>1293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VLOOKUP(PR599,$A$681:$F$2313,6,FALSE)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VLOOKUP(QA599,$A$681:$F$2313,6,FALSE)</f>
        <v>862</v>
      </c>
      <c r="QE599" s="203" t="s">
        <v>61</v>
      </c>
      <c r="QF599" s="10">
        <f>QD599*1.5*QC599</f>
        <v>1293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VLOOKUP(QJ599,$A$681:$F$2313,6,FALSE)</f>
        <v>862</v>
      </c>
      <c r="QN599" s="203" t="s">
        <v>61</v>
      </c>
      <c r="QO599" s="10">
        <f>QM599*1.5*QL599</f>
        <v>1293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VLOOKUP(QS599,$A$681:$F$2313,6,FALSE)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2020</v>
      </c>
      <c r="RD599" s="284">
        <f>IF(RC599="Kopman",1.1,1)</f>
        <v>1.1000000000000001</v>
      </c>
      <c r="RE599" s="204">
        <f>VLOOKUP(RB599,$A$681:$F$2313,6,FALSE)</f>
        <v>581</v>
      </c>
      <c r="RF599" s="203" t="s">
        <v>61</v>
      </c>
      <c r="RG599" s="10">
        <f>RE599*1.5*RD599</f>
        <v>958.65000000000009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VLOOKUP(RK599,$A$681:$F$2313,6,FALSE)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2020</v>
      </c>
      <c r="RV599" s="284">
        <f>IF(RU599="Kopman",1.1,1)</f>
        <v>1.1000000000000001</v>
      </c>
      <c r="RW599" s="204">
        <f>VLOOKUP(RT599,$A$681:$F$2313,6,FALSE)</f>
        <v>862</v>
      </c>
      <c r="RX599" s="203" t="s">
        <v>61</v>
      </c>
      <c r="RY599" s="10">
        <f>RW599*1.5*RV599</f>
        <v>1422.3000000000002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VLOOKUP(SC599,$A$681:$F$2313,6,FALSE)</f>
        <v>862</v>
      </c>
      <c r="SG599" s="203" t="s">
        <v>61</v>
      </c>
      <c r="SH599" s="10">
        <f>SF599*1.5*SE599</f>
        <v>1293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VLOOKUP(SL599,$A$681:$F$2313,6,FALSE)</f>
        <v>862</v>
      </c>
      <c r="SP599" s="203" t="s">
        <v>61</v>
      </c>
      <c r="SQ599" s="10">
        <f>SO599*1.5*SN599</f>
        <v>1293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VLOOKUP(SU599,$A$681:$F$2313,6,FALSE)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VLOOKUP(TD599,$A$681:$F$2313,6,FALSE)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VLOOKUP(TM599,$A$681:$F$2313,6,FALSE)</f>
        <v>862</v>
      </c>
      <c r="TQ599" s="203" t="s">
        <v>61</v>
      </c>
      <c r="TR599" s="10">
        <f>TP599*1.5*TO599</f>
        <v>1293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VLOOKUP(TV599,$A$681:$F$2313,6,FALSE)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VLOOKUP(UE599,$A$681:$F$2313,6,FALSE)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VLOOKUP(UN599,$A$681:$F$2313,6,FALSE)</f>
        <v>862</v>
      </c>
      <c r="UR599" s="203" t="s">
        <v>61</v>
      </c>
      <c r="US599" s="10">
        <f>UQ599*1.5*UP599</f>
        <v>1293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VLOOKUP(UW599,$A$681:$F$2313,6,FALSE)</f>
        <v>862</v>
      </c>
      <c r="VA599" s="203" t="s">
        <v>61</v>
      </c>
      <c r="VB599" s="10">
        <f>UZ599*1.5*UY599</f>
        <v>1293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VLOOKUP(VF599,$A$681:$F$2313,6,FALSE)</f>
        <v>862</v>
      </c>
      <c r="VJ599" s="203" t="s">
        <v>61</v>
      </c>
      <c r="VK599" s="10">
        <f>VI599*1.5*VH599</f>
        <v>1293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VLOOKUP(VO599,$A$681:$F$2313,6,FALSE)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VLOOKUP(VX599,$A$681:$F$2313,6,FALSE)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2020</v>
      </c>
      <c r="WI599" s="284">
        <f>IF(WH599="Kopman",1.1,1)</f>
        <v>1.1000000000000001</v>
      </c>
      <c r="WJ599" s="204">
        <f>VLOOKUP(WG599,$A$681:$F$2313,6,FALSE)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VLOOKUP(WP599,$A$681:$F$2313,6,FALSE)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VLOOKUP(WY599,$A$681:$F$2313,6,FALSE)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VLOOKUP(XH599,$A$681:$F$2313,6,FALSE)</f>
        <v>862</v>
      </c>
      <c r="XL599" s="203" t="s">
        <v>61</v>
      </c>
      <c r="XM599" s="10">
        <f>XK599*1.5</f>
        <v>1293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VLOOKUP(XQ599,$A$681:$F$2313,6,FALSE)</f>
        <v>862</v>
      </c>
      <c r="XU599" s="203" t="s">
        <v>61</v>
      </c>
      <c r="XV599" s="10">
        <f>XT599*1.5*XS599</f>
        <v>1293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VLOOKUP(XZ599,$A$681:$F$2313,6,FALSE)</f>
        <v>862</v>
      </c>
      <c r="YD599" s="203" t="s">
        <v>61</v>
      </c>
      <c r="YE599" s="10">
        <f>YC599*1.5</f>
        <v>1293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VLOOKUP(YI599,$A$681:$F$2313,6,FALSE)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VLOOKUP(YR599,$A$681:$F$2313,6,FALSE)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VLOOKUP(ZA599,$A$681:$F$2313,6,FALSE)</f>
        <v>862</v>
      </c>
      <c r="ZE599" s="203" t="s">
        <v>61</v>
      </c>
      <c r="ZF599" s="10">
        <f>ZD599*1.5</f>
        <v>1293</v>
      </c>
      <c r="ZH599" s="274"/>
      <c r="ZI599" s="203" t="s">
        <v>60</v>
      </c>
      <c r="ZJ599" s="417" t="s">
        <v>569</v>
      </c>
      <c r="ZK599" s="416" t="s">
        <v>2020</v>
      </c>
      <c r="ZL599" s="284">
        <f>IF(ZK599="Kopman",1.1,1)</f>
        <v>1.1000000000000001</v>
      </c>
      <c r="ZM599" s="204">
        <f>VLOOKUP(ZJ599,$A$681:$F$2313,6,FALSE)</f>
        <v>862</v>
      </c>
      <c r="ZN599" s="203" t="s">
        <v>61</v>
      </c>
      <c r="ZO599" s="10">
        <f>ZM599*1.5</f>
        <v>1293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VLOOKUP(ZS599,$A$681:$F$2313,6,FALSE)</f>
        <v>581</v>
      </c>
      <c r="ZW599" s="203" t="s">
        <v>61</v>
      </c>
      <c r="ZX599" s="10">
        <f>ZV599*1.5*ZU599</f>
        <v>871.5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VLOOKUP(AAB599,$A$681:$F$2313,6,FALSE)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VLOOKUP(AAK599,$A$681:$F$2313,6,FALSE)</f>
        <v>862</v>
      </c>
      <c r="AAO599" s="203" t="s">
        <v>61</v>
      </c>
      <c r="AAP599" s="10">
        <f>AAN599*1.5*AAM599</f>
        <v>1293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VLOOKUP(AAT599,$A$681:$F$2313,6,FALSE)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VLOOKUP(ABC599,$A$681:$F$2313,6,FALSE)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VLOOKUP(ABL599,$A$681:$F$2313,6,FALSE)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VLOOKUP(ABU599,$A$681:$F$2313,6,FALSE)</f>
        <v>862</v>
      </c>
      <c r="ABY599" s="203" t="s">
        <v>61</v>
      </c>
      <c r="ABZ599" s="10">
        <f>ABX599*1.5*ABW599</f>
        <v>1293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VLOOKUP(ACD599,$A$681:$F$2313,6,FALSE)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VLOOKUP(ACM599,$A$681:$F$2313,6,FALSE)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VLOOKUP(ACV599,$A$681:$F$2313,6,FALSE)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VLOOKUP(ADE599,$A$681:$F$2313,6,FALSE)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VLOOKUP(ADN599,$A$681:$F$2313,6,FALSE)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VLOOKUP(ADW599,$A$681:$F$2313,6,FALSE)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VLOOKUP(AEF599,$A$681:$F$2313,6,FALSE)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VLOOKUP(AEO599,$A$681:$F$2313,6,FALSE)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VLOOKUP(AEX599,$A$681:$F$2313,6,FALSE)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VLOOKUP(AFG599,$A$681:$F$2313,6,FALSE)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VLOOKUP(AFP599,$A$681:$F$2313,6,FALSE)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VLOOKUP(AFY599,$A$681:$F$2313,6,FALSE)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VLOOKUP(AGH599,$A$681:$F$2313,6,FALSE)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VLOOKUP(AGQ599,$A$681:$F$2313,6,FALSE)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VLOOKUP(AGZ599,$A$681:$F$2313,6,FALSE)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2020</v>
      </c>
      <c r="AHK599" s="284">
        <f>IF(AHJ599="Kopman",1.1,1)</f>
        <v>1.1000000000000001</v>
      </c>
      <c r="AHL599" s="204">
        <f>VLOOKUP(AHI599,$A$681:$F$2313,6,FALSE)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2020</v>
      </c>
      <c r="AHT599" s="284">
        <f>IF(AHS599="Kopman",1.1,1)</f>
        <v>1.1000000000000001</v>
      </c>
      <c r="AHU599" s="204">
        <f>VLOOKUP(AHR599,$A$681:$F$2313,6,FALSE)</f>
        <v>862</v>
      </c>
      <c r="AHV599" s="203" t="s">
        <v>61</v>
      </c>
      <c r="AHW599" s="10">
        <f>AHU599*1.5*AHT599</f>
        <v>1422.3000000000002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VLOOKUP(AIA599,$A$681:$F$2313,6,FALSE)</f>
        <v>862</v>
      </c>
      <c r="AIE599" s="203" t="s">
        <v>61</v>
      </c>
      <c r="AIF599" s="10">
        <f>AID599*1.5*AIC599</f>
        <v>1293</v>
      </c>
      <c r="AIG599" s="10"/>
      <c r="AIH599" s="274"/>
      <c r="AII599" s="203" t="s">
        <v>60</v>
      </c>
      <c r="AIJ599" s="417" t="s">
        <v>830</v>
      </c>
      <c r="AIK599" s="416" t="s">
        <v>2020</v>
      </c>
      <c r="AIL599" s="284">
        <f>IF(AIK599="Kopman",1.1,1)</f>
        <v>1.1000000000000001</v>
      </c>
      <c r="AIM599" s="204">
        <f>VLOOKUP(AIJ599,$A$681:$F$2313,6,FALSE)</f>
        <v>581</v>
      </c>
      <c r="AIN599" s="203" t="s">
        <v>61</v>
      </c>
      <c r="AIO599" s="10">
        <f>AIM599*1.5*AIL599</f>
        <v>958.65000000000009</v>
      </c>
      <c r="AIP599" s="10"/>
      <c r="AIQ599" s="274"/>
      <c r="AIR599" s="203" t="s">
        <v>60</v>
      </c>
      <c r="AIS599" s="417" t="s">
        <v>478</v>
      </c>
      <c r="AIT599" s="416" t="s">
        <v>2020</v>
      </c>
      <c r="AIU599" s="284">
        <f>IF(AIT599="Kopman",1.1,1)</f>
        <v>1.1000000000000001</v>
      </c>
      <c r="AIV599" s="204">
        <f>VLOOKUP(AIS599,$A$681:$F$2313,6,FALSE)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VLOOKUP(AJB599,$A$681:$F$2313,6,FALSE)</f>
        <v>862</v>
      </c>
      <c r="AJF599" s="203" t="s">
        <v>61</v>
      </c>
      <c r="AJG599" s="10">
        <f>AJE599*1.5*AJD599</f>
        <v>1293</v>
      </c>
      <c r="AJH599" s="10"/>
      <c r="AJI599" s="274"/>
      <c r="AJJ599" s="203" t="s">
        <v>60</v>
      </c>
      <c r="AJK599" s="417" t="s">
        <v>478</v>
      </c>
      <c r="AJL599" s="416" t="s">
        <v>2020</v>
      </c>
      <c r="AJM599" s="284">
        <f>IF(AJL599="Kopman",1.1,1)</f>
        <v>1.1000000000000001</v>
      </c>
      <c r="AJN599" s="204">
        <f>VLOOKUP(AJK599,$A$681:$F$2313,6,FALSE)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2020</v>
      </c>
      <c r="AJV599" s="284">
        <f>IF(AJU599="Kopman",1.1,1)</f>
        <v>1.1000000000000001</v>
      </c>
      <c r="AJW599" s="204">
        <f>VLOOKUP(AJT599,$A$681:$F$2313,6,FALSE)</f>
        <v>862</v>
      </c>
      <c r="AJX599" s="203" t="s">
        <v>61</v>
      </c>
      <c r="AJY599" s="10">
        <f>AJW599*1.5*AJV599</f>
        <v>1422.3000000000002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VLOOKUP(AKC599,$A$681:$F$2313,6,FALSE)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VLOOKUP(AKL599,$A$681:$F$2313,6,FALSE)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VLOOKUP(AKU599,$A$681:$F$2313,6,FALSE)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VLOOKUP(ALD599,$A$681:$F$2313,6,FALSE)</f>
        <v>581</v>
      </c>
      <c r="ALH599" s="203" t="s">
        <v>61</v>
      </c>
      <c r="ALI599" s="10">
        <f>ALG599*1.5*ALF599</f>
        <v>871.5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VLOOKUP(ALM599,$A$681:$F$2313,6,FALSE)</f>
        <v>862</v>
      </c>
      <c r="ALQ599" s="203" t="s">
        <v>61</v>
      </c>
      <c r="ALR599" s="10">
        <f>ALP599*1.5*ALO599</f>
        <v>1293</v>
      </c>
      <c r="ALS599" s="10"/>
      <c r="ALT599" s="274"/>
      <c r="ALU599" s="203" t="s">
        <v>60</v>
      </c>
      <c r="ALV599" s="417" t="s">
        <v>478</v>
      </c>
      <c r="ALW599" s="416" t="s">
        <v>2020</v>
      </c>
      <c r="ALX599" s="284">
        <f>IF(ALW599="Kopman",1.1,1)</f>
        <v>1.1000000000000001</v>
      </c>
      <c r="ALY599" s="204">
        <f>VLOOKUP(ALV599,$A$681:$F$2313,6,FALSE)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VLOOKUP(AME599,$A$681:$F$2313,6,FALSE)</f>
        <v>581</v>
      </c>
      <c r="AMI599" s="203" t="s">
        <v>61</v>
      </c>
      <c r="AMJ599" s="10">
        <f>AMH599*1.5*AMG599</f>
        <v>871.5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VLOOKUP(AMN599,$A$681:$F$2313,6,FALSE)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VLOOKUP(AMW599,$A$681:$F$2313,6,FALSE)</f>
        <v>581</v>
      </c>
      <c r="ANA599" s="203" t="s">
        <v>61</v>
      </c>
      <c r="ANB599" s="10">
        <f>AMZ599*1.5*AMY599</f>
        <v>871.5</v>
      </c>
      <c r="ANC599" s="10"/>
      <c r="AND599" s="274"/>
      <c r="ANE599" s="203" t="s">
        <v>60</v>
      </c>
      <c r="ANF599" s="417" t="s">
        <v>478</v>
      </c>
      <c r="ANG599" s="416" t="s">
        <v>2020</v>
      </c>
      <c r="ANH599" s="284">
        <f>IF(ANG599="Kopman",1.1,1)</f>
        <v>1.1000000000000001</v>
      </c>
      <c r="ANI599" s="204">
        <f>VLOOKUP(ANF599,$A$681:$F$2313,6,FALSE)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VLOOKUP(ANO599,$A$681:$F$2313,6,FALSE)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2020</v>
      </c>
      <c r="ANZ599" s="284">
        <f>IF(ANY599="Kopman",1.1,1)</f>
        <v>1.1000000000000001</v>
      </c>
      <c r="AOA599" s="204">
        <f>VLOOKUP(ANX599,$A$681:$F$2313,6,FALSE)</f>
        <v>862</v>
      </c>
      <c r="AOB599" s="203" t="s">
        <v>61</v>
      </c>
      <c r="AOC599" s="10">
        <f>AOA599*1.5*ANZ599</f>
        <v>1422.3000000000002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VLOOKUP(AOG599,$A$681:$F$2313,6,FALSE)</f>
        <v>862</v>
      </c>
      <c r="AOK599" s="203" t="s">
        <v>61</v>
      </c>
      <c r="AOL599" s="10">
        <f>AOJ599*1.5*AOI599</f>
        <v>1293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VLOOKUP(AOP599,$A$681:$F$2313,6,FALSE)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VLOOKUP(AOY599,$A$681:$F$2313,6,FALSE)</f>
        <v>862</v>
      </c>
      <c r="APC599" s="203" t="s">
        <v>61</v>
      </c>
      <c r="APD599" s="10">
        <f>APB599*1.5*APA599</f>
        <v>1293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VLOOKUP(APH599,$A$681:$F$2313,6,FALSE)</f>
        <v>862</v>
      </c>
      <c r="APL599" s="203" t="s">
        <v>61</v>
      </c>
      <c r="APM599" s="10">
        <f>APK599*1.5*APJ599</f>
        <v>1293</v>
      </c>
      <c r="APN599" s="10"/>
      <c r="APO599" s="274"/>
      <c r="APP599" s="203" t="s">
        <v>60</v>
      </c>
      <c r="APQ599" s="417" t="s">
        <v>830</v>
      </c>
      <c r="APR599" s="416" t="s">
        <v>2020</v>
      </c>
      <c r="APS599" s="284">
        <f>IF(APR599="Kopman",1.1,1)</f>
        <v>1.1000000000000001</v>
      </c>
      <c r="APT599" s="204">
        <f>VLOOKUP(APQ599,$A$681:$F$2313,6,FALSE)</f>
        <v>581</v>
      </c>
      <c r="APU599" s="203" t="s">
        <v>61</v>
      </c>
      <c r="APV599" s="10">
        <f>APT599*1.5*APS599</f>
        <v>958.65000000000009</v>
      </c>
      <c r="APW599" s="10"/>
      <c r="APX599" s="274"/>
      <c r="APY599" s="203" t="s">
        <v>60</v>
      </c>
      <c r="APZ599" s="417" t="s">
        <v>478</v>
      </c>
      <c r="AQA599" s="416" t="s">
        <v>2020</v>
      </c>
      <c r="AQB599" s="284">
        <f>IF(AQA599="Kopman",1.1,1)</f>
        <v>1.1000000000000001</v>
      </c>
      <c r="AQC599" s="204">
        <f>VLOOKUP(APZ599,$A$681:$F$2313,6,FALSE)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VLOOKUP(B600,$A$681:$F$2313,6,FALSE)</f>
        <v>581</v>
      </c>
      <c r="F600" s="203" t="s">
        <v>63</v>
      </c>
      <c r="G600" s="10">
        <f>E600*1.4</f>
        <v>813.4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VLOOKUP(K600,$A$681:$F$2313,6,FALSE)</f>
        <v>581</v>
      </c>
      <c r="O600" s="203" t="s">
        <v>63</v>
      </c>
      <c r="P600" s="10">
        <f>N600*1.4</f>
        <v>813.4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VLOOKUP(T600,$A$681:$F$2313,6,FALSE)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VLOOKUP(AC600,$A$681:$F$2313,6,FALSE)</f>
        <v>862</v>
      </c>
      <c r="AG600" s="203" t="s">
        <v>63</v>
      </c>
      <c r="AH600" s="10">
        <f>AF600*1.4</f>
        <v>1206.8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VLOOKUP(AL600,$A$681:$F$2313,6,FALSE)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VLOOKUP(AU600,$A$681:$F$2313,6,FALSE)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VLOOKUP(BD600,$A$681:$F$2313,6,FALSE)</f>
        <v>862</v>
      </c>
      <c r="BH600" s="203" t="s">
        <v>63</v>
      </c>
      <c r="BI600" s="10">
        <f>BG600*1.4</f>
        <v>1206.8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VLOOKUP(BM600,$A$681:$F$2313,6,FALSE)</f>
        <v>581</v>
      </c>
      <c r="BQ600" s="203" t="s">
        <v>63</v>
      </c>
      <c r="BR600" s="10">
        <f>BP600*1.4</f>
        <v>813.4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VLOOKUP(BV600,$A$681:$F$2313,6,FALSE)</f>
        <v>581</v>
      </c>
      <c r="BZ600" s="203" t="s">
        <v>63</v>
      </c>
      <c r="CA600" s="10">
        <f>BY600*1.4</f>
        <v>813.4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VLOOKUP(CE600,$A$681:$F$2313,6,FALSE)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VLOOKUP(CN600,$A$681:$F$2313,6,FALSE)</f>
        <v>581</v>
      </c>
      <c r="CR600" s="203" t="s">
        <v>63</v>
      </c>
      <c r="CS600" s="10">
        <f>CQ600*1.4</f>
        <v>813.4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VLOOKUP(CW600,$A$681:$F$2313,6,FALSE)</f>
        <v>862</v>
      </c>
      <c r="DA600" s="203" t="s">
        <v>63</v>
      </c>
      <c r="DB600" s="10">
        <f>CZ600*1.4</f>
        <v>1206.8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VLOOKUP(DF600,$A$681:$F$2313,6,FALSE)</f>
        <v>862</v>
      </c>
      <c r="DJ600" s="203" t="s">
        <v>63</v>
      </c>
      <c r="DK600" s="10">
        <f>DI600*1.4</f>
        <v>1206.8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VLOOKUP(DO600,$A$681:$F$2313,6,FALSE)</f>
        <v>581</v>
      </c>
      <c r="DS600" s="203" t="s">
        <v>63</v>
      </c>
      <c r="DT600" s="10">
        <f>DR600*1.4</f>
        <v>813.4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VLOOKUP(DX600,$A$681:$F$2313,6,FALSE)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VLOOKUP(EG600,$A$681:$F$2313,6,FALSE)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VLOOKUP(EP600,$A$681:$F$2313,6,FALSE)</f>
        <v>862</v>
      </c>
      <c r="ET600" s="203" t="s">
        <v>63</v>
      </c>
      <c r="EU600" s="10">
        <f>ES600*1.4</f>
        <v>1206.8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VLOOKUP(EY600,$A$681:$F$2313,6,FALSE)</f>
        <v>862</v>
      </c>
      <c r="FC600" s="203" t="s">
        <v>63</v>
      </c>
      <c r="FD600" s="10">
        <f>FB600*1.4</f>
        <v>1206.8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VLOOKUP(FH600,$A$681:$F$2313,6,FALSE)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VLOOKUP(FQ600,$A$681:$F$2313,6,FALSE)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VLOOKUP(FZ600,$A$681:$F$2313,6,FALSE)</f>
        <v>581</v>
      </c>
      <c r="GD600" s="203" t="s">
        <v>63</v>
      </c>
      <c r="GE600" s="10">
        <f>GC600*1.4</f>
        <v>813.4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VLOOKUP(GI600,$A$681:$F$2313,6,FALSE)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VLOOKUP(GR600,$A$681:$F$2313,6,FALSE)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VLOOKUP(HA600,$A$681:$F$2313,6,FALSE)</f>
        <v>862</v>
      </c>
      <c r="HE600" s="203" t="s">
        <v>63</v>
      </c>
      <c r="HF600" s="10">
        <f>HD600*1.4</f>
        <v>1206.8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VLOOKUP(HJ600,$A$681:$F$2313,6,FALSE)</f>
        <v>581</v>
      </c>
      <c r="HN600" s="203" t="s">
        <v>63</v>
      </c>
      <c r="HO600" s="10">
        <f>HM600*1.4</f>
        <v>813.4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VLOOKUP(HS600,$A$681:$F$2313,6,FALSE)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VLOOKUP(IB600,$A$681:$F$2313,6,FALSE)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VLOOKUP(IK600,$A$681:$F$2313,6,FALSE)</f>
        <v>581</v>
      </c>
      <c r="IO600" s="203" t="s">
        <v>63</v>
      </c>
      <c r="IP600" s="10">
        <f>IN600*1.4</f>
        <v>813.4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VLOOKUP(IT600,$A$681:$F$2313,6,FALSE)</f>
        <v>581</v>
      </c>
      <c r="IX600" s="203" t="s">
        <v>63</v>
      </c>
      <c r="IY600" s="10">
        <f>IW600*1.4</f>
        <v>813.4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VLOOKUP(JC600,$A$681:$F$2313,6,FALSE)</f>
        <v>862</v>
      </c>
      <c r="JG600" s="203" t="s">
        <v>63</v>
      </c>
      <c r="JH600" s="10">
        <f>JF600*1.4</f>
        <v>1206.8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VLOOKUP(JL600,$A$681:$F$2313,6,FALSE)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VLOOKUP(JU600,$A$681:$F$2313,6,FALSE)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VLOOKUP(KD600,$A$681:$F$2313,6,FALSE)</f>
        <v>862</v>
      </c>
      <c r="KH600" s="203" t="s">
        <v>63</v>
      </c>
      <c r="KI600" s="10">
        <f>KG600*1.4</f>
        <v>1206.8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VLOOKUP(KM600,$A$681:$F$2313,6,FALSE)</f>
        <v>862</v>
      </c>
      <c r="KQ600" s="203" t="s">
        <v>63</v>
      </c>
      <c r="KR600" s="10">
        <f>KP600*1.4</f>
        <v>1206.8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VLOOKUP(KV600,$A$681:$F$2313,6,FALSE)</f>
        <v>862</v>
      </c>
      <c r="KZ600" s="203" t="s">
        <v>63</v>
      </c>
      <c r="LA600" s="10">
        <f>KY600*1.4</f>
        <v>1206.8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VLOOKUP(LE600,$A$681:$F$2313,6,FALSE)</f>
        <v>581</v>
      </c>
      <c r="LI600" s="203" t="s">
        <v>63</v>
      </c>
      <c r="LJ600" s="10">
        <f>LH600*1.4</f>
        <v>813.4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VLOOKUP(LN600,$A$681:$F$2313,6,FALSE)</f>
        <v>581</v>
      </c>
      <c r="LR600" s="203" t="s">
        <v>63</v>
      </c>
      <c r="LS600" s="10">
        <f>LQ600*1.4</f>
        <v>813.4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VLOOKUP(LW600,$A$681:$F$2313,6,FALSE)</f>
        <v>862</v>
      </c>
      <c r="MA600" s="203" t="s">
        <v>63</v>
      </c>
      <c r="MB600" s="10">
        <f>LZ600*1.4</f>
        <v>1206.8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VLOOKUP(MF600,$A$681:$F$2313,6,FALSE)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VLOOKUP(MO600,$A$681:$F$2313,6,FALSE)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VLOOKUP(MX600,$A$681:$F$2313,6,FALSE)</f>
        <v>862</v>
      </c>
      <c r="NB600" s="203" t="s">
        <v>63</v>
      </c>
      <c r="NC600" s="10">
        <f>NA600*1.4</f>
        <v>1206.8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VLOOKUP(NG600,$A$681:$F$2313,6,FALSE)</f>
        <v>581</v>
      </c>
      <c r="NK600" s="203" t="s">
        <v>63</v>
      </c>
      <c r="NL600" s="10">
        <f>NJ600*1.4</f>
        <v>813.4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VLOOKUP(NP600,$A$681:$F$2313,6,FALSE)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VLOOKUP(NY600,$A$681:$F$2313,6,FALSE)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VLOOKUP(OH600,$A$681:$F$2313,6,FALSE)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VLOOKUP(OQ600,$A$681:$F$2313,6,FALSE)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VLOOKUP(OZ600,$A$681:$F$2313,6,FALSE)</f>
        <v>862</v>
      </c>
      <c r="PD600" s="203" t="s">
        <v>63</v>
      </c>
      <c r="PE600" s="10">
        <f>PC600*1.4</f>
        <v>1206.8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VLOOKUP(PI600,$A$681:$F$2313,6,FALSE)</f>
        <v>581</v>
      </c>
      <c r="PM600" s="203" t="s">
        <v>63</v>
      </c>
      <c r="PN600" s="10">
        <f>PL600*1.4</f>
        <v>813.4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VLOOKUP(PR600,$A$681:$F$2313,6,FALSE)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VLOOKUP(QA600,$A$681:$F$2313,6,FALSE)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VLOOKUP(QJ600,$A$681:$F$2313,6,FALSE)</f>
        <v>581</v>
      </c>
      <c r="QN600" s="203" t="s">
        <v>63</v>
      </c>
      <c r="QO600" s="10">
        <f>QM600*1.4</f>
        <v>813.4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VLOOKUP(QS600,$A$681:$F$2313,6,FALSE)</f>
        <v>862</v>
      </c>
      <c r="QW600" s="203" t="s">
        <v>63</v>
      </c>
      <c r="QX600" s="10">
        <f>QV600*1.4</f>
        <v>1206.8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VLOOKUP(RB600,$A$681:$F$2313,6,FALSE)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VLOOKUP(RK600,$A$681:$F$2313,6,FALSE)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VLOOKUP(RT600,$A$681:$F$2313,6,FALSE)</f>
        <v>581</v>
      </c>
      <c r="RX600" s="203" t="s">
        <v>63</v>
      </c>
      <c r="RY600" s="10">
        <f>RW600*1.4</f>
        <v>813.4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VLOOKUP(SC600,$A$681:$F$2313,6,FALSE)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VLOOKUP(SL600,$A$681:$F$2313,6,FALSE)</f>
        <v>581</v>
      </c>
      <c r="SP600" s="203" t="s">
        <v>63</v>
      </c>
      <c r="SQ600" s="10">
        <f>SO600*1.4</f>
        <v>813.4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VLOOKUP(SU600,$A$681:$F$2313,6,FALSE)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VLOOKUP(TD600,$A$681:$F$2313,6,FALSE)</f>
        <v>862</v>
      </c>
      <c r="TH600" s="203" t="s">
        <v>63</v>
      </c>
      <c r="TI600" s="10">
        <f>TG600*1.4</f>
        <v>1206.8</v>
      </c>
      <c r="TK600" s="274"/>
      <c r="TL600" s="203" t="s">
        <v>62</v>
      </c>
      <c r="TM600" s="277" t="s">
        <v>830</v>
      </c>
      <c r="TO600" s="204"/>
      <c r="TP600" s="204">
        <f>VLOOKUP(TM600,$A$681:$F$2313,6,FALSE)</f>
        <v>581</v>
      </c>
      <c r="TQ600" s="203" t="s">
        <v>63</v>
      </c>
      <c r="TR600" s="10">
        <f>TP600*1.4</f>
        <v>813.4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VLOOKUP(TV600,$A$681:$F$2313,6,FALSE)</f>
        <v>862</v>
      </c>
      <c r="TZ600" s="203" t="s">
        <v>63</v>
      </c>
      <c r="UA600" s="10">
        <f>TY600*1.4</f>
        <v>1206.8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VLOOKUP(UE600,$A$681:$F$2313,6,FALSE)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VLOOKUP(UN600,$A$681:$F$2313,6,FALSE)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VLOOKUP(UW600,$A$681:$F$2313,6,FALSE)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VLOOKUP(VF600,$A$681:$F$2313,6,FALSE)</f>
        <v>581</v>
      </c>
      <c r="VJ600" s="203" t="s">
        <v>63</v>
      </c>
      <c r="VK600" s="10">
        <f>VI600*1.4</f>
        <v>813.4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VLOOKUP(VO600,$A$681:$F$2313,6,FALSE)</f>
        <v>72</v>
      </c>
      <c r="VS600" s="203" t="s">
        <v>63</v>
      </c>
      <c r="VT600" s="10">
        <f>VR600*1.4</f>
        <v>100.8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VLOOKUP(VX600,$A$681:$F$2313,6,FALSE)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VLOOKUP(WG600,$A$681:$F$2313,6,FALSE)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VLOOKUP(WP600,$A$681:$F$2313,6,FALSE)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VLOOKUP(WY600,$A$681:$F$2313,6,FALSE)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VLOOKUP(XH600,$A$681:$F$2313,6,FALSE)</f>
        <v>581</v>
      </c>
      <c r="XL600" s="203" t="s">
        <v>63</v>
      </c>
      <c r="XM600" s="10">
        <f>XK600*1.4</f>
        <v>813.4</v>
      </c>
      <c r="XO600" s="274"/>
      <c r="XP600" s="203" t="s">
        <v>62</v>
      </c>
      <c r="XQ600" s="277" t="s">
        <v>957</v>
      </c>
      <c r="XS600" s="204"/>
      <c r="XT600" s="204">
        <f>VLOOKUP(XQ600,$A$681:$F$2313,6,FALSE)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VLOOKUP(XZ600,$A$681:$F$2313,6,FALSE)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VLOOKUP(YI600,$A$681:$F$2313,6,FALSE)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VLOOKUP(YR600,$A$681:$F$2313,6,FALSE)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VLOOKUP(ZA600,$A$681:$F$2313,6,FALSE)</f>
        <v>581</v>
      </c>
      <c r="ZE600" s="203" t="s">
        <v>63</v>
      </c>
      <c r="ZF600" s="10">
        <f>ZD600*1.4</f>
        <v>813.4</v>
      </c>
      <c r="ZH600" s="274"/>
      <c r="ZI600" s="203" t="s">
        <v>62</v>
      </c>
      <c r="ZJ600" s="277" t="s">
        <v>830</v>
      </c>
      <c r="ZL600" s="204"/>
      <c r="ZM600" s="204">
        <f>VLOOKUP(ZJ600,$A$681:$F$2313,6,FALSE)</f>
        <v>581</v>
      </c>
      <c r="ZN600" s="203" t="s">
        <v>63</v>
      </c>
      <c r="ZO600" s="10">
        <f>ZM600*1.4</f>
        <v>813.4</v>
      </c>
      <c r="ZQ600" s="274"/>
      <c r="ZR600" s="203" t="s">
        <v>62</v>
      </c>
      <c r="ZS600" s="277" t="s">
        <v>569</v>
      </c>
      <c r="ZU600" s="204"/>
      <c r="ZV600" s="204">
        <f>VLOOKUP(ZS600,$A$681:$F$2313,6,FALSE)</f>
        <v>862</v>
      </c>
      <c r="ZW600" s="203" t="s">
        <v>63</v>
      </c>
      <c r="ZX600" s="10">
        <f>ZV600*1.4</f>
        <v>1206.8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VLOOKUP(AAB600,$A$681:$F$2313,6,FALSE)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VLOOKUP(AAK600,$A$681:$F$2313,6,FALSE)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VLOOKUP(AAT600,$A$681:$F$2313,6,FALSE)</f>
        <v>862</v>
      </c>
      <c r="AAX600" s="203" t="s">
        <v>63</v>
      </c>
      <c r="AAY600" s="10">
        <f>AAW600*1.4</f>
        <v>1206.8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VLOOKUP(ABC600,$A$681:$F$2313,6,FALSE)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VLOOKUP(ABL600,$A$681:$F$2313,6,FALSE)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VLOOKUP(ABU600,$A$681:$F$2313,6,FALSE)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VLOOKUP(ACD600,$A$681:$F$2313,6,FALSE)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VLOOKUP(ACM600,$A$681:$F$2313,6,FALSE)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VLOOKUP(ACV600,$A$681:$F$2313,6,FALSE)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VLOOKUP(ADE600,$A$681:$F$2313,6,FALSE)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VLOOKUP(ADN600,$A$681:$F$2313,6,FALSE)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VLOOKUP(ADW600,$A$681:$F$2313,6,FALSE)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VLOOKUP(AEF600,$A$681:$F$2313,6,FALSE)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VLOOKUP(AEO600,$A$681:$F$2313,6,FALSE)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VLOOKUP(AEX600,$A$681:$F$2313,6,FALSE)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VLOOKUP(AFG600,$A$681:$F$2313,6,FALSE)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VLOOKUP(AFP600,$A$681:$F$2313,6,FALSE)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VLOOKUP(AFY600,$A$681:$F$2313,6,FALSE)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VLOOKUP(AGH600,$A$681:$F$2313,6,FALSE)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VLOOKUP(AGQ600,$A$681:$F$2313,6,FALSE)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VLOOKUP(AGZ600,$A$681:$F$2313,6,FALSE)</f>
        <v>862</v>
      </c>
      <c r="AHD600" s="203" t="s">
        <v>63</v>
      </c>
      <c r="AHE600" s="10">
        <f>AHC600*1.4</f>
        <v>1206.8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VLOOKUP(AHI600,$A$681:$F$2313,6,FALSE)</f>
        <v>862</v>
      </c>
      <c r="AHM600" s="203" t="s">
        <v>63</v>
      </c>
      <c r="AHN600" s="10">
        <f>AHL600*1.4</f>
        <v>1206.8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VLOOKUP(AHR600,$A$681:$F$2313,6,FALSE)</f>
        <v>581</v>
      </c>
      <c r="AHV600" s="203" t="s">
        <v>63</v>
      </c>
      <c r="AHW600" s="10">
        <f>AHU600*1.4</f>
        <v>813.4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VLOOKUP(AIA600,$A$681:$F$2313,6,FALSE)</f>
        <v>581</v>
      </c>
      <c r="AIE600" s="203" t="s">
        <v>63</v>
      </c>
      <c r="AIF600" s="10">
        <f>AID600*1.4</f>
        <v>813.4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VLOOKUP(AIJ600,$A$681:$F$2313,6,FALSE)</f>
        <v>862</v>
      </c>
      <c r="AIN600" s="203" t="s">
        <v>63</v>
      </c>
      <c r="AIO600" s="10">
        <f>AIM600*1.4</f>
        <v>1206.8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VLOOKUP(AIS600,$A$681:$F$2313,6,FALSE)</f>
        <v>581</v>
      </c>
      <c r="AIW600" s="203" t="s">
        <v>63</v>
      </c>
      <c r="AIX600" s="10">
        <f>AIV600*1.4</f>
        <v>813.4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VLOOKUP(AJB600,$A$681:$F$2313,6,FALSE)</f>
        <v>581</v>
      </c>
      <c r="AJF600" s="203" t="s">
        <v>63</v>
      </c>
      <c r="AJG600" s="10">
        <f>AJE600*1.4</f>
        <v>813.4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VLOOKUP(AJK600,$A$681:$F$2313,6,FALSE)</f>
        <v>862</v>
      </c>
      <c r="AJO600" s="203" t="s">
        <v>63</v>
      </c>
      <c r="AJP600" s="10">
        <f>AJN600*1.4</f>
        <v>1206.8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VLOOKUP(AJT600,$A$681:$F$2313,6,FALSE)</f>
        <v>581</v>
      </c>
      <c r="AJX600" s="203" t="s">
        <v>63</v>
      </c>
      <c r="AJY600" s="10">
        <f>AJW600*1.4</f>
        <v>813.4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VLOOKUP(AKC600,$A$681:$F$2313,6,FALSE)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VLOOKUP(AKL600,$A$681:$F$2313,6,FALSE)</f>
        <v>862</v>
      </c>
      <c r="AKP600" s="203" t="s">
        <v>63</v>
      </c>
      <c r="AKQ600" s="10">
        <f>AKO600*1.4</f>
        <v>1206.8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VLOOKUP(AKU600,$A$681:$F$2313,6,FALSE)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VLOOKUP(ALD600,$A$681:$F$2313,6,FALSE)</f>
        <v>862</v>
      </c>
      <c r="ALH600" s="203" t="s">
        <v>63</v>
      </c>
      <c r="ALI600" s="10">
        <f>ALG600*1.4</f>
        <v>1206.8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VLOOKUP(ALM600,$A$681:$F$2313,6,FALSE)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VLOOKUP(ALV600,$A$681:$F$2313,6,FALSE)</f>
        <v>581</v>
      </c>
      <c r="ALZ600" s="203" t="s">
        <v>63</v>
      </c>
      <c r="AMA600" s="10">
        <f>ALY600*1.4</f>
        <v>813.4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VLOOKUP(AME600,$A$681:$F$2313,6,FALSE)</f>
        <v>862</v>
      </c>
      <c r="AMI600" s="203" t="s">
        <v>63</v>
      </c>
      <c r="AMJ600" s="10">
        <f>AMH600*1.4</f>
        <v>1206.8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VLOOKUP(AMN600,$A$681:$F$2313,6,FALSE)</f>
        <v>862</v>
      </c>
      <c r="AMR600" s="203" t="s">
        <v>63</v>
      </c>
      <c r="AMS600" s="10">
        <f>AMQ600*1.4</f>
        <v>1206.8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VLOOKUP(AMW600,$A$681:$F$2313,6,FALSE)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VLOOKUP(ANF600,$A$681:$F$2313,6,FALSE)</f>
        <v>862</v>
      </c>
      <c r="ANJ600" s="203" t="s">
        <v>63</v>
      </c>
      <c r="ANK600" s="10">
        <f>ANI600*1.4</f>
        <v>1206.8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VLOOKUP(ANO600,$A$681:$F$2313,6,FALSE)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VLOOKUP(ANX600,$A$681:$F$2313,6,FALSE)</f>
        <v>581</v>
      </c>
      <c r="AOB600" s="203" t="s">
        <v>63</v>
      </c>
      <c r="AOC600" s="10">
        <f>AOA600*1.4</f>
        <v>813.4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VLOOKUP(AOG600,$A$681:$F$2313,6,FALSE)</f>
        <v>581</v>
      </c>
      <c r="AOK600" s="203" t="s">
        <v>63</v>
      </c>
      <c r="AOL600" s="10">
        <f>AOJ600*1.4</f>
        <v>813.4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VLOOKUP(AOP600,$A$681:$F$2313,6,FALSE)</f>
        <v>862</v>
      </c>
      <c r="AOT600" s="203" t="s">
        <v>63</v>
      </c>
      <c r="AOU600" s="10">
        <f>AOS600*1.4</f>
        <v>1206.8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VLOOKUP(AOY600,$A$681:$F$2313,6,FALSE)</f>
        <v>581</v>
      </c>
      <c r="APC600" s="203" t="s">
        <v>63</v>
      </c>
      <c r="APD600" s="10">
        <f>APB600*1.4</f>
        <v>813.4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VLOOKUP(APH600,$A$681:$F$2313,6,FALSE)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VLOOKUP(APQ600,$A$681:$F$2313,6,FALSE)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VLOOKUP(APZ600,$A$681:$F$2313,6,FALSE)</f>
        <v>581</v>
      </c>
      <c r="AQD600" s="203" t="s">
        <v>63</v>
      </c>
      <c r="AQE600" s="10">
        <f>AQC600*1.4</f>
        <v>813.4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VLOOKUP(B601,$A$681:$F$2313,6,FALSE)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VLOOKUP(K601,$A$681:$F$2313,6,FALSE)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VLOOKUP(T601,$A$681:$F$2313,6,FALSE)</f>
        <v>581</v>
      </c>
      <c r="X601" s="203" t="s">
        <v>65</v>
      </c>
      <c r="Y601" s="10">
        <f>W601*1.3</f>
        <v>755.30000000000007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VLOOKUP(AC601,$A$681:$F$2313,6,FALSE)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VLOOKUP(AL601,$A$681:$F$2313,6,FALSE)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VLOOKUP(AU601,$A$681:$F$2313,6,FALSE)</f>
        <v>581</v>
      </c>
      <c r="AY601" s="203" t="s">
        <v>65</v>
      </c>
      <c r="AZ601" s="10">
        <f>AX601*1.3</f>
        <v>755.30000000000007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VLOOKUP(BD601,$A$681:$F$2313,6,FALSE)</f>
        <v>581</v>
      </c>
      <c r="BH601" s="203" t="s">
        <v>65</v>
      </c>
      <c r="BI601" s="10">
        <f>BG601*1.3</f>
        <v>755.30000000000007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VLOOKUP(BM601,$A$681:$F$2313,6,FALSE)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VLOOKUP(BV601,$A$681:$F$2313,6,FALSE)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VLOOKUP(CE601,$A$681:$F$2313,6,FALSE)</f>
        <v>581</v>
      </c>
      <c r="CI601" s="203" t="s">
        <v>65</v>
      </c>
      <c r="CJ601" s="10">
        <f>CH601*1.3</f>
        <v>755.30000000000007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VLOOKUP(CN601,$A$681:$F$2313,6,FALSE)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VLOOKUP(CW601,$A$681:$F$2313,6,FALSE)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VLOOKUP(DF601,$A$681:$F$2313,6,FALSE)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VLOOKUP(DO601,$A$681:$F$2313,6,FALSE)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VLOOKUP(DX601,$A$681:$F$2313,6,FALSE)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VLOOKUP(EG601,$A$681:$F$2313,6,FALSE)</f>
        <v>581</v>
      </c>
      <c r="EK601" s="203" t="s">
        <v>65</v>
      </c>
      <c r="EL601" s="10">
        <f>EJ601*1.3</f>
        <v>755.30000000000007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VLOOKUP(EP601,$A$681:$F$2313,6,FALSE)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VLOOKUP(EY601,$A$681:$F$2313,6,FALSE)</f>
        <v>581</v>
      </c>
      <c r="FC601" s="203" t="s">
        <v>65</v>
      </c>
      <c r="FD601" s="10">
        <f>FB601*1.3</f>
        <v>755.30000000000007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VLOOKUP(FH601,$A$681:$F$2313,6,FALSE)</f>
        <v>581</v>
      </c>
      <c r="FL601" s="203" t="s">
        <v>65</v>
      </c>
      <c r="FM601" s="10">
        <f>FK601*1.3</f>
        <v>755.30000000000007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VLOOKUP(FQ601,$A$681:$F$2313,6,FALSE)</f>
        <v>581</v>
      </c>
      <c r="FU601" s="203" t="s">
        <v>65</v>
      </c>
      <c r="FV601" s="10">
        <f>FT601*1.3</f>
        <v>755.30000000000007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VLOOKUP(FZ601,$A$681:$F$2313,6,FALSE)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VLOOKUP(GI601,$A$681:$F$2313,6,FALSE)</f>
        <v>581</v>
      </c>
      <c r="GM601" s="203" t="s">
        <v>65</v>
      </c>
      <c r="GN601" s="10">
        <f>GL601*1.3</f>
        <v>755.30000000000007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VLOOKUP(GR601,$A$681:$F$2313,6,FALSE)</f>
        <v>862</v>
      </c>
      <c r="GV601" s="203" t="s">
        <v>65</v>
      </c>
      <c r="GW601" s="10">
        <f>GU601*1.3</f>
        <v>1120.6000000000001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VLOOKUP(HA601,$A$681:$F$2313,6,FALSE)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VLOOKUP(HJ601,$A$681:$F$2313,6,FALSE)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VLOOKUP(HS601,$A$681:$F$2313,6,FALSE)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VLOOKUP(IB601,$A$681:$F$2313,6,FALSE)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VLOOKUP(IK601,$A$681:$F$2313,6,FALSE)</f>
        <v>862</v>
      </c>
      <c r="IO601" s="203" t="s">
        <v>65</v>
      </c>
      <c r="IP601" s="10">
        <f>IN601*1.3</f>
        <v>1120.6000000000001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VLOOKUP(IT601,$A$681:$F$2313,6,FALSE)</f>
        <v>862</v>
      </c>
      <c r="IX601" s="203" t="s">
        <v>65</v>
      </c>
      <c r="IY601" s="10">
        <f>IW601*1.3</f>
        <v>1120.6000000000001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VLOOKUP(JC601,$A$681:$F$2313,6,FALSE)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VLOOKUP(JL601,$A$681:$F$2313,6,FALSE)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VLOOKUP(JU601,$A$681:$F$2313,6,FALSE)</f>
        <v>862</v>
      </c>
      <c r="JY601" s="203" t="s">
        <v>65</v>
      </c>
      <c r="JZ601" s="10">
        <f>JX601*1.3</f>
        <v>1120.6000000000001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VLOOKUP(KD601,$A$681:$F$2313,6,FALSE)</f>
        <v>581</v>
      </c>
      <c r="KH601" s="203" t="s">
        <v>65</v>
      </c>
      <c r="KI601" s="10">
        <f>KG601*1.3</f>
        <v>755.30000000000007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VLOOKUP(KM601,$A$681:$F$2313,6,FALSE)</f>
        <v>581</v>
      </c>
      <c r="KQ601" s="203" t="s">
        <v>65</v>
      </c>
      <c r="KR601" s="10">
        <f>KP601*1.3</f>
        <v>755.30000000000007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VLOOKUP(KV601,$A$681:$F$2313,6,FALSE)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VLOOKUP(LE601,$A$681:$F$2313,6,FALSE)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VLOOKUP(LN601,$A$681:$F$2313,6,FALSE)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VLOOKUP(LW601,$A$681:$F$2313,6,FALSE)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VLOOKUP(MF601,$A$681:$F$2313,6,FALSE)</f>
        <v>581</v>
      </c>
      <c r="MJ601" s="203" t="s">
        <v>65</v>
      </c>
      <c r="MK601" s="10">
        <f>MI601*1.3</f>
        <v>755.30000000000007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VLOOKUP(MO601,$A$681:$F$2313,6,FALSE)</f>
        <v>581</v>
      </c>
      <c r="MS601" s="203" t="s">
        <v>65</v>
      </c>
      <c r="MT601" s="10">
        <f>MR601*1.3</f>
        <v>755.30000000000007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VLOOKUP(MX601,$A$681:$F$2313,6,FALSE)</f>
        <v>581</v>
      </c>
      <c r="NB601" s="203" t="s">
        <v>65</v>
      </c>
      <c r="NC601" s="10">
        <f>NA601*1.3</f>
        <v>755.30000000000007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VLOOKUP(NG601,$A$681:$F$2313,6,FALSE)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VLOOKUP(NP601,$A$681:$F$2313,6,FALSE)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VLOOKUP(NY601,$A$681:$F$2313,6,FALSE)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VLOOKUP(OH601,$A$681:$F$2313,6,FALSE)</f>
        <v>581</v>
      </c>
      <c r="OL601" s="203" t="s">
        <v>65</v>
      </c>
      <c r="OM601" s="10">
        <f>OK601*1.3</f>
        <v>755.30000000000007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VLOOKUP(OQ601,$A$681:$F$2313,6,FALSE)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VLOOKUP(OZ601,$A$681:$F$2313,6,FALSE)</f>
        <v>581</v>
      </c>
      <c r="PD601" s="203" t="s">
        <v>65</v>
      </c>
      <c r="PE601" s="10">
        <f>PC601*1.3</f>
        <v>755.30000000000007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VLOOKUP(PI601,$A$681:$F$2313,6,FALSE)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VLOOKUP(PR601,$A$681:$F$2313,6,FALSE)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VLOOKUP(QA601,$A$681:$F$2313,6,FALSE)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VLOOKUP(QJ601,$A$681:$F$2313,6,FALSE)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VLOOKUP(QS601,$A$681:$F$2313,6,FALSE)</f>
        <v>581</v>
      </c>
      <c r="QW601" s="203" t="s">
        <v>65</v>
      </c>
      <c r="QX601" s="10">
        <f>QV601*1.3</f>
        <v>755.30000000000007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VLOOKUP(RB601,$A$681:$F$2313,6,FALSE)</f>
        <v>862</v>
      </c>
      <c r="RF601" s="203" t="s">
        <v>65</v>
      </c>
      <c r="RG601" s="10">
        <f>RE601*1.3</f>
        <v>1120.6000000000001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VLOOKUP(RK601,$A$681:$F$2313,6,FALSE)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VLOOKUP(RT601,$A$681:$F$2313,6,FALSE)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VLOOKUP(SC601,$A$681:$F$2313,6,FALSE)</f>
        <v>581</v>
      </c>
      <c r="SG601" s="203" t="s">
        <v>65</v>
      </c>
      <c r="SH601" s="10">
        <f>SF601*1.3</f>
        <v>755.30000000000007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VLOOKUP(SL601,$A$681:$F$2313,6,FALSE)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VLOOKUP(SU601,$A$681:$F$2313,6,FALSE)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VLOOKUP(TD601,$A$681:$F$2313,6,FALSE)</f>
        <v>581</v>
      </c>
      <c r="TH601" s="203" t="s">
        <v>65</v>
      </c>
      <c r="TI601" s="10">
        <f>TG601*1.3</f>
        <v>755.30000000000007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VLOOKUP(TM601,$A$681:$F$2313,6,FALSE)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VLOOKUP(TV601,$A$681:$F$2313,6,FALSE)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VLOOKUP(UE601,$A$681:$F$2313,6,FALSE)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VLOOKUP(UN601,$A$681:$F$2313,6,FALSE)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VLOOKUP(UW601,$A$681:$F$2313,6,FALSE)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VLOOKUP(VF601,$A$681:$F$2313,6,FALSE)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VLOOKUP(VO601,$A$681:$F$2313,6,FALSE)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VLOOKUP(VX601,$A$681:$F$2313,6,FALSE)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VLOOKUP(WG601,$A$681:$F$2313,6,FALSE)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VLOOKUP(WP601,$A$681:$F$2313,6,FALSE)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VLOOKUP(WY601,$A$681:$F$2313,6,FALSE)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VLOOKUP(XH601,$A$681:$F$2313,6,FALSE)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VLOOKUP(XQ601,$A$681:$F$2313,6,FALSE)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VLOOKUP(XZ601,$A$681:$F$2313,6,FALSE)</f>
        <v>581</v>
      </c>
      <c r="YD601" s="203" t="s">
        <v>65</v>
      </c>
      <c r="YE601" s="10">
        <f>YC601*1.3</f>
        <v>755.30000000000007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VLOOKUP(YI601,$A$681:$F$2313,6,FALSE)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VLOOKUP(YR601,$A$681:$F$2313,6,FALSE)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VLOOKUP(ZA601,$A$681:$F$2313,6,FALSE)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VLOOKUP(ZJ601,$A$681:$F$2313,6,FALSE)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VLOOKUP(ZS601,$A$681:$F$2313,6,FALSE)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VLOOKUP(AAB601,$A$681:$F$2313,6,FALSE)</f>
        <v>862</v>
      </c>
      <c r="AAF601" s="203" t="s">
        <v>65</v>
      </c>
      <c r="AAG601" s="10">
        <f>AAE601*1.3</f>
        <v>1120.6000000000001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VLOOKUP(AAK601,$A$681:$F$2313,6,FALSE)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VLOOKUP(AAT601,$A$681:$F$2313,6,FALSE)</f>
        <v>581</v>
      </c>
      <c r="AAX601" s="203" t="s">
        <v>65</v>
      </c>
      <c r="AAY601" s="10">
        <f>AAW601*1.3</f>
        <v>755.30000000000007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VLOOKUP(ABC601,$A$681:$F$2313,6,FALSE)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VLOOKUP(ABL601,$A$681:$F$2313,6,FALSE)</f>
        <v>862</v>
      </c>
      <c r="ABP601" s="203" t="s">
        <v>65</v>
      </c>
      <c r="ABQ601" s="10">
        <f>ABO601*1.3</f>
        <v>1120.6000000000001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VLOOKUP(ABU601,$A$681:$F$2313,6,FALSE)</f>
        <v>581</v>
      </c>
      <c r="ABY601" s="203" t="s">
        <v>65</v>
      </c>
      <c r="ABZ601" s="10">
        <f>ABX601*1.3</f>
        <v>755.30000000000007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VLOOKUP(ACD601,$A$681:$F$2313,6,FALSE)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VLOOKUP(ACM601,$A$681:$F$2313,6,FALSE)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VLOOKUP(ACV601,$A$681:$F$2313,6,FALSE)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VLOOKUP(ADE601,$A$681:$F$2313,6,FALSE)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VLOOKUP(ADN601,$A$681:$F$2313,6,FALSE)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VLOOKUP(ADW601,$A$681:$F$2313,6,FALSE)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VLOOKUP(AEF601,$A$681:$F$2313,6,FALSE)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VLOOKUP(AEO601,$A$681:$F$2313,6,FALSE)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VLOOKUP(AEX601,$A$681:$F$2313,6,FALSE)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VLOOKUP(AFG601,$A$681:$F$2313,6,FALSE)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VLOOKUP(AFP601,$A$681:$F$2313,6,FALSE)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VLOOKUP(AFY601,$A$681:$F$2313,6,FALSE)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VLOOKUP(AGH601,$A$681:$F$2313,6,FALSE)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VLOOKUP(AGQ601,$A$681:$F$2313,6,FALSE)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VLOOKUP(AGZ601,$A$681:$F$2313,6,FALSE)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VLOOKUP(AHI601,$A$681:$F$2313,6,FALSE)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VLOOKUP(AHR601,$A$681:$F$2313,6,FALSE)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VLOOKUP(AIA601,$A$681:$F$2313,6,FALSE)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VLOOKUP(AIJ601,$A$681:$F$2313,6,FALSE)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VLOOKUP(AIS601,$A$681:$F$2313,6,FALSE)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VLOOKUP(AJB601,$A$681:$F$2313,6,FALSE)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VLOOKUP(AJK601,$A$681:$F$2313,6,FALSE)</f>
        <v>581</v>
      </c>
      <c r="AJO601" s="203" t="s">
        <v>65</v>
      </c>
      <c r="AJP601" s="10">
        <f>AJN601*1.3</f>
        <v>755.30000000000007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VLOOKUP(AJT601,$A$681:$F$2313,6,FALSE)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VLOOKUP(AKC601,$A$681:$F$2313,6,FALSE)</f>
        <v>862</v>
      </c>
      <c r="AKG601" s="203" t="s">
        <v>65</v>
      </c>
      <c r="AKH601" s="10">
        <f>AKF601*1.3</f>
        <v>1120.6000000000001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VLOOKUP(AKL601,$A$681:$F$2313,6,FALSE)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VLOOKUP(AKU601,$A$681:$F$2313,6,FALSE)</f>
        <v>862</v>
      </c>
      <c r="AKY601" s="203" t="s">
        <v>65</v>
      </c>
      <c r="AKZ601" s="10">
        <f>AKX601*1.3</f>
        <v>1120.6000000000001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VLOOKUP(ALD601,$A$681:$F$2313,6,FALSE)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VLOOKUP(ALM601,$A$681:$F$2313,6,FALSE)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VLOOKUP(ALV601,$A$681:$F$2313,6,FALSE)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VLOOKUP(AME601,$A$681:$F$2313,6,FALSE)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VLOOKUP(AMN601,$A$681:$F$2313,6,FALSE)</f>
        <v>581</v>
      </c>
      <c r="AMR601" s="203" t="s">
        <v>65</v>
      </c>
      <c r="AMS601" s="10">
        <f>AMQ601*1.3</f>
        <v>755.30000000000007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VLOOKUP(AMW601,$A$681:$F$2313,6,FALSE)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VLOOKUP(ANF601,$A$681:$F$2313,6,FALSE)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VLOOKUP(ANO601,$A$681:$F$2313,6,FALSE)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VLOOKUP(ANX601,$A$681:$F$2313,6,FALSE)</f>
        <v>72</v>
      </c>
      <c r="AOB601" s="203" t="s">
        <v>65</v>
      </c>
      <c r="AOC601" s="10">
        <f>AOA601*1.3</f>
        <v>93.600000000000009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VLOOKUP(AOG601,$A$681:$F$2313,6,FALSE)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VLOOKUP(AOP601,$A$681:$F$2313,6,FALSE)</f>
        <v>581</v>
      </c>
      <c r="AOT601" s="203" t="s">
        <v>65</v>
      </c>
      <c r="AOU601" s="10">
        <f>AOS601*1.3</f>
        <v>755.30000000000007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VLOOKUP(AOY601,$A$681:$F$2313,6,FALSE)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VLOOKUP(APH601,$A$681:$F$2313,6,FALSE)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VLOOKUP(APQ601,$A$681:$F$2313,6,FALSE)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VLOOKUP(APZ601,$A$681:$F$2313,6,FALSE)</f>
        <v>862</v>
      </c>
      <c r="AQD601" s="203" t="s">
        <v>65</v>
      </c>
      <c r="AQE601" s="10">
        <f>AQC601*1.3</f>
        <v>1120.6000000000001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VLOOKUP(B602,$A$681:$F$2313,6,FALSE)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VLOOKUP(K602,$A$681:$F$2313,6,FALSE)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VLOOKUP(T602,$A$681:$F$2313,6,FALSE)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VLOOKUP(AC602,$A$681:$F$2313,6,FALSE)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VLOOKUP(AL602,$A$681:$F$2313,6,FALSE)</f>
        <v>581</v>
      </c>
      <c r="AP602" s="203" t="s">
        <v>67</v>
      </c>
      <c r="AQ602" s="10">
        <f>AO602*1.2</f>
        <v>697.19999999999993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VLOOKUP(AU602,$A$681:$F$2313,6,FALSE)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VLOOKUP(BD602,$A$681:$F$2313,6,FALSE)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VLOOKUP(BM602,$A$681:$F$2313,6,FALSE)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VLOOKUP(BV602,$A$681:$F$2313,6,FALSE)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VLOOKUP(CE602,$A$681:$F$2313,6,FALSE)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VLOOKUP(CN602,$A$681:$F$2313,6,FALSE)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VLOOKUP(CW602,$A$681:$F$2313,6,FALSE)</f>
        <v>581</v>
      </c>
      <c r="DA602" s="203" t="s">
        <v>67</v>
      </c>
      <c r="DB602" s="10">
        <f>CZ602*1.2</f>
        <v>697.19999999999993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VLOOKUP(DF602,$A$681:$F$2313,6,FALSE)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VLOOKUP(DO602,$A$681:$F$2313,6,FALSE)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VLOOKUP(DX602,$A$681:$F$2313,6,FALSE)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VLOOKUP(EG602,$A$681:$F$2313,6,FALSE)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VLOOKUP(EP602,$A$681:$F$2313,6,FALSE)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VLOOKUP(EY602,$A$681:$F$2313,6,FALSE)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VLOOKUP(FH602,$A$681:$F$2313,6,FALSE)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VLOOKUP(FQ602,$A$681:$F$2313,6,FALSE)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VLOOKUP(FZ602,$A$681:$F$2313,6,FALSE)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VLOOKUP(GI602,$A$681:$F$2313,6,FALSE)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VLOOKUP(GR602,$A$681:$F$2313,6,FALSE)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VLOOKUP(HA602,$A$681:$F$2313,6,FALSE)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VLOOKUP(HJ602,$A$681:$F$2313,6,FALSE)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VLOOKUP(HS602,$A$681:$F$2313,6,FALSE)</f>
        <v>581</v>
      </c>
      <c r="HW602" s="203" t="s">
        <v>67</v>
      </c>
      <c r="HX602" s="10">
        <f>HV602*1.2</f>
        <v>697.19999999999993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VLOOKUP(IB602,$A$681:$F$2313,6,FALSE)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VLOOKUP(IK602,$A$681:$F$2313,6,FALSE)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VLOOKUP(IT602,$A$681:$F$2313,6,FALSE)</f>
        <v>72</v>
      </c>
      <c r="IX602" s="203" t="s">
        <v>67</v>
      </c>
      <c r="IY602" s="10">
        <f>IW602*1.2</f>
        <v>86.399999999999991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VLOOKUP(JC602,$A$681:$F$2313,6,FALSE)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VLOOKUP(JL602,$A$681:$F$2313,6,FALSE)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VLOOKUP(JU602,$A$681:$F$2313,6,FALSE)</f>
        <v>581</v>
      </c>
      <c r="JY602" s="203" t="s">
        <v>67</v>
      </c>
      <c r="JZ602" s="10">
        <f>JX602*1.2</f>
        <v>697.19999999999993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VLOOKUP(KD602,$A$681:$F$2313,6,FALSE)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VLOOKUP(KM602,$A$681:$F$2313,6,FALSE)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VLOOKUP(KV602,$A$681:$F$2313,6,FALSE)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VLOOKUP(LE602,$A$681:$F$2313,6,FALSE)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VLOOKUP(LN602,$A$681:$F$2313,6,FALSE)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VLOOKUP(LW602,$A$681:$F$2313,6,FALSE)</f>
        <v>581</v>
      </c>
      <c r="MA602" s="203" t="s">
        <v>67</v>
      </c>
      <c r="MB602" s="10">
        <f>LZ602*1.2</f>
        <v>697.19999999999993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VLOOKUP(MF602,$A$681:$F$2313,6,FALSE)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VLOOKUP(MO602,$A$681:$F$2313,6,FALSE)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VLOOKUP(MX602,$A$681:$F$2313,6,FALSE)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VLOOKUP(NG602,$A$681:$F$2313,6,FALSE)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VLOOKUP(NP602,$A$681:$F$2313,6,FALSE)</f>
        <v>862</v>
      </c>
      <c r="NT602" s="203" t="s">
        <v>67</v>
      </c>
      <c r="NU602" s="10">
        <f>NS602*1.2</f>
        <v>1034.3999999999999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VLOOKUP(NY602,$A$681:$F$2313,6,FALSE)</f>
        <v>581</v>
      </c>
      <c r="OC602" s="203" t="s">
        <v>67</v>
      </c>
      <c r="OD602" s="10">
        <f>OB602*1.2</f>
        <v>697.19999999999993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VLOOKUP(OH602,$A$681:$F$2313,6,FALSE)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VLOOKUP(OQ602,$A$681:$F$2313,6,FALSE)</f>
        <v>581</v>
      </c>
      <c r="OU602" s="203" t="s">
        <v>67</v>
      </c>
      <c r="OV602" s="10">
        <f>OT602*1.2</f>
        <v>697.19999999999993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VLOOKUP(OZ602,$A$681:$F$2313,6,FALSE)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VLOOKUP(PI602,$A$681:$F$2313,6,FALSE)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VLOOKUP(PR602,$A$681:$F$2313,6,FALSE)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VLOOKUP(QA602,$A$681:$F$2313,6,FALSE)</f>
        <v>581</v>
      </c>
      <c r="QE602" s="203" t="s">
        <v>67</v>
      </c>
      <c r="QF602" s="10">
        <f>QD602*1.2</f>
        <v>697.19999999999993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VLOOKUP(QJ602,$A$681:$F$2313,6,FALSE)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VLOOKUP(QS602,$A$681:$F$2313,6,FALSE)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VLOOKUP(RB602,$A$681:$F$2313,6,FALSE)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VLOOKUP(RK602,$A$681:$F$2313,6,FALSE)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VLOOKUP(RT602,$A$681:$F$2313,6,FALSE)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VLOOKUP(SC602,$A$681:$F$2313,6,FALSE)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VLOOKUP(SL602,$A$681:$F$2313,6,FALSE)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VLOOKUP(SU602,$A$681:$F$2313,6,FALSE)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VLOOKUP(TD602,$A$681:$F$2313,6,FALSE)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VLOOKUP(TM602,$A$681:$F$2313,6,FALSE)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VLOOKUP(TV602,$A$681:$F$2313,6,FALSE)</f>
        <v>581</v>
      </c>
      <c r="TZ602" s="203" t="s">
        <v>67</v>
      </c>
      <c r="UA602" s="10">
        <f>TY602*1.2</f>
        <v>697.19999999999993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VLOOKUP(UE602,$A$681:$F$2313,6,FALSE)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VLOOKUP(UN602,$A$681:$F$2313,6,FALSE)</f>
        <v>581</v>
      </c>
      <c r="UR602" s="203" t="s">
        <v>67</v>
      </c>
      <c r="US602" s="10">
        <f>UQ602*1.2</f>
        <v>697.19999999999993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VLOOKUP(UW602,$A$681:$F$2313,6,FALSE)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VLOOKUP(VF602,$A$681:$F$2313,6,FALSE)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VLOOKUP(VO602,$A$681:$F$2313,6,FALSE)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VLOOKUP(VX602,$A$681:$F$2313,6,FALSE)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VLOOKUP(WG602,$A$681:$F$2313,6,FALSE)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VLOOKUP(WP602,$A$681:$F$2313,6,FALSE)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VLOOKUP(WY602,$A$681:$F$2313,6,FALSE)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VLOOKUP(XH602,$A$681:$F$2313,6,FALSE)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VLOOKUP(XQ602,$A$681:$F$2313,6,FALSE)</f>
        <v>581</v>
      </c>
      <c r="XU602" s="203" t="s">
        <v>67</v>
      </c>
      <c r="XV602" s="10">
        <f>XT602*1.2</f>
        <v>697.19999999999993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VLOOKUP(XZ602,$A$681:$F$2313,6,FALSE)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VLOOKUP(YI602,$A$681:$F$2313,6,FALSE)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VLOOKUP(YR602,$A$681:$F$2313,6,FALSE)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VLOOKUP(ZA602,$A$681:$F$2313,6,FALSE)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VLOOKUP(ZJ602,$A$681:$F$2313,6,FALSE)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VLOOKUP(ZS602,$A$681:$F$2313,6,FALSE)</f>
        <v>72</v>
      </c>
      <c r="ZW602" s="203" t="s">
        <v>67</v>
      </c>
      <c r="ZX602" s="10">
        <f>ZV602*1.2</f>
        <v>86.399999999999991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VLOOKUP(AAB602,$A$681:$F$2313,6,FALSE)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VLOOKUP(AAK602,$A$681:$F$2313,6,FALSE)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VLOOKUP(AAT602,$A$681:$F$2313,6,FALSE)</f>
        <v>72</v>
      </c>
      <c r="AAX602" s="203" t="s">
        <v>67</v>
      </c>
      <c r="AAY602" s="10">
        <f>AAW602*1.2</f>
        <v>86.399999999999991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VLOOKUP(ABC602,$A$681:$F$2313,6,FALSE)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VLOOKUP(ABL602,$A$681:$F$2313,6,FALSE)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VLOOKUP(ABU602,$A$681:$F$2313,6,FALSE)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VLOOKUP(ACD602,$A$681:$F$2313,6,FALSE)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VLOOKUP(ACM602,$A$681:$F$2313,6,FALSE)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VLOOKUP(ACV602,$A$681:$F$2313,6,FALSE)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VLOOKUP(ADE602,$A$681:$F$2313,6,FALSE)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VLOOKUP(ADN602,$A$681:$F$2313,6,FALSE)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VLOOKUP(ADW602,$A$681:$F$2313,6,FALSE)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VLOOKUP(AEF602,$A$681:$F$2313,6,FALSE)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VLOOKUP(AEO602,$A$681:$F$2313,6,FALSE)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VLOOKUP(AEX602,$A$681:$F$2313,6,FALSE)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VLOOKUP(AFG602,$A$681:$F$2313,6,FALSE)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VLOOKUP(AFP602,$A$681:$F$2313,6,FALSE)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VLOOKUP(AFY602,$A$681:$F$2313,6,FALSE)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VLOOKUP(AGH602,$A$681:$F$2313,6,FALSE)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VLOOKUP(AGQ602,$A$681:$F$2313,6,FALSE)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VLOOKUP(AGZ602,$A$681:$F$2313,6,FALSE)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VLOOKUP(AHI602,$A$681:$F$2313,6,FALSE)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VLOOKUP(AHR602,$A$681:$F$2313,6,FALSE)</f>
        <v>72</v>
      </c>
      <c r="AHV602" s="203" t="s">
        <v>67</v>
      </c>
      <c r="AHW602" s="10">
        <f>AHU602*1.2</f>
        <v>86.399999999999991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VLOOKUP(AIA602,$A$681:$F$2313,6,FALSE)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VLOOKUP(AIJ602,$A$681:$F$2313,6,FALSE)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VLOOKUP(AIS602,$A$681:$F$2313,6,FALSE)</f>
        <v>862</v>
      </c>
      <c r="AIW602" s="203" t="s">
        <v>67</v>
      </c>
      <c r="AIX602" s="10">
        <f>AIV602*1.2</f>
        <v>1034.3999999999999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VLOOKUP(AJB602,$A$681:$F$2313,6,FALSE)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VLOOKUP(AJK602,$A$681:$F$2313,6,FALSE)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VLOOKUP(AJT602,$A$681:$F$2313,6,FALSE)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VLOOKUP(AKC602,$A$681:$F$2313,6,FALSE)</f>
        <v>581</v>
      </c>
      <c r="AKG602" s="203" t="s">
        <v>67</v>
      </c>
      <c r="AKH602" s="10">
        <f>AKF602*1.2</f>
        <v>697.19999999999993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VLOOKUP(AKL602,$A$681:$F$2313,6,FALSE)</f>
        <v>581</v>
      </c>
      <c r="AKP602" s="203" t="s">
        <v>67</v>
      </c>
      <c r="AKQ602" s="10">
        <f>AKO602*1.2</f>
        <v>697.19999999999993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VLOOKUP(AKU602,$A$681:$F$2313,6,FALSE)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VLOOKUP(ALD602,$A$681:$F$2313,6,FALSE)</f>
        <v>72</v>
      </c>
      <c r="ALH602" s="203" t="s">
        <v>67</v>
      </c>
      <c r="ALI602" s="10">
        <f>ALG602*1.2</f>
        <v>86.399999999999991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VLOOKUP(ALM602,$A$681:$F$2313,6,FALSE)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VLOOKUP(ALV602,$A$681:$F$2313,6,FALSE)</f>
        <v>862</v>
      </c>
      <c r="ALZ602" s="203" t="s">
        <v>67</v>
      </c>
      <c r="AMA602" s="10">
        <f>ALY602*1.2</f>
        <v>1034.3999999999999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VLOOKUP(AME602,$A$681:$F$2313,6,FALSE)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VLOOKUP(AMN602,$A$681:$F$2313,6,FALSE)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VLOOKUP(AMW602,$A$681:$F$2313,6,FALSE)</f>
        <v>862</v>
      </c>
      <c r="ANA602" s="203" t="s">
        <v>67</v>
      </c>
      <c r="ANB602" s="10">
        <f>AMZ602*1.2</f>
        <v>1034.3999999999999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VLOOKUP(ANF602,$A$681:$F$2313,6,FALSE)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VLOOKUP(ANO602,$A$681:$F$2313,6,FALSE)</f>
        <v>862</v>
      </c>
      <c r="ANS602" s="203" t="s">
        <v>67</v>
      </c>
      <c r="ANT602" s="10">
        <f>ANR602*1.2</f>
        <v>1034.3999999999999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VLOOKUP(ANX602,$A$681:$F$2313,6,FALSE)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VLOOKUP(AOG602,$A$681:$F$2313,6,FALSE)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VLOOKUP(AOP602,$A$681:$F$2313,6,FALSE)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VLOOKUP(AOY602,$A$681:$F$2313,6,FALSE)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VLOOKUP(APH602,$A$681:$F$2313,6,FALSE)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VLOOKUP(APQ602,$A$681:$F$2313,6,FALSE)</f>
        <v>862</v>
      </c>
      <c r="APU602" s="203" t="s">
        <v>67</v>
      </c>
      <c r="APV602" s="10">
        <f>APT602*1.2</f>
        <v>1034.3999999999999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VLOOKUP(APZ602,$A$681:$F$2313,6,FALSE)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VLOOKUP(B603,$A$681:$F$2313,6,FALSE)</f>
        <v>72</v>
      </c>
      <c r="F603" s="203" t="s">
        <v>69</v>
      </c>
      <c r="G603" s="10">
        <f>E603*1.1</f>
        <v>79.2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VLOOKUP(K603,$A$681:$F$2313,6,FALSE)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VLOOKUP(T603,$A$681:$F$2313,6,FALSE)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VLOOKUP(AC603,$A$681:$F$2313,6,FALSE)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VLOOKUP(AL603,$A$681:$F$2313,6,FALSE)</f>
        <v>72</v>
      </c>
      <c r="AP603" s="203" t="s">
        <v>69</v>
      </c>
      <c r="AQ603" s="10">
        <f>AO603*1.1</f>
        <v>79.2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VLOOKUP(AU603,$A$681:$F$2313,6,FALSE)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VLOOKUP(BD603,$A$681:$F$2313,6,FALSE)</f>
        <v>72</v>
      </c>
      <c r="BH603" s="203" t="s">
        <v>69</v>
      </c>
      <c r="BI603" s="10">
        <f>BG603*1.1</f>
        <v>79.2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VLOOKUP(BM603,$A$681:$F$2313,6,FALSE)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VLOOKUP(BV603,$A$681:$F$2313,6,FALSE)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VLOOKUP(CE603,$A$681:$F$2313,6,FALSE)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VLOOKUP(CN603,$A$681:$F$2313,6,FALSE)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VLOOKUP(CW603,$A$681:$F$2313,6,FALSE)</f>
        <v>72</v>
      </c>
      <c r="DA603" s="203" t="s">
        <v>69</v>
      </c>
      <c r="DB603" s="10">
        <f>CZ603*1.1</f>
        <v>79.2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VLOOKUP(DF603,$A$681:$F$2313,6,FALSE)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VLOOKUP(DO603,$A$681:$F$2313,6,FALSE)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VLOOKUP(DX603,$A$681:$F$2313,6,FALSE)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VLOOKUP(EG603,$A$681:$F$2313,6,FALSE)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VLOOKUP(EP603,$A$681:$F$2313,6,FALSE)</f>
        <v>72</v>
      </c>
      <c r="ET603" s="203" t="s">
        <v>69</v>
      </c>
      <c r="EU603" s="10">
        <f>ES603*1.1</f>
        <v>79.2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VLOOKUP(EY603,$A$681:$F$2313,6,FALSE)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VLOOKUP(FH603,$A$681:$F$2313,6,FALSE)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VLOOKUP(FQ603,$A$681:$F$2313,6,FALSE)</f>
        <v>72</v>
      </c>
      <c r="FU603" s="203" t="s">
        <v>69</v>
      </c>
      <c r="FV603" s="10">
        <f>FT603*1.1</f>
        <v>79.2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VLOOKUP(FZ603,$A$681:$F$2313,6,FALSE)</f>
        <v>72</v>
      </c>
      <c r="GD603" s="203" t="s">
        <v>69</v>
      </c>
      <c r="GE603" s="10">
        <f>GC603*1.1</f>
        <v>79.2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VLOOKUP(GI603,$A$681:$F$2313,6,FALSE)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VLOOKUP(GR603,$A$681:$F$2313,6,FALSE)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VLOOKUP(HA603,$A$681:$F$2313,6,FALSE)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VLOOKUP(HJ603,$A$681:$F$2313,6,FALSE)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VLOOKUP(HS603,$A$681:$F$2313,6,FALSE)</f>
        <v>72</v>
      </c>
      <c r="HW603" s="203" t="s">
        <v>69</v>
      </c>
      <c r="HX603" s="10">
        <f>HV603*1.1</f>
        <v>79.2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VLOOKUP(IB603,$A$681:$F$2313,6,FALSE)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VLOOKUP(IK603,$A$681:$F$2313,6,FALSE)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VLOOKUP(IT603,$A$681:$F$2313,6,FALSE)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VLOOKUP(JC603,$A$681:$F$2313,6,FALSE)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VLOOKUP(JL603,$A$681:$F$2313,6,FALSE)</f>
        <v>581</v>
      </c>
      <c r="JP603" s="203" t="s">
        <v>69</v>
      </c>
      <c r="JQ603" s="10">
        <f>JO603*1.1</f>
        <v>639.1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VLOOKUP(JU603,$A$681:$F$2313,6,FALSE)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VLOOKUP(KD603,$A$681:$F$2313,6,FALSE)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VLOOKUP(KM603,$A$681:$F$2313,6,FALSE)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VLOOKUP(KV603,$A$681:$F$2313,6,FALSE)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VLOOKUP(LE603,$A$681:$F$2313,6,FALSE)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VLOOKUP(LN603,$A$681:$F$2313,6,FALSE)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VLOOKUP(LW603,$A$681:$F$2313,6,FALSE)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VLOOKUP(MF603,$A$681:$F$2313,6,FALSE)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VLOOKUP(MO603,$A$681:$F$2313,6,FALSE)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VLOOKUP(MX603,$A$681:$F$2313,6,FALSE)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VLOOKUP(NG603,$A$681:$F$2313,6,FALSE)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VLOOKUP(NP603,$A$681:$F$2313,6,FALSE)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VLOOKUP(NY603,$A$681:$F$2313,6,FALSE)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VLOOKUP(OH603,$A$681:$F$2313,6,FALSE)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VLOOKUP(OQ603,$A$681:$F$2313,6,FALSE)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VLOOKUP(OZ603,$A$681:$F$2313,6,FALSE)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VLOOKUP(PI603,$A$681:$F$2313,6,FALSE)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VLOOKUP(PR603,$A$681:$F$2313,6,FALSE)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VLOOKUP(QA603,$A$681:$F$2313,6,FALSE)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VLOOKUP(QJ603,$A$681:$F$2313,6,FALSE)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VLOOKUP(QS603,$A$681:$F$2313,6,FALSE)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VLOOKUP(RB603,$A$681:$F$2313,6,FALSE)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VLOOKUP(RK603,$A$681:$F$2313,6,FALSE)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VLOOKUP(RT603,$A$681:$F$2313,6,FALSE)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VLOOKUP(SC603,$A$681:$F$2313,6,FALSE)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VLOOKUP(SL603,$A$681:$F$2313,6,FALSE)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VLOOKUP(SU603,$A$681:$F$2313,6,FALSE)</f>
        <v>581</v>
      </c>
      <c r="SY603" s="203" t="s">
        <v>69</v>
      </c>
      <c r="SZ603" s="10">
        <f>SX603*1.1</f>
        <v>639.1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VLOOKUP(TD603,$A$681:$F$2313,6,FALSE)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VLOOKUP(TM603,$A$681:$F$2313,6,FALSE)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VLOOKUP(TV603,$A$681:$F$2313,6,FALSE)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VLOOKUP(UE603,$A$681:$F$2313,6,FALSE)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VLOOKUP(UN603,$A$681:$F$2313,6,FALSE)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VLOOKUP(UW603,$A$681:$F$2313,6,FALSE)</f>
        <v>581</v>
      </c>
      <c r="VA603" s="203" t="s">
        <v>69</v>
      </c>
      <c r="VB603" s="10">
        <f>UZ603*1.1</f>
        <v>639.1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VLOOKUP(VF603,$A$681:$F$2313,6,FALSE)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VLOOKUP(VO603,$A$681:$F$2313,6,FALSE)</f>
        <v>862</v>
      </c>
      <c r="VS603" s="203" t="s">
        <v>69</v>
      </c>
      <c r="VT603" s="10">
        <f>VR603*1.1</f>
        <v>948.2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VLOOKUP(VX603,$A$681:$F$2313,6,FALSE)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VLOOKUP(WG603,$A$681:$F$2313,6,FALSE)</f>
        <v>862</v>
      </c>
      <c r="WK603" s="203" t="s">
        <v>69</v>
      </c>
      <c r="WL603" s="10">
        <f>WJ603*1.1</f>
        <v>948.2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VLOOKUP(WP603,$A$681:$F$2313,6,FALSE)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VLOOKUP(WY603,$A$681:$F$2313,6,FALSE)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VLOOKUP(XH603,$A$681:$F$2313,6,FALSE)</f>
        <v>72</v>
      </c>
      <c r="XL603" s="203" t="s">
        <v>69</v>
      </c>
      <c r="XM603" s="10">
        <f>XK603*1.1</f>
        <v>79.2</v>
      </c>
      <c r="XO603" s="274"/>
      <c r="XP603" s="203" t="s">
        <v>68</v>
      </c>
      <c r="XQ603" s="277" t="s">
        <v>1002</v>
      </c>
      <c r="XS603" s="204"/>
      <c r="XT603" s="204">
        <f>VLOOKUP(XQ603,$A$681:$F$2313,6,FALSE)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VLOOKUP(XZ603,$A$681:$F$2313,6,FALSE)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VLOOKUP(YI603,$A$681:$F$2313,6,FALSE)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VLOOKUP(YR603,$A$681:$F$2313,6,FALSE)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VLOOKUP(ZA603,$A$681:$F$2313,6,FALSE)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VLOOKUP(ZJ603,$A$681:$F$2313,6,FALSE)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VLOOKUP(ZS603,$A$681:$F$2313,6,FALSE)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VLOOKUP(AAB603,$A$681:$F$2313,6,FALSE)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VLOOKUP(AAK603,$A$681:$F$2313,6,FALSE)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VLOOKUP(AAT603,$A$681:$F$2313,6,FALSE)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VLOOKUP(ABC603,$A$681:$F$2313,6,FALSE)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VLOOKUP(ABL603,$A$681:$F$2313,6,FALSE)</f>
        <v>72</v>
      </c>
      <c r="ABP603" s="203" t="s">
        <v>69</v>
      </c>
      <c r="ABQ603" s="10">
        <f>ABO603*1.1</f>
        <v>79.2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VLOOKUP(ABU603,$A$681:$F$2313,6,FALSE)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VLOOKUP(ACD603,$A$681:$F$2313,6,FALSE)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VLOOKUP(ACM603,$A$681:$F$2313,6,FALSE)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VLOOKUP(ACV603,$A$681:$F$2313,6,FALSE)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VLOOKUP(ADE603,$A$681:$F$2313,6,FALSE)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VLOOKUP(ADN603,$A$681:$F$2313,6,FALSE)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VLOOKUP(ADW603,$A$681:$F$2313,6,FALSE)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VLOOKUP(AEF603,$A$681:$F$2313,6,FALSE)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VLOOKUP(AEO603,$A$681:$F$2313,6,FALSE)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VLOOKUP(AEX603,$A$681:$F$2313,6,FALSE)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VLOOKUP(AFG603,$A$681:$F$2313,6,FALSE)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VLOOKUP(AFP603,$A$681:$F$2313,6,FALSE)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VLOOKUP(AFY603,$A$681:$F$2313,6,FALSE)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VLOOKUP(AGH603,$A$681:$F$2313,6,FALSE)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VLOOKUP(AGQ603,$A$681:$F$2313,6,FALSE)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VLOOKUP(AGZ603,$A$681:$F$2313,6,FALSE)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VLOOKUP(AHI603,$A$681:$F$2313,6,FALSE)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VLOOKUP(AHR603,$A$681:$F$2313,6,FALSE)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VLOOKUP(AIA603,$A$681:$F$2313,6,FALSE)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VLOOKUP(AIJ603,$A$681:$F$2313,6,FALSE)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VLOOKUP(AIS603,$A$681:$F$2313,6,FALSE)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VLOOKUP(AJB603,$A$681:$F$2313,6,FALSE)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VLOOKUP(AJK603,$A$681:$F$2313,6,FALSE)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VLOOKUP(AJT603,$A$681:$F$2313,6,FALSE)</f>
        <v>72</v>
      </c>
      <c r="AJX603" s="203" t="s">
        <v>69</v>
      </c>
      <c r="AJY603" s="10">
        <f>AJW603*1.1</f>
        <v>79.2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VLOOKUP(AKC603,$A$681:$F$2313,6,FALSE)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VLOOKUP(AKL603,$A$681:$F$2313,6,FALSE)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VLOOKUP(AKU603,$A$681:$F$2313,6,FALSE)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VLOOKUP(ALD603,$A$681:$F$2313,6,FALSE)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VLOOKUP(ALM603,$A$681:$F$2313,6,FALSE)</f>
        <v>581</v>
      </c>
      <c r="ALQ603" s="203" t="s">
        <v>69</v>
      </c>
      <c r="ALR603" s="10">
        <f>ALP603*1.1</f>
        <v>639.1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VLOOKUP(ALV603,$A$681:$F$2313,6,FALSE)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VLOOKUP(AME603,$A$681:$F$2313,6,FALSE)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VLOOKUP(AMN603,$A$681:$F$2313,6,FALSE)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VLOOKUP(AMW603,$A$681:$F$2313,6,FALSE)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VLOOKUP(ANF603,$A$681:$F$2313,6,FALSE)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VLOOKUP(ANO603,$A$681:$F$2313,6,FALSE)</f>
        <v>581</v>
      </c>
      <c r="ANS603" s="203" t="s">
        <v>69</v>
      </c>
      <c r="ANT603" s="10">
        <f>ANR603*1.1</f>
        <v>639.1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VLOOKUP(ANX603,$A$681:$F$2313,6,FALSE)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VLOOKUP(AOG603,$A$681:$F$2313,6,FALSE)</f>
        <v>72</v>
      </c>
      <c r="AOK603" s="203" t="s">
        <v>69</v>
      </c>
      <c r="AOL603" s="10">
        <f>AOJ603*1.1</f>
        <v>79.2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VLOOKUP(AOP603,$A$681:$F$2313,6,FALSE)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VLOOKUP(AOY603,$A$681:$F$2313,6,FALSE)</f>
        <v>72</v>
      </c>
      <c r="APC603" s="203" t="s">
        <v>69</v>
      </c>
      <c r="APD603" s="10">
        <f>APB603*1.1</f>
        <v>79.2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VLOOKUP(APH603,$A$681:$F$2313,6,FALSE)</f>
        <v>581</v>
      </c>
      <c r="APL603" s="203" t="s">
        <v>69</v>
      </c>
      <c r="APM603" s="10">
        <f>APK603*1.1</f>
        <v>639.1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VLOOKUP(APQ603,$A$681:$F$2313,6,FALSE)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VLOOKUP(APZ603,$A$681:$F$2313,6,FALSE)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3194.8</v>
      </c>
      <c r="I604" s="268"/>
      <c r="J604" s="203"/>
      <c r="K604" s="415"/>
      <c r="M604" s="203"/>
      <c r="N604" s="203"/>
      <c r="O604" s="203"/>
      <c r="P604" s="10"/>
      <c r="Q604" s="10">
        <f>SUM(P599:P603)</f>
        <v>3400.5000000000005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3389.2000000000003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3364.9000000000005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3288.0999999999995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3389.2000000000003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3144.1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3387.1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3045.4000000000005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3563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3400.5000000000005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3119.3999999999996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3359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3393.0000000000005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2941.3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3166.7000000000003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3084.7000000000003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3389.2000000000003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3312.8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3194.8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3563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3325.5000000000005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3446.1499999999996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3400.5000000000005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3158.7999999999993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3321.7000000000003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3089.8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3546.2000000000007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2840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3471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3523.6000000000004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3287.1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3554.5000000000005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3582.6000000000004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3400.5000000000005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2851.6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3700.6000000000004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2405.1999999999998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3084.7000000000003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3058.8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3119.9999999999995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1677.1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3518.5000000000005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3099.3999999999996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3523.6000000000004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3577.5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3099.3999999999996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3135.4000000000005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3084.7000000000003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3380.1500000000005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3703.6000000000004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3092.5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3560.8999999999996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2285.6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3349.8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2958.6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3311.8999999999996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3183.3999999999996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2907.8999999999996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3400.5000000000005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1709.1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2267.5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2815.6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3351.1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3488.8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3560.8999999999996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3574.3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3140.5000000000005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2702.9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3094.7999999999997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2371.3000000000002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2151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3389.2000000000003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2861.6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2557.8000000000002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3152.7000000000003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3135.4000000000005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3162.85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3450.5999999999995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3135.4000000000005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3602.1000000000004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3324.1000000000004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3471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3515.5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2757.1000000000004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3058.0000000000005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3097.6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3325.8999999999996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3554.5000000000005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3531.9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3454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2675.4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3200.4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3244.9000000000005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3194.8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3084.7000000000003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3194.8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3043.0999999999995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3367.35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3126.8</v>
      </c>
      <c r="AQG604" s="274"/>
    </row>
    <row r="605" spans="1:1125" s="14" customFormat="1" ht="15">
      <c r="A605" s="203" t="s">
        <v>70</v>
      </c>
      <c r="B605" s="277" t="s">
        <v>2069</v>
      </c>
      <c r="D605" s="284">
        <f>IF(C605="Kopman",1.2,1)</f>
        <v>1</v>
      </c>
      <c r="E605" s="204">
        <f>VLOOKUP(B605,$A$681:$F$2313,6,FALSE)</f>
        <v>86</v>
      </c>
      <c r="F605" s="203" t="s">
        <v>61</v>
      </c>
      <c r="G605" s="10">
        <f>E605*1.5</f>
        <v>129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VLOOKUP(K605,$A$681:$F$2313,6,FALSE)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VLOOKUP(T605,$A$681:$F$2313,6,FALSE)</f>
        <v>163</v>
      </c>
      <c r="X605" s="203" t="s">
        <v>61</v>
      </c>
      <c r="Y605" s="10">
        <f>W605*1.5*V605</f>
        <v>244.5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VLOOKUP(AC605,$A$681:$F$2313,6,FALSE)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2069</v>
      </c>
      <c r="AN605" s="284">
        <f>IF(AM605="Kopman",1.2,1)</f>
        <v>1</v>
      </c>
      <c r="AO605" s="204">
        <f>VLOOKUP(AL605,$A$681:$F$2313,6,FALSE)</f>
        <v>86</v>
      </c>
      <c r="AP605" s="203" t="s">
        <v>61</v>
      </c>
      <c r="AQ605" s="10">
        <f>AO605*1.5*AN605</f>
        <v>129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VLOOKUP(AU605,$A$681:$F$2313,6,FALSE)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VLOOKUP(BD605,$A$681:$F$2313,6,FALSE)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VLOOKUP(BM605,$A$681:$F$2313,6,FALSE)</f>
        <v>129</v>
      </c>
      <c r="BQ605" s="203" t="s">
        <v>61</v>
      </c>
      <c r="BR605" s="10">
        <f>BP605*1.5*BO605</f>
        <v>193.5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VLOOKUP(BV605,$A$681:$F$2313,6,FALSE)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VLOOKUP(CE605,$A$681:$F$2313,6,FALSE)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2069</v>
      </c>
      <c r="CP605" s="284">
        <f>IF(CO605="Kopman",1.2,1)</f>
        <v>1</v>
      </c>
      <c r="CQ605" s="204">
        <f>VLOOKUP(CN605,$A$681:$F$2313,6,FALSE)</f>
        <v>86</v>
      </c>
      <c r="CR605" s="203" t="s">
        <v>61</v>
      </c>
      <c r="CS605" s="10">
        <f>CQ605*1.5*CP605</f>
        <v>129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VLOOKUP(CW605,$A$681:$F$2313,6,FALSE)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2069</v>
      </c>
      <c r="DH605" s="284">
        <f>IF(DG605="Kopman",1.2,1)</f>
        <v>1</v>
      </c>
      <c r="DI605" s="204">
        <f>VLOOKUP(DF605,$A$681:$F$2313,6,FALSE)</f>
        <v>86</v>
      </c>
      <c r="DJ605" s="203" t="s">
        <v>61</v>
      </c>
      <c r="DK605" s="10">
        <f>DI605*1.5*DH605</f>
        <v>129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VLOOKUP(DO605,$A$681:$F$2313,6,FALSE)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VLOOKUP(DX605,$A$681:$F$2313,6,FALSE)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VLOOKUP(EG605,$A$681:$F$2313,6,FALSE)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VLOOKUP(EP605,$A$681:$F$2313,6,FALSE)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2069</v>
      </c>
      <c r="FA605" s="284">
        <f>IF(EZ605="Kopman",1.2,1)</f>
        <v>1</v>
      </c>
      <c r="FB605" s="204">
        <f>VLOOKUP(EY605,$A$681:$F$2313,6,FALSE)</f>
        <v>86</v>
      </c>
      <c r="FC605" s="203" t="s">
        <v>61</v>
      </c>
      <c r="FD605" s="10">
        <f>FB605*1.5*FA605</f>
        <v>129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VLOOKUP(FH605,$A$681:$F$2313,6,FALSE)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VLOOKUP(FQ605,$A$681:$F$2313,6,FALSE)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VLOOKUP(FZ605,$A$681:$F$2313,6,FALSE)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2069</v>
      </c>
      <c r="GK605" s="284">
        <f>IF(GJ605="Kopman",1.2,1)</f>
        <v>1</v>
      </c>
      <c r="GL605" s="204">
        <f>VLOOKUP(GI605,$A$681:$F$2313,6,FALSE)</f>
        <v>86</v>
      </c>
      <c r="GM605" s="203" t="s">
        <v>61</v>
      </c>
      <c r="GN605" s="10">
        <f>GL605*1.5*GK605</f>
        <v>129</v>
      </c>
      <c r="GO605" s="10"/>
      <c r="GP605" s="268"/>
      <c r="GQ605" s="203" t="s">
        <v>70</v>
      </c>
      <c r="GR605" s="277" t="s">
        <v>2069</v>
      </c>
      <c r="GT605" s="284">
        <f>IF(GS605="Kopman",1.2,1)</f>
        <v>1</v>
      </c>
      <c r="GU605" s="204">
        <f>VLOOKUP(GR605,$A$681:$F$2313,6,FALSE)</f>
        <v>86</v>
      </c>
      <c r="GV605" s="203" t="s">
        <v>61</v>
      </c>
      <c r="GW605" s="10">
        <f>GU605*1.5</f>
        <v>129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VLOOKUP(HA605,$A$681:$F$2313,6,FALSE)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VLOOKUP(HJ605,$A$681:$F$2313,6,FALSE)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VLOOKUP(HS605,$A$681:$F$2313,6,FALSE)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VLOOKUP(IB605,$A$681:$F$2313,6,FALSE)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VLOOKUP(IK605,$A$681:$F$2313,6,FALSE)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2020</v>
      </c>
      <c r="IV605" s="284">
        <f>IF(IU605="Kopman",1.2,1)</f>
        <v>1.2</v>
      </c>
      <c r="IW605" s="204">
        <f>VLOOKUP(IT605,$A$681:$F$2313,6,FALSE)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VLOOKUP(JC605,$A$681:$F$2313,6,FALSE)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VLOOKUP(JL605,$A$681:$F$2313,6,FALSE)</f>
        <v>163</v>
      </c>
      <c r="JP605" s="203" t="s">
        <v>61</v>
      </c>
      <c r="JQ605" s="10">
        <f>JO605*1.5*JN605</f>
        <v>244.5</v>
      </c>
      <c r="JR605" s="10"/>
      <c r="JS605" s="268"/>
      <c r="JT605" s="203" t="s">
        <v>70</v>
      </c>
      <c r="JU605" s="417" t="s">
        <v>517</v>
      </c>
      <c r="JV605" s="416" t="s">
        <v>2020</v>
      </c>
      <c r="JW605" s="284">
        <f>IF(JV605="Kopman",1.2,1)</f>
        <v>1.2</v>
      </c>
      <c r="JX605" s="204">
        <f>VLOOKUP(JU605,$A$681:$F$2313,6,FALSE)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2020</v>
      </c>
      <c r="KF605" s="284">
        <f>IF(KE605="Kopman",1.2,1)</f>
        <v>1.2</v>
      </c>
      <c r="KG605" s="204">
        <f>VLOOKUP(KD605,$A$681:$F$2313,6,FALSE)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2069</v>
      </c>
      <c r="KO605" s="284">
        <f>IF(KN605="Kopman",1.2,1)</f>
        <v>1</v>
      </c>
      <c r="KP605" s="204">
        <f>VLOOKUP(KM605,$A$681:$F$2313,6,FALSE)</f>
        <v>86</v>
      </c>
      <c r="KQ605" s="203" t="s">
        <v>61</v>
      </c>
      <c r="KR605" s="10">
        <f>KP605*1.5</f>
        <v>129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VLOOKUP(KV605,$A$681:$F$2313,6,FALSE)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VLOOKUP(LE605,$A$681:$F$2313,6,FALSE)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VLOOKUP(LN605,$A$681:$F$2313,6,FALSE)</f>
        <v>163</v>
      </c>
      <c r="LR605" s="203" t="s">
        <v>61</v>
      </c>
      <c r="LS605" s="10">
        <f>LQ605*1.5*LP605</f>
        <v>244.5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VLOOKUP(LW605,$A$681:$F$2313,6,FALSE)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VLOOKUP(MF605,$A$681:$F$2313,6,FALSE)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VLOOKUP(MO605,$A$681:$F$2313,6,FALSE)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VLOOKUP(MX605,$A$681:$F$2313,6,FALSE)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VLOOKUP(NG605,$A$681:$F$2313,6,FALSE)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VLOOKUP(NP605,$A$681:$F$2313,6,FALSE)</f>
        <v>129</v>
      </c>
      <c r="NT605" s="203" t="s">
        <v>61</v>
      </c>
      <c r="NU605" s="10">
        <f>NS605*1.5*NR605</f>
        <v>193.5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VLOOKUP(NY605,$A$681:$F$2313,6,FALSE)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VLOOKUP(OH605,$A$681:$F$2313,6,FALSE)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VLOOKUP(OQ605,$A$681:$F$2313,6,FALSE)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VLOOKUP(OZ605,$A$681:$F$2313,6,FALSE)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2069</v>
      </c>
      <c r="PK605" s="284">
        <f>IF(PJ605="Kopman",1.2,1)</f>
        <v>1</v>
      </c>
      <c r="PL605" s="204">
        <f>VLOOKUP(PI605,$A$681:$F$2313,6,FALSE)</f>
        <v>86</v>
      </c>
      <c r="PM605" s="203" t="s">
        <v>61</v>
      </c>
      <c r="PN605" s="10">
        <f>PL605*1.5*PK605</f>
        <v>129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VLOOKUP(PR605,$A$681:$F$2313,6,FALSE)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VLOOKUP(QA605,$A$681:$F$2313,6,FALSE)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VLOOKUP(QJ605,$A$681:$F$2313,6,FALSE)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2069</v>
      </c>
      <c r="QU605" s="284">
        <f>IF(QT605="Kopman",1.2,1)</f>
        <v>1</v>
      </c>
      <c r="QV605" s="204">
        <f>VLOOKUP(QS605,$A$681:$F$2313,6,FALSE)</f>
        <v>86</v>
      </c>
      <c r="QW605" s="203" t="s">
        <v>61</v>
      </c>
      <c r="QX605" s="10">
        <f>QV605*1.5*QU605</f>
        <v>129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VLOOKUP(RB605,$A$681:$F$2313,6,FALSE)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VLOOKUP(RK605,$A$681:$F$2313,6,FALSE)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VLOOKUP(RT605,$A$681:$F$2313,6,FALSE)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VLOOKUP(SC605,$A$681:$F$2313,6,FALSE)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VLOOKUP(SL605,$A$681:$F$2313,6,FALSE)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VLOOKUP(SU605,$A$681:$F$2313,6,FALSE)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2020</v>
      </c>
      <c r="TF605" s="284">
        <f>IF(TE605="Kopman",1.2,1)</f>
        <v>1.2</v>
      </c>
      <c r="TG605" s="204">
        <f>VLOOKUP(TD605,$A$681:$F$2313,6,FALSE)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VLOOKUP(TM605,$A$681:$F$2313,6,FALSE)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VLOOKUP(TV605,$A$681:$F$2313,6,FALSE)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VLOOKUP(#REF!,$A$681:$F$2313,6,FALSE)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VLOOKUP(UN605,$A$681:$F$2313,6,FALSE)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VLOOKUP(UW605,$A$681:$F$2313,6,FALSE)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VLOOKUP(VF605,$A$681:$F$2313,6,FALSE)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2069</v>
      </c>
      <c r="VQ605" s="284">
        <f>IF(VP605="Kopman",1.2,1)</f>
        <v>1</v>
      </c>
      <c r="VR605" s="204">
        <f>VLOOKUP(VO605,$A$681:$F$2313,6,FALSE)</f>
        <v>86</v>
      </c>
      <c r="VS605" s="203" t="s">
        <v>61</v>
      </c>
      <c r="VT605" s="10">
        <f>VR605*1.5*VQ605</f>
        <v>129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VLOOKUP(VX605,$A$681:$F$2313,6,FALSE)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VLOOKUP(WG605,$A$681:$F$2313,6,FALSE)</f>
        <v>129</v>
      </c>
      <c r="WK605" s="203" t="s">
        <v>61</v>
      </c>
      <c r="WL605" s="10">
        <f>WJ605*1.5</f>
        <v>193.5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VLOOKUP(WP605,$A$681:$F$2313,6,FALSE)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VLOOKUP(WY605,$A$681:$F$2313,6,FALSE)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2069</v>
      </c>
      <c r="XJ605" s="284">
        <f>IF(XI605="Kopman",1.2,1)</f>
        <v>1</v>
      </c>
      <c r="XK605" s="204">
        <f>VLOOKUP(XH605,$A$681:$F$2313,6,FALSE)</f>
        <v>86</v>
      </c>
      <c r="XL605" s="203" t="s">
        <v>61</v>
      </c>
      <c r="XM605" s="10">
        <f>XK605*1.5</f>
        <v>129</v>
      </c>
      <c r="XO605" s="274"/>
      <c r="XP605" s="203" t="s">
        <v>70</v>
      </c>
      <c r="XQ605" s="277" t="s">
        <v>2069</v>
      </c>
      <c r="XS605" s="284">
        <f>IF(XR605="Kopman",1.2,1)</f>
        <v>1</v>
      </c>
      <c r="XT605" s="204">
        <f>VLOOKUP(XQ605,$A$681:$F$2313,6,FALSE)</f>
        <v>86</v>
      </c>
      <c r="XU605" s="203" t="s">
        <v>61</v>
      </c>
      <c r="XV605" s="10">
        <f>XT605*1.5*XS605</f>
        <v>129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VLOOKUP(XZ605,$A$681:$F$2313,6,FALSE)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VLOOKUP(YI605,$A$681:$F$2313,6,FALSE)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VLOOKUP(YR605,$A$681:$F$2313,6,FALSE)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VLOOKUP(ZA605,$A$681:$F$2313,6,FALSE)</f>
        <v>163</v>
      </c>
      <c r="ZE605" s="203" t="s">
        <v>61</v>
      </c>
      <c r="ZF605" s="10">
        <f>ZD605*1.5</f>
        <v>244.5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VLOOKUP(ZJ605,$A$681:$F$2313,6,FALSE)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VLOOKUP(ZS605,$A$681:$F$2313,6,FALSE)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VLOOKUP(AAB605,$A$681:$F$2313,6,FALSE)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VLOOKUP(AAK605,$A$681:$F$2313,6,FALSE)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VLOOKUP(AAT605,$A$681:$F$2313,6,FALSE)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VLOOKUP(ABC605,$A$681:$F$2313,6,FALSE)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VLOOKUP(ABL605,$A$681:$F$2313,6,FALSE)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VLOOKUP(ABU605,$A$681:$F$2313,6,FALSE)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VLOOKUP(ACD605,$A$681:$F$2313,6,FALSE)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VLOOKUP(ACM605,$A$681:$F$2313,6,FALSE)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VLOOKUP(ACV605,$A$681:$F$2313,6,FALSE)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VLOOKUP(ADE605,$A$681:$F$2313,6,FALSE)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VLOOKUP(ADN605,$A$681:$F$2313,6,FALSE)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VLOOKUP(ADW605,$A$681:$F$2313,6,FALSE)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VLOOKUP(AEF605,$A$681:$F$2313,6,FALSE)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VLOOKUP(AEO605,$A$681:$F$2313,6,FALSE)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VLOOKUP(AEX605,$A$681:$F$2313,6,FALSE)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VLOOKUP(AFG605,$A$681:$F$2313,6,FALSE)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VLOOKUP(AFP605,$A$681:$F$2313,6,FALSE)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VLOOKUP(AFY605,$A$681:$F$2313,6,FALSE)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VLOOKUP(AGH605,$A$681:$F$2313,6,FALSE)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VLOOKUP(AGQ605,$A$681:$F$2313,6,FALSE)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2020</v>
      </c>
      <c r="AHB605" s="284">
        <f>IF(AHA605="Kopman",1.2,1)</f>
        <v>1.2</v>
      </c>
      <c r="AHC605" s="204">
        <f>VLOOKUP(AGZ605,$A$681:$F$2313,6,FALSE)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VLOOKUP(AHI605,$A$681:$F$2313,6,FALSE)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VLOOKUP(AHR605,$A$681:$F$2313,6,FALSE)</f>
        <v>163</v>
      </c>
      <c r="AHV605" s="203" t="s">
        <v>61</v>
      </c>
      <c r="AHW605" s="10">
        <f>AHU605*1.5*AHT605</f>
        <v>244.5</v>
      </c>
      <c r="AHX605" s="10"/>
      <c r="AHY605" s="274"/>
      <c r="AHZ605" s="203" t="s">
        <v>70</v>
      </c>
      <c r="AIA605" s="417" t="s">
        <v>2069</v>
      </c>
      <c r="AIB605" s="416" t="s">
        <v>2020</v>
      </c>
      <c r="AIC605" s="284">
        <f>IF(AIB605="Kopman",1.2,1)</f>
        <v>1.2</v>
      </c>
      <c r="AID605" s="204">
        <f>VLOOKUP(AIA605,$A$681:$F$2313,6,FALSE)</f>
        <v>86</v>
      </c>
      <c r="AIE605" s="203" t="s">
        <v>61</v>
      </c>
      <c r="AIF605" s="10">
        <f>AID605*1.5*AIC605</f>
        <v>154.79999999999998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VLOOKUP(AIJ605,$A$681:$F$2313,6,FALSE)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VLOOKUP(AIS605,$A$681:$F$2313,6,FALSE)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VLOOKUP(AJB605,$A$681:$F$2313,6,FALSE)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VLOOKUP(AJK605,$A$681:$F$2313,6,FALSE)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VLOOKUP(AJT605,$A$681:$F$2313,6,FALSE)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VLOOKUP(AKC605,$A$681:$F$2313,6,FALSE)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VLOOKUP(AKL605,$A$681:$F$2313,6,FALSE)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VLOOKUP(AKU605,$A$681:$F$2313,6,FALSE)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VLOOKUP(ALD605,$A$681:$F$2313,6,FALSE)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VLOOKUP(ALM605,$A$681:$F$2313,6,FALSE)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VLOOKUP(ALV605,$A$681:$F$2313,6,FALSE)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VLOOKUP(AME605,$A$681:$F$2313,6,FALSE)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VLOOKUP(AMN605,$A$681:$F$2313,6,FALSE)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VLOOKUP(AMW605,$A$681:$F$2313,6,FALSE)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VLOOKUP(ANF605,$A$681:$F$2313,6,FALSE)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VLOOKUP(ANO605,$A$681:$F$2313,6,FALSE)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VLOOKUP(ANX605,$A$681:$F$2313,6,FALSE)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VLOOKUP(AOG605,$A$681:$F$2313,6,FALSE)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VLOOKUP(AOP605,$A$681:$F$2313,6,FALSE)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VLOOKUP(AOY605,$A$681:$F$2313,6,FALSE)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VLOOKUP(APH605,$A$681:$F$2313,6,FALSE)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VLOOKUP(APQ605,$A$681:$F$2313,6,FALSE)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VLOOKUP(APZ605,$A$681:$F$2313,6,FALSE)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VLOOKUP(B606,$A$681:$F$2313,6,FALSE)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2069</v>
      </c>
      <c r="M606" s="204"/>
      <c r="N606" s="204">
        <f>VLOOKUP(K606,$A$681:$F$2313,6,FALSE)</f>
        <v>86</v>
      </c>
      <c r="O606" s="203" t="s">
        <v>63</v>
      </c>
      <c r="P606" s="10">
        <f>N606*1.4</f>
        <v>120.39999999999999</v>
      </c>
      <c r="Q606" s="10"/>
      <c r="R606" s="268"/>
      <c r="S606" s="203" t="s">
        <v>71</v>
      </c>
      <c r="T606" s="277" t="s">
        <v>2069</v>
      </c>
      <c r="V606" s="204"/>
      <c r="W606" s="204">
        <f>VLOOKUP(T606,$A$681:$F$2313,6,FALSE)</f>
        <v>86</v>
      </c>
      <c r="X606" s="203" t="s">
        <v>63</v>
      </c>
      <c r="Y606" s="10">
        <f>W606*1.4</f>
        <v>120.39999999999999</v>
      </c>
      <c r="Z606" s="10"/>
      <c r="AA606" s="268"/>
      <c r="AB606" s="203" t="s">
        <v>71</v>
      </c>
      <c r="AC606" s="277" t="s">
        <v>2069</v>
      </c>
      <c r="AE606" s="204"/>
      <c r="AF606" s="204">
        <f>VLOOKUP(AC606,$A$681:$F$2313,6,FALSE)</f>
        <v>86</v>
      </c>
      <c r="AG606" s="203" t="s">
        <v>63</v>
      </c>
      <c r="AH606" s="10">
        <f>AF606*1.4</f>
        <v>120.39999999999999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VLOOKUP(AL606,$A$681:$F$2313,6,FALSE)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2069</v>
      </c>
      <c r="AW606" s="204"/>
      <c r="AX606" s="204">
        <f>VLOOKUP(AU606,$A$681:$F$2313,6,FALSE)</f>
        <v>86</v>
      </c>
      <c r="AY606" s="203" t="s">
        <v>63</v>
      </c>
      <c r="AZ606" s="10">
        <f>AX606*1.4</f>
        <v>120.39999999999999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VLOOKUP(BD606,$A$681:$F$2313,6,FALSE)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2069</v>
      </c>
      <c r="BO606" s="204"/>
      <c r="BP606" s="204">
        <f>VLOOKUP(BM606,$A$681:$F$2313,6,FALSE)</f>
        <v>86</v>
      </c>
      <c r="BQ606" s="203" t="s">
        <v>63</v>
      </c>
      <c r="BR606" s="10">
        <f>BP606*1.4</f>
        <v>120.39999999999999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VLOOKUP(BV606,$A$681:$F$2313,6,FALSE)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2069</v>
      </c>
      <c r="CG606" s="204"/>
      <c r="CH606" s="204">
        <f>VLOOKUP(CE606,$A$681:$F$2313,6,FALSE)</f>
        <v>86</v>
      </c>
      <c r="CI606" s="203" t="s">
        <v>63</v>
      </c>
      <c r="CJ606" s="10">
        <f>CH606*1.4</f>
        <v>120.39999999999999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VLOOKUP(CN606,$A$681:$F$2313,6,FALSE)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VLOOKUP(CW606,$A$681:$F$2313,6,FALSE)</f>
        <v>163</v>
      </c>
      <c r="DA606" s="203" t="s">
        <v>63</v>
      </c>
      <c r="DB606" s="10">
        <f>CZ606*1.4</f>
        <v>228.2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VLOOKUP(DF606,$A$681:$F$2313,6,FALSE)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VLOOKUP(DO606,$A$681:$F$2313,6,FALSE)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VLOOKUP(DX606,$A$681:$F$2313,6,FALSE)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VLOOKUP(EG606,$A$681:$F$2313,6,FALSE)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2069</v>
      </c>
      <c r="ER606" s="204"/>
      <c r="ES606" s="204">
        <f>VLOOKUP(EP606,$A$681:$F$2313,6,FALSE)</f>
        <v>86</v>
      </c>
      <c r="ET606" s="203" t="s">
        <v>63</v>
      </c>
      <c r="EU606" s="10">
        <f>ES606*1.4</f>
        <v>120.39999999999999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VLOOKUP(EY606,$A$681:$F$2313,6,FALSE)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VLOOKUP(FH606,$A$681:$F$2313,6,FALSE)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VLOOKUP(FQ606,$A$681:$F$2313,6,FALSE)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VLOOKUP(FZ606,$A$681:$F$2313,6,FALSE)</f>
        <v>163</v>
      </c>
      <c r="GD606" s="203" t="s">
        <v>63</v>
      </c>
      <c r="GE606" s="10">
        <f>GC606*1.4</f>
        <v>228.2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VLOOKUP(GI606,$A$681:$F$2313,6,FALSE)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VLOOKUP(GR606,$A$681:$F$2313,6,FALSE)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2069</v>
      </c>
      <c r="HC606" s="204"/>
      <c r="HD606" s="204">
        <f>VLOOKUP(HA606,$A$681:$F$2313,6,FALSE)</f>
        <v>86</v>
      </c>
      <c r="HE606" s="203" t="s">
        <v>63</v>
      </c>
      <c r="HF606" s="10">
        <f>HD606*1.4</f>
        <v>120.39999999999999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VLOOKUP(HJ606,$A$681:$F$2313,6,FALSE)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VLOOKUP(HS606,$A$681:$F$2313,6,FALSE)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VLOOKUP(IB606,$A$681:$F$2313,6,FALSE)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VLOOKUP(IK606,$A$681:$F$2313,6,FALSE)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VLOOKUP(IT606,$A$681:$F$2313,6,FALSE)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VLOOKUP(JC606,$A$681:$F$2313,6,FALSE)</f>
        <v>163</v>
      </c>
      <c r="JG606" s="203" t="s">
        <v>63</v>
      </c>
      <c r="JH606" s="10">
        <f>JF606*1.4</f>
        <v>228.2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VLOOKUP(JL606,$A$681:$F$2313,6,FALSE)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VLOOKUP(JU606,$A$681:$F$2313,6,FALSE)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2069</v>
      </c>
      <c r="KF606" s="204"/>
      <c r="KG606" s="204">
        <f>VLOOKUP(KD606,$A$681:$F$2313,6,FALSE)</f>
        <v>86</v>
      </c>
      <c r="KH606" s="203" t="s">
        <v>63</v>
      </c>
      <c r="KI606" s="10">
        <f>KG606*1.4</f>
        <v>120.39999999999999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VLOOKUP(KM606,$A$681:$F$2313,6,FALSE)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VLOOKUP(KV606,$A$681:$F$2313,6,FALSE)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2069</v>
      </c>
      <c r="LG606" s="204"/>
      <c r="LH606" s="204">
        <f>VLOOKUP(LE606,$A$681:$F$2313,6,FALSE)</f>
        <v>86</v>
      </c>
      <c r="LI606" s="203" t="s">
        <v>63</v>
      </c>
      <c r="LJ606" s="10">
        <f>LH606*1.4</f>
        <v>120.39999999999999</v>
      </c>
      <c r="LK606" s="10"/>
      <c r="LL606" s="268"/>
      <c r="LM606" s="203" t="s">
        <v>71</v>
      </c>
      <c r="LN606" s="277" t="s">
        <v>2069</v>
      </c>
      <c r="LP606" s="204"/>
      <c r="LQ606" s="204">
        <f>VLOOKUP(LN606,$A$681:$F$2313,6,FALSE)</f>
        <v>86</v>
      </c>
      <c r="LR606" s="203" t="s">
        <v>63</v>
      </c>
      <c r="LS606" s="10">
        <f>LQ606*1.4</f>
        <v>120.39999999999999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VLOOKUP(LW606,$A$681:$F$2313,6,FALSE)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VLOOKUP(MF606,$A$681:$F$2313,6,FALSE)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VLOOKUP(MO606,$A$681:$F$2313,6,FALSE)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2069</v>
      </c>
      <c r="MZ606" s="204"/>
      <c r="NA606" s="204">
        <f>VLOOKUP(MX606,$A$681:$F$2313,6,FALSE)</f>
        <v>86</v>
      </c>
      <c r="NB606" s="203" t="s">
        <v>63</v>
      </c>
      <c r="NC606" s="10">
        <f>NA606*1.4</f>
        <v>120.39999999999999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VLOOKUP(NG606,$A$681:$F$2313,6,FALSE)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VLOOKUP(NP606,$A$681:$F$2313,6,FALSE)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2069</v>
      </c>
      <c r="OA606" s="204"/>
      <c r="OB606" s="204">
        <f>VLOOKUP(NY606,$A$681:$F$2313,6,FALSE)</f>
        <v>86</v>
      </c>
      <c r="OC606" s="203" t="s">
        <v>63</v>
      </c>
      <c r="OD606" s="10">
        <f>OB606*1.4</f>
        <v>120.39999999999999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VLOOKUP(OH606,$A$681:$F$2313,6,FALSE)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VLOOKUP(OQ606,$A$681:$F$2313,6,FALSE)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VLOOKUP(OZ606,$A$681:$F$2313,6,FALSE)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VLOOKUP(PI606,$A$681:$F$2313,6,FALSE)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VLOOKUP(PR606,$A$681:$F$2313,6,FALSE)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VLOOKUP(QA606,$A$681:$F$2313,6,FALSE)</f>
        <v>129</v>
      </c>
      <c r="QE606" s="203" t="s">
        <v>63</v>
      </c>
      <c r="QF606" s="10">
        <f>QD606*1.4</f>
        <v>180.6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VLOOKUP(QJ606,$A$681:$F$2313,6,FALSE)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VLOOKUP(QS606,$A$681:$F$2313,6,FALSE)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VLOOKUP(RB606,$A$681:$F$2313,6,FALSE)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VLOOKUP(RK606,$A$681:$F$2313,6,FALSE)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VLOOKUP(RT606,$A$681:$F$2313,6,FALSE)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VLOOKUP(SC606,$A$681:$F$2313,6,FALSE)</f>
        <v>163</v>
      </c>
      <c r="SG606" s="203" t="s">
        <v>63</v>
      </c>
      <c r="SH606" s="10">
        <f>SF606*1.4</f>
        <v>228.2</v>
      </c>
      <c r="SI606" s="10"/>
      <c r="SJ606" s="274"/>
      <c r="SK606" s="203" t="s">
        <v>71</v>
      </c>
      <c r="SL606" s="277" t="s">
        <v>2069</v>
      </c>
      <c r="SN606" s="204"/>
      <c r="SO606" s="204">
        <f>VLOOKUP(SL606,$A$681:$F$2313,6,FALSE)</f>
        <v>86</v>
      </c>
      <c r="SP606" s="203" t="s">
        <v>63</v>
      </c>
      <c r="SQ606" s="10">
        <f>SO606*1.4</f>
        <v>120.39999999999999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VLOOKUP(SU606,$A$681:$F$2313,6,FALSE)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VLOOKUP(TD606,$A$681:$F$2313,6,FALSE)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VLOOKUP(TM606,$A$681:$F$2313,6,FALSE)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VLOOKUP(TV606,$A$681:$F$2313,6,FALSE)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VLOOKUP(UE606,$A$681:$F$2313,6,FALSE)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VLOOKUP(UN606,$A$681:$F$2313,6,FALSE)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VLOOKUP(UW606,$A$681:$F$2313,6,FALSE)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VLOOKUP(VF606,$A$681:$F$2313,6,FALSE)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VLOOKUP(VO606,$A$681:$F$2313,6,FALSE)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VLOOKUP(VX606,$A$681:$F$2313,6,FALSE)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VLOOKUP(WG606,$A$681:$F$2313,6,FALSE)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VLOOKUP(WP606,$A$681:$F$2313,6,FALSE)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VLOOKUP(WY606,$A$681:$F$2313,6,FALSE)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VLOOKUP(XH606,$A$681:$F$2313,6,FALSE)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VLOOKUP(XQ606,$A$681:$F$2313,6,FALSE)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VLOOKUP(XZ606,$A$681:$F$2313,6,FALSE)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VLOOKUP(YI606,$A$681:$F$2313,6,FALSE)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VLOOKUP(YR606,$A$681:$F$2313,6,FALSE)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VLOOKUP(ZA606,$A$681:$F$2313,6,FALSE)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VLOOKUP(ZJ606,$A$681:$F$2313,6,FALSE)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VLOOKUP(ZS606,$A$681:$F$2313,6,FALSE)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VLOOKUP(AAB606,$A$681:$F$2313,6,FALSE)</f>
        <v>129</v>
      </c>
      <c r="AAF606" s="203" t="s">
        <v>63</v>
      </c>
      <c r="AAG606" s="10">
        <f>AAE606*1.4</f>
        <v>180.6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VLOOKUP(AAK606,$A$681:$F$2313,6,FALSE)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VLOOKUP(AAT606,$A$681:$F$2313,6,FALSE)</f>
        <v>163</v>
      </c>
      <c r="AAX606" s="203" t="s">
        <v>63</v>
      </c>
      <c r="AAY606" s="10">
        <f>AAW606*1.4</f>
        <v>228.2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VLOOKUP(ABC606,$A$681:$F$2313,6,FALSE)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2069</v>
      </c>
      <c r="ABN606" s="204"/>
      <c r="ABO606" s="204">
        <f>VLOOKUP(ABL606,$A$681:$F$2313,6,FALSE)</f>
        <v>86</v>
      </c>
      <c r="ABP606" s="203" t="s">
        <v>63</v>
      </c>
      <c r="ABQ606" s="10">
        <f>ABO606*1.4</f>
        <v>120.39999999999999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VLOOKUP(ABU606,$A$681:$F$2313,6,FALSE)</f>
        <v>163</v>
      </c>
      <c r="ABY606" s="203" t="s">
        <v>63</v>
      </c>
      <c r="ABZ606" s="10">
        <f>ABX606*1.4</f>
        <v>228.2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VLOOKUP(ACD606,$A$681:$F$2313,6,FALSE)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VLOOKUP(ACM606,$A$681:$F$2313,6,FALSE)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VLOOKUP(ACV606,$A$681:$F$2313,6,FALSE)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VLOOKUP(ADE606,$A$681:$F$2313,6,FALSE)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VLOOKUP(ADN606,$A$681:$F$2313,6,FALSE)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VLOOKUP(ADW606,$A$681:$F$2313,6,FALSE)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VLOOKUP(AEF606,$A$681:$F$2313,6,FALSE)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VLOOKUP(AEO606,$A$681:$F$2313,6,FALSE)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VLOOKUP(AEX606,$A$681:$F$2313,6,FALSE)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VLOOKUP(AFG606,$A$681:$F$2313,6,FALSE)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VLOOKUP(AFP606,$A$681:$F$2313,6,FALSE)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VLOOKUP(AFY606,$A$681:$F$2313,6,FALSE)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VLOOKUP(AGH606,$A$681:$F$2313,6,FALSE)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VLOOKUP(AGQ606,$A$681:$F$2313,6,FALSE)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VLOOKUP(AGZ606,$A$681:$F$2313,6,FALSE)</f>
        <v>176</v>
      </c>
      <c r="AHD606" s="203" t="s">
        <v>63</v>
      </c>
      <c r="AHE606" s="10">
        <f>AHC606*1.4</f>
        <v>246.39999999999998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VLOOKUP(AHI606,$A$681:$F$2313,6,FALSE)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VLOOKUP(AHR606,$A$681:$F$2313,6,FALSE)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VLOOKUP(AIA606,$A$681:$F$2313,6,FALSE)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VLOOKUP(AIJ606,$A$681:$F$2313,6,FALSE)</f>
        <v>176</v>
      </c>
      <c r="AIN606" s="203" t="s">
        <v>63</v>
      </c>
      <c r="AIO606" s="10">
        <f>AIM606*1.4</f>
        <v>246.39999999999998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VLOOKUP(AIS606,$A$681:$F$2313,6,FALSE)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VLOOKUP(AJB606,$A$681:$F$2313,6,FALSE)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VLOOKUP(AJK606,$A$681:$F$2313,6,FALSE)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VLOOKUP(AJT606,$A$681:$F$2313,6,FALSE)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VLOOKUP(AKC606,$A$681:$F$2313,6,FALSE)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VLOOKUP(AKL606,$A$681:$F$2313,6,FALSE)</f>
        <v>163</v>
      </c>
      <c r="AKP606" s="203" t="s">
        <v>63</v>
      </c>
      <c r="AKQ606" s="10">
        <f>AKO606*1.4</f>
        <v>228.2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VLOOKUP(AKU606,$A$681:$F$2313,6,FALSE)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VLOOKUP(ALD606,$A$681:$F$2313,6,FALSE)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VLOOKUP(ALM606,$A$681:$F$2313,6,FALSE)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VLOOKUP(ALV606,$A$681:$F$2313,6,FALSE)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2069</v>
      </c>
      <c r="AMG606" s="204"/>
      <c r="AMH606" s="204">
        <f>VLOOKUP(AME606,$A$681:$F$2313,6,FALSE)</f>
        <v>86</v>
      </c>
      <c r="AMI606" s="203" t="s">
        <v>63</v>
      </c>
      <c r="AMJ606" s="10">
        <f>AMH606*1.4</f>
        <v>120.39999999999999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VLOOKUP(AMN606,$A$681:$F$2313,6,FALSE)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VLOOKUP(AMW606,$A$681:$F$2313,6,FALSE)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VLOOKUP(ANF606,$A$681:$F$2313,6,FALSE)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VLOOKUP(ANO606,$A$681:$F$2313,6,FALSE)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VLOOKUP(ANX606,$A$681:$F$2313,6,FALSE)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VLOOKUP(AOG606,$A$681:$F$2313,6,FALSE)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VLOOKUP(AOP606,$A$681:$F$2313,6,FALSE)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VLOOKUP(AOY606,$A$681:$F$2313,6,FALSE)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VLOOKUP(APH606,$A$681:$F$2313,6,FALSE)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VLOOKUP(APQ606,$A$681:$F$2313,6,FALSE)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VLOOKUP(APZ606,$A$681:$F$2313,6,FALSE)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VLOOKUP(B607,$A$681:$F$2313,6,FALSE)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VLOOKUP(K607,$A$681:$F$2313,6,FALSE)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VLOOKUP(T607,$A$681:$F$2313,6,FALSE)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VLOOKUP(AC607,$A$681:$F$2313,6,FALSE)</f>
        <v>163</v>
      </c>
      <c r="AG607" s="203" t="s">
        <v>65</v>
      </c>
      <c r="AH607" s="10">
        <f>AF607*1.3</f>
        <v>211.9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VLOOKUP(AL607,$A$681:$F$2313,6,FALSE)</f>
        <v>129</v>
      </c>
      <c r="AP607" s="203" t="s">
        <v>65</v>
      </c>
      <c r="AQ607" s="10">
        <f>AO607*1.3</f>
        <v>167.70000000000002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VLOOKUP(AU607,$A$681:$F$2313,6,FALSE)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VLOOKUP(BD607,$A$681:$F$2313,6,FALSE)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VLOOKUP(BM607,$A$681:$F$2313,6,FALSE)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VLOOKUP(BV607,$A$681:$F$2313,6,FALSE)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VLOOKUP(CE607,$A$681:$F$2313,6,FALSE)</f>
        <v>129</v>
      </c>
      <c r="CI607" s="203" t="s">
        <v>65</v>
      </c>
      <c r="CJ607" s="10">
        <f>CH607*1.3</f>
        <v>167.70000000000002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VLOOKUP(CN607,$A$681:$F$2313,6,FALSE)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VLOOKUP(CW607,$A$681:$F$2313,6,FALSE)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VLOOKUP(DF607,$A$681:$F$2313,6,FALSE)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2069</v>
      </c>
      <c r="DQ607" s="204"/>
      <c r="DR607" s="204">
        <f>VLOOKUP(DO607,$A$681:$F$2313,6,FALSE)</f>
        <v>86</v>
      </c>
      <c r="DS607" s="203" t="s">
        <v>65</v>
      </c>
      <c r="DT607" s="10">
        <f>DR607*1.3</f>
        <v>111.8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VLOOKUP(DX607,$A$681:$F$2313,6,FALSE)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VLOOKUP(EG607,$A$681:$F$2313,6,FALSE)</f>
        <v>176</v>
      </c>
      <c r="EK607" s="203" t="s">
        <v>65</v>
      </c>
      <c r="EL607" s="10">
        <f>EJ607*1.3</f>
        <v>228.8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VLOOKUP(EP607,$A$681:$F$2313,6,FALSE)</f>
        <v>163</v>
      </c>
      <c r="ET607" s="203" t="s">
        <v>65</v>
      </c>
      <c r="EU607" s="10">
        <f>ES607*1.3</f>
        <v>211.9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VLOOKUP(EY607,$A$681:$F$2313,6,FALSE)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VLOOKUP(FH607,$A$681:$F$2313,6,FALSE)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2069</v>
      </c>
      <c r="FS607" s="204"/>
      <c r="FT607" s="204">
        <f>VLOOKUP(FQ607,$A$681:$F$2313,6,FALSE)</f>
        <v>86</v>
      </c>
      <c r="FU607" s="203" t="s">
        <v>65</v>
      </c>
      <c r="FV607" s="10">
        <f>FT607*1.3</f>
        <v>111.8</v>
      </c>
      <c r="FW607" s="10"/>
      <c r="FX607" s="268"/>
      <c r="FY607" s="203" t="s">
        <v>72</v>
      </c>
      <c r="FZ607" s="277" t="s">
        <v>2069</v>
      </c>
      <c r="GB607" s="204"/>
      <c r="GC607" s="204">
        <f>VLOOKUP(FZ607,$A$681:$F$2313,6,FALSE)</f>
        <v>86</v>
      </c>
      <c r="GD607" s="203" t="s">
        <v>65</v>
      </c>
      <c r="GE607" s="10">
        <f>GC607*1.3</f>
        <v>111.8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VLOOKUP(GI607,$A$681:$F$2313,6,FALSE)</f>
        <v>163</v>
      </c>
      <c r="GM607" s="203" t="s">
        <v>65</v>
      </c>
      <c r="GN607" s="10">
        <f>GL607*1.3</f>
        <v>211.9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VLOOKUP(GR607,$A$681:$F$2313,6,FALSE)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VLOOKUP(HA607,$A$681:$F$2313,6,FALSE)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VLOOKUP(HJ607,$A$681:$F$2313,6,FALSE)</f>
        <v>163</v>
      </c>
      <c r="HN607" s="203" t="s">
        <v>65</v>
      </c>
      <c r="HO607" s="10">
        <f>HM607*1.3</f>
        <v>211.9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VLOOKUP(HS607,$A$681:$F$2313,6,FALSE)</f>
        <v>129</v>
      </c>
      <c r="HW607" s="203" t="s">
        <v>65</v>
      </c>
      <c r="HX607" s="10">
        <f>HV607*1.3</f>
        <v>167.70000000000002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VLOOKUP(IB607,$A$681:$F$2313,6,FALSE)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VLOOKUP(IK607,$A$681:$F$2313,6,FALSE)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VLOOKUP(IT607,$A$681:$F$2313,6,FALSE)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VLOOKUP(JC607,$A$681:$F$2313,6,FALSE)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2069</v>
      </c>
      <c r="JN607" s="204"/>
      <c r="JO607" s="204">
        <f>VLOOKUP(JL607,$A$681:$F$2313,6,FALSE)</f>
        <v>86</v>
      </c>
      <c r="JP607" s="203" t="s">
        <v>65</v>
      </c>
      <c r="JQ607" s="10">
        <f>JO607*1.3</f>
        <v>111.8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VLOOKUP(JU607,$A$681:$F$2313,6,FALSE)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VLOOKUP(KD607,$A$681:$F$2313,6,FALSE)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VLOOKUP(KM607,$A$681:$F$2313,6,FALSE)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VLOOKUP(KV607,$A$681:$F$2313,6,FALSE)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VLOOKUP(LE607,$A$681:$F$2313,6,FALSE)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VLOOKUP(LN607,$A$681:$F$2313,6,FALSE)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2069</v>
      </c>
      <c r="LY607" s="204"/>
      <c r="LZ607" s="204">
        <f>VLOOKUP(LW607,$A$681:$F$2313,6,FALSE)</f>
        <v>86</v>
      </c>
      <c r="MA607" s="203" t="s">
        <v>65</v>
      </c>
      <c r="MB607" s="10">
        <f>LZ607*1.3</f>
        <v>111.8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VLOOKUP(MF607,$A$681:$F$2313,6,FALSE)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VLOOKUP(MO607,$A$681:$F$2313,6,FALSE)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VLOOKUP(MX607,$A$681:$F$2313,6,FALSE)</f>
        <v>163</v>
      </c>
      <c r="NB607" s="203" t="s">
        <v>65</v>
      </c>
      <c r="NC607" s="10">
        <f>NA607*1.3</f>
        <v>211.9</v>
      </c>
      <c r="ND607" s="10"/>
      <c r="NE607" s="268"/>
      <c r="NF607" s="203" t="s">
        <v>72</v>
      </c>
      <c r="NG607" s="277" t="s">
        <v>2069</v>
      </c>
      <c r="NI607" s="204"/>
      <c r="NJ607" s="204">
        <f>VLOOKUP(NG607,$A$681:$F$2313,6,FALSE)</f>
        <v>86</v>
      </c>
      <c r="NK607" s="203" t="s">
        <v>65</v>
      </c>
      <c r="NL607" s="10">
        <f>NJ607*1.3</f>
        <v>111.8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VLOOKUP(NP607,$A$681:$F$2313,6,FALSE)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VLOOKUP(NY607,$A$681:$F$2313,6,FALSE)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VLOOKUP(OH607,$A$681:$F$2313,6,FALSE)</f>
        <v>163</v>
      </c>
      <c r="OL607" s="203" t="s">
        <v>65</v>
      </c>
      <c r="OM607" s="10">
        <f>OK607*1.3</f>
        <v>211.9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VLOOKUP(OQ607,$A$681:$F$2313,6,FALSE)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VLOOKUP(OZ607,$A$681:$F$2313,6,FALSE)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VLOOKUP(PI607,$A$681:$F$2313,6,FALSE)</f>
        <v>163</v>
      </c>
      <c r="PM607" s="203" t="s">
        <v>65</v>
      </c>
      <c r="PN607" s="10">
        <f>PL607*1.3</f>
        <v>211.9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VLOOKUP(PR607,$A$681:$F$2313,6,FALSE)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VLOOKUP(QA607,$A$681:$F$2313,6,FALSE)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VLOOKUP(QJ607,$A$681:$F$2313,6,FALSE)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VLOOKUP(QS607,$A$681:$F$2313,6,FALSE)</f>
        <v>163</v>
      </c>
      <c r="QW607" s="203" t="s">
        <v>65</v>
      </c>
      <c r="QX607" s="10">
        <f>QV607*1.3</f>
        <v>211.9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VLOOKUP(RB607,$A$681:$F$2313,6,FALSE)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VLOOKUP(RK607,$A$681:$F$2313,6,FALSE)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VLOOKUP(RT607,$A$681:$F$2313,6,FALSE)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VLOOKUP(SC607,$A$681:$F$2313,6,FALSE)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VLOOKUP(SL607,$A$681:$F$2313,6,FALSE)</f>
        <v>129</v>
      </c>
      <c r="SP607" s="203" t="s">
        <v>65</v>
      </c>
      <c r="SQ607" s="10">
        <f>SO607*1.3</f>
        <v>167.70000000000002</v>
      </c>
      <c r="SR607" s="10"/>
      <c r="SS607" s="274"/>
      <c r="ST607" s="203" t="s">
        <v>72</v>
      </c>
      <c r="SU607" s="277" t="s">
        <v>2069</v>
      </c>
      <c r="SW607" s="204"/>
      <c r="SX607" s="204">
        <f>VLOOKUP(SU607,$A$681:$F$2313,6,FALSE)</f>
        <v>86</v>
      </c>
      <c r="SY607" s="203" t="s">
        <v>65</v>
      </c>
      <c r="SZ607" s="10">
        <f>SX607*1.3</f>
        <v>111.8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VLOOKUP(TD607,$A$681:$F$2313,6,FALSE)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VLOOKUP(TM607,$A$681:$F$2313,6,FALSE)</f>
        <v>129</v>
      </c>
      <c r="TQ607" s="203" t="s">
        <v>65</v>
      </c>
      <c r="TR607" s="10">
        <f>TP607*1.3</f>
        <v>167.70000000000002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VLOOKUP(TV607,$A$681:$F$2313,6,FALSE)</f>
        <v>163</v>
      </c>
      <c r="TZ607" s="203" t="s">
        <v>65</v>
      </c>
      <c r="UA607" s="10">
        <f>TY607*1.3</f>
        <v>211.9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VLOOKUP(UE605,$A$681:$F$2313,6,FALSE)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VLOOKUP(UN607,$A$681:$F$2313,6,FALSE)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2069</v>
      </c>
      <c r="UY607" s="204"/>
      <c r="UZ607" s="204">
        <f>VLOOKUP(UW607,$A$681:$F$2313,6,FALSE)</f>
        <v>86</v>
      </c>
      <c r="VA607" s="203" t="s">
        <v>65</v>
      </c>
      <c r="VB607" s="10">
        <f>UZ607*1.3</f>
        <v>111.8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VLOOKUP(VF607,$A$681:$F$2313,6,FALSE)</f>
        <v>163</v>
      </c>
      <c r="VJ607" s="203" t="s">
        <v>65</v>
      </c>
      <c r="VK607" s="10">
        <f>VI607*1.3</f>
        <v>211.9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VLOOKUP(VO607,$A$681:$F$2313,6,FALSE)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VLOOKUP(VX607,$A$681:$F$2313,6,FALSE)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VLOOKUP(WG607,$A$681:$F$2313,6,FALSE)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VLOOKUP(WP607,$A$681:$F$2313,6,FALSE)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VLOOKUP(WY607,$A$681:$F$2313,6,FALSE)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VLOOKUP(XH607,$A$681:$F$2313,6,FALSE)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VLOOKUP(XQ607,$A$681:$F$2313,6,FALSE)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2069</v>
      </c>
      <c r="YB607" s="204"/>
      <c r="YC607" s="204">
        <f>VLOOKUP(XZ607,$A$681:$F$2313,6,FALSE)</f>
        <v>86</v>
      </c>
      <c r="YD607" s="203" t="s">
        <v>65</v>
      </c>
      <c r="YE607" s="10">
        <f>YC607*1.3</f>
        <v>111.8</v>
      </c>
      <c r="YG607" s="274"/>
      <c r="YH607" s="203" t="s">
        <v>72</v>
      </c>
      <c r="YI607" s="279" t="s">
        <v>183</v>
      </c>
      <c r="YK607" s="204"/>
      <c r="YL607" s="204" t="e">
        <f>VLOOKUP(YI607,$A$681:$F$2313,6,FALSE)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VLOOKUP(YR607,$A$681:$F$2313,6,FALSE)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2069</v>
      </c>
      <c r="ZC607" s="204"/>
      <c r="ZD607" s="204">
        <f>VLOOKUP(ZA607,$A$681:$F$2313,6,FALSE)</f>
        <v>86</v>
      </c>
      <c r="ZE607" s="203" t="s">
        <v>65</v>
      </c>
      <c r="ZF607" s="10">
        <f>ZD607*1.3</f>
        <v>111.8</v>
      </c>
      <c r="ZH607" s="274"/>
      <c r="ZI607" s="203" t="s">
        <v>72</v>
      </c>
      <c r="ZJ607" s="277" t="s">
        <v>679</v>
      </c>
      <c r="ZL607" s="204"/>
      <c r="ZM607" s="204">
        <f>VLOOKUP(ZJ607,$A$681:$F$2313,6,FALSE)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VLOOKUP(ZS607,$A$681:$F$2313,6,FALSE)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VLOOKUP(AAB607,$A$681:$F$2313,6,FALSE)</f>
        <v>176</v>
      </c>
      <c r="AAF607" s="203" t="s">
        <v>65</v>
      </c>
      <c r="AAG607" s="10">
        <f>AAE607*1.3</f>
        <v>228.8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VLOOKUP(AAK607,$A$681:$F$2313,6,FALSE)</f>
        <v>176</v>
      </c>
      <c r="AAO607" s="203" t="s">
        <v>65</v>
      </c>
      <c r="AAP607" s="10">
        <f>AAN607*1.3</f>
        <v>228.8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VLOOKUP(AAT607,$A$681:$F$2313,6,FALSE)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VLOOKUP(ABC607,$A$681:$F$2313,6,FALSE)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VLOOKUP(ABL607,$A$681:$F$2313,6,FALSE)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VLOOKUP(ABU607,$A$681:$F$2313,6,FALSE)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VLOOKUP(ACD607,$A$681:$F$2313,6,FALSE)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VLOOKUP(ACM607,$A$681:$F$2313,6,FALSE)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VLOOKUP(ACV607,$A$681:$F$2313,6,FALSE)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VLOOKUP(ADE607,$A$681:$F$2313,6,FALSE)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VLOOKUP(ADN607,$A$681:$F$2313,6,FALSE)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VLOOKUP(ADW607,$A$681:$F$2313,6,FALSE)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VLOOKUP(AEF607,$A$681:$F$2313,6,FALSE)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VLOOKUP(AEO607,$A$681:$F$2313,6,FALSE)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VLOOKUP(AEX607,$A$681:$F$2313,6,FALSE)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VLOOKUP(AFG607,$A$681:$F$2313,6,FALSE)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VLOOKUP(AFP607,$A$681:$F$2313,6,FALSE)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VLOOKUP(AFY607,$A$681:$F$2313,6,FALSE)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VLOOKUP(AGH607,$A$681:$F$2313,6,FALSE)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VLOOKUP(AGQ607,$A$681:$F$2313,6,FALSE)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VLOOKUP(AGZ607,$A$681:$F$2313,6,FALSE)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VLOOKUP(AHI607,$A$681:$F$2313,6,FALSE)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VLOOKUP(AHR607,$A$681:$F$2313,6,FALSE)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VLOOKUP(AIA607,$A$681:$F$2313,6,FALSE)</f>
        <v>163</v>
      </c>
      <c r="AIE607" s="203" t="s">
        <v>65</v>
      </c>
      <c r="AIF607" s="10">
        <f>AID607*1.3</f>
        <v>211.9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VLOOKUP(AIJ607,$A$681:$F$2313,6,FALSE)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VLOOKUP(AIS607,$A$681:$F$2313,6,FALSE)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VLOOKUP(AJB607,$A$681:$F$2313,6,FALSE)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VLOOKUP(AJK607,$A$681:$F$2313,6,FALSE)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VLOOKUP(AJT607,$A$681:$F$2313,6,FALSE)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VLOOKUP(AKC607,$A$681:$F$2313,6,FALSE)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VLOOKUP(AKL607,$A$681:$F$2313,6,FALSE)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VLOOKUP(AKU607,$A$681:$F$2313,6,FALSE)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VLOOKUP(ALD607,$A$681:$F$2313,6,FALSE)</f>
        <v>176</v>
      </c>
      <c r="ALH607" s="203" t="s">
        <v>65</v>
      </c>
      <c r="ALI607" s="10">
        <f>ALG607*1.3</f>
        <v>228.8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VLOOKUP(ALM607,$A$681:$F$2313,6,FALSE)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VLOOKUP(ALV607,$A$681:$F$2313,6,FALSE)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VLOOKUP(AME607,$A$681:$F$2313,6,FALSE)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VLOOKUP(AMN607,$A$681:$F$2313,6,FALSE)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VLOOKUP(AMW607,$A$681:$F$2313,6,FALSE)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VLOOKUP(ANF607,$A$681:$F$2313,6,FALSE)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VLOOKUP(ANO607,$A$681:$F$2313,6,FALSE)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VLOOKUP(ANX607,$A$681:$F$2313,6,FALSE)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VLOOKUP(AOG607,$A$681:$F$2313,6,FALSE)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VLOOKUP(AOP607,$A$681:$F$2313,6,FALSE)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VLOOKUP(AOY607,$A$681:$F$2313,6,FALSE)</f>
        <v>163</v>
      </c>
      <c r="APC607" s="203" t="s">
        <v>65</v>
      </c>
      <c r="APD607" s="10">
        <f>APB607*1.3</f>
        <v>211.9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VLOOKUP(APH607,$A$681:$F$2313,6,FALSE)</f>
        <v>129</v>
      </c>
      <c r="APL607" s="203" t="s">
        <v>65</v>
      </c>
      <c r="APM607" s="10">
        <f>APK607*1.3</f>
        <v>167.70000000000002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VLOOKUP(APQ607,$A$681:$F$2313,6,FALSE)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VLOOKUP(APZ607,$A$681:$F$2313,6,FALSE)</f>
        <v>129</v>
      </c>
      <c r="AQD607" s="203" t="s">
        <v>65</v>
      </c>
      <c r="AQE607" s="10">
        <f>AQC607*1.3</f>
        <v>167.70000000000002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VLOOKUP(B608,$A$681:$F$2313,6,FALSE)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VLOOKUP(K608,$A$681:$F$2313,6,FALSE)</f>
        <v>163</v>
      </c>
      <c r="O608" s="203" t="s">
        <v>67</v>
      </c>
      <c r="P608" s="10">
        <f>N608*1.2</f>
        <v>195.6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VLOOKUP(T608,$A$681:$F$2313,6,FALSE)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VLOOKUP(AC608,$A$681:$F$2313,6,FALSE)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VLOOKUP(AL608,$A$681:$F$2313,6,FALSE)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VLOOKUP(AU608,$A$681:$F$2313,6,FALSE)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VLOOKUP(BD608,$A$681:$F$2313,6,FALSE)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VLOOKUP(BM608,$A$681:$F$2313,6,FALSE)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2069</v>
      </c>
      <c r="BX608" s="204"/>
      <c r="BY608" s="204">
        <f>VLOOKUP(BV608,$A$681:$F$2313,6,FALSE)</f>
        <v>86</v>
      </c>
      <c r="BZ608" s="203" t="s">
        <v>67</v>
      </c>
      <c r="CA608" s="10">
        <f>BY608*1.2</f>
        <v>103.2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VLOOKUP(CE608,$A$681:$F$2313,6,FALSE)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VLOOKUP(CN608,$A$681:$F$2313,6,FALSE)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2069</v>
      </c>
      <c r="CY608" s="204"/>
      <c r="CZ608" s="204">
        <f>VLOOKUP(CW608,$A$681:$F$2313,6,FALSE)</f>
        <v>86</v>
      </c>
      <c r="DA608" s="203" t="s">
        <v>67</v>
      </c>
      <c r="DB608" s="10">
        <f>CZ608*1.2</f>
        <v>103.2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VLOOKUP(DF608,$A$681:$F$2313,6,FALSE)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VLOOKUP(DO608,$A$681:$F$2313,6,FALSE)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VLOOKUP(DX608,$A$681:$F$2313,6,FALSE)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2069</v>
      </c>
      <c r="EI608" s="204"/>
      <c r="EJ608" s="204">
        <f>VLOOKUP(EG608,$A$681:$F$2313,6,FALSE)</f>
        <v>86</v>
      </c>
      <c r="EK608" s="203" t="s">
        <v>67</v>
      </c>
      <c r="EL608" s="10">
        <f>EJ608*1.2</f>
        <v>103.2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VLOOKUP(EP608,$A$681:$F$2313,6,FALSE)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VLOOKUP(EY608,$A$681:$F$2313,6,FALSE)</f>
        <v>163</v>
      </c>
      <c r="FC608" s="203" t="s">
        <v>67</v>
      </c>
      <c r="FD608" s="10">
        <f>FB608*1.2</f>
        <v>195.6</v>
      </c>
      <c r="FE608" s="10"/>
      <c r="FF608" s="268"/>
      <c r="FG608" s="203" t="s">
        <v>73</v>
      </c>
      <c r="FH608" s="422" t="s">
        <v>2069</v>
      </c>
      <c r="FJ608" s="204"/>
      <c r="FK608" s="204">
        <f>VLOOKUP(FH608,$A$681:$F$2313,6,FALSE)</f>
        <v>86</v>
      </c>
      <c r="FL608" s="203" t="s">
        <v>67</v>
      </c>
      <c r="FM608" s="10">
        <f>FK608*1.2</f>
        <v>103.2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VLOOKUP(FQ608,$A$681:$F$2313,6,FALSE)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VLOOKUP(FZ608,$A$681:$F$2313,6,FALSE)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VLOOKUP(GI608,$A$681:$F$2313,6,FALSE)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VLOOKUP(GR608,$A$681:$F$2313,6,FALSE)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VLOOKUP(HA608,$A$681:$F$2313,6,FALSE)</f>
        <v>163</v>
      </c>
      <c r="HE608" s="203" t="s">
        <v>67</v>
      </c>
      <c r="HF608" s="10">
        <f>HD608*1.2</f>
        <v>195.6</v>
      </c>
      <c r="HG608" s="10"/>
      <c r="HH608" s="268"/>
      <c r="HI608" s="203" t="s">
        <v>73</v>
      </c>
      <c r="HJ608" s="277" t="s">
        <v>2069</v>
      </c>
      <c r="HL608" s="204"/>
      <c r="HM608" s="204">
        <f>VLOOKUP(HJ608,$A$681:$F$2313,6,FALSE)</f>
        <v>86</v>
      </c>
      <c r="HN608" s="203" t="s">
        <v>67</v>
      </c>
      <c r="HO608" s="10">
        <f>HM608*1.2</f>
        <v>103.2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VLOOKUP(HS608,$A$681:$F$2313,6,FALSE)</f>
        <v>163</v>
      </c>
      <c r="HW608" s="203" t="s">
        <v>67</v>
      </c>
      <c r="HX608" s="10">
        <f>HV608*1.2</f>
        <v>195.6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VLOOKUP(IB608,$A$681:$F$2313,6,FALSE)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VLOOKUP(IK608,$A$681:$F$2313,6,FALSE)</f>
        <v>163</v>
      </c>
      <c r="IO608" s="203" t="s">
        <v>67</v>
      </c>
      <c r="IP608" s="10">
        <f>IN608*1.2</f>
        <v>195.6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VLOOKUP(IT608,$A$681:$F$2313,6,FALSE)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VLOOKUP(JC608,$A$681:$F$2313,6,FALSE)</f>
        <v>129</v>
      </c>
      <c r="JG608" s="203" t="s">
        <v>67</v>
      </c>
      <c r="JH608" s="10">
        <f>JF608*1.2</f>
        <v>154.79999999999998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VLOOKUP(JL608,$A$681:$F$2313,6,FALSE)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VLOOKUP(JU608,$A$681:$F$2313,6,FALSE)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VLOOKUP(KD608,$A$681:$F$2313,6,FALSE)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VLOOKUP(KM608,$A$681:$F$2313,6,FALSE)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VLOOKUP(KV608,$A$681:$F$2313,6,FALSE)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VLOOKUP(LE608,$A$681:$F$2313,6,FALSE)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VLOOKUP(LN608,$A$681:$F$2313,6,FALSE)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VLOOKUP(LW608,$A$681:$F$2313,6,FALSE)</f>
        <v>163</v>
      </c>
      <c r="MA608" s="203" t="s">
        <v>67</v>
      </c>
      <c r="MB608" s="10">
        <f>LZ608*1.2</f>
        <v>195.6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VLOOKUP(MF608,$A$681:$F$2313,6,FALSE)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VLOOKUP(MO608,$A$681:$F$2313,6,FALSE)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VLOOKUP(MX608,$A$681:$F$2313,6,FALSE)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VLOOKUP(NG608,$A$681:$F$2313,6,FALSE)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VLOOKUP(NP608,$A$681:$F$2313,6,FALSE)</f>
        <v>163</v>
      </c>
      <c r="NT608" s="203" t="s">
        <v>67</v>
      </c>
      <c r="NU608" s="10">
        <f>NS608*1.2</f>
        <v>195.6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VLOOKUP(NY608,$A$681:$F$2313,6,FALSE)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2069</v>
      </c>
      <c r="OJ608" s="204"/>
      <c r="OK608" s="204">
        <f>VLOOKUP(OH608,$A$681:$F$2313,6,FALSE)</f>
        <v>86</v>
      </c>
      <c r="OL608" s="203" t="s">
        <v>67</v>
      </c>
      <c r="OM608" s="10">
        <f>OK608*1.2</f>
        <v>103.2</v>
      </c>
      <c r="ON608" s="10"/>
      <c r="OO608" s="268"/>
      <c r="OP608" s="203" t="s">
        <v>73</v>
      </c>
      <c r="OQ608" s="425" t="s">
        <v>2069</v>
      </c>
      <c r="OS608" s="204"/>
      <c r="OT608" s="204">
        <f>VLOOKUP(OQ608,$A$681:$F$2313,6,FALSE)</f>
        <v>86</v>
      </c>
      <c r="OU608" s="203" t="s">
        <v>67</v>
      </c>
      <c r="OV608" s="10">
        <f>OT608*1.2</f>
        <v>103.2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VLOOKUP(OZ608,$A$681:$F$2313,6,FALSE)</f>
        <v>163</v>
      </c>
      <c r="PD608" s="203" t="s">
        <v>67</v>
      </c>
      <c r="PE608" s="10">
        <f>PC608*1.2</f>
        <v>195.6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VLOOKUP(PI608,$A$681:$F$2313,6,FALSE)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VLOOKUP(PR608,$A$681:$F$2313,6,FALSE)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VLOOKUP(QA608,$A$681:$F$2313,6,FALSE)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VLOOKUP(QJ608,$A$681:$F$2313,6,FALSE)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VLOOKUP(QS608,$A$681:$F$2313,6,FALSE)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VLOOKUP(RB608,$A$681:$F$2313,6,FALSE)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VLOOKUP(RK608,$A$681:$F$2313,6,FALSE)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VLOOKUP(RT608,$A$681:$F$2313,6,FALSE)</f>
        <v>163</v>
      </c>
      <c r="RX608" s="203" t="s">
        <v>67</v>
      </c>
      <c r="RY608" s="10">
        <f>RW608*1.2</f>
        <v>195.6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VLOOKUP(SC608,$A$681:$F$2313,6,FALSE)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VLOOKUP(SL608,$A$681:$F$2313,6,FALSE)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VLOOKUP(SU608,$A$681:$F$2313,6,FALSE)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VLOOKUP(TD608,$A$681:$F$2313,6,FALSE)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VLOOKUP(TM608,$A$681:$F$2313,6,FALSE)</f>
        <v>163</v>
      </c>
      <c r="TQ608" s="203" t="s">
        <v>67</v>
      </c>
      <c r="TR608" s="10">
        <f>TP608*1.2</f>
        <v>195.6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VLOOKUP(TV608,$A$681:$F$2313,6,FALSE)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VLOOKUP(UE608,$A$681:$F$2313,6,FALSE)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VLOOKUP(UN608,$A$681:$F$2313,6,FALSE)</f>
        <v>163</v>
      </c>
      <c r="UR608" s="203" t="s">
        <v>67</v>
      </c>
      <c r="US608" s="10">
        <f>UQ608*1.2</f>
        <v>195.6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VLOOKUP(UW608,$A$681:$F$2313,6,FALSE)</f>
        <v>129</v>
      </c>
      <c r="VA608" s="203" t="s">
        <v>67</v>
      </c>
      <c r="VB608" s="10">
        <f>UZ608*1.2</f>
        <v>154.79999999999998</v>
      </c>
      <c r="VC608" s="10"/>
      <c r="VD608" s="274"/>
      <c r="VE608" s="203" t="s">
        <v>73</v>
      </c>
      <c r="VF608" s="277" t="s">
        <v>2069</v>
      </c>
      <c r="VH608" s="204"/>
      <c r="VI608" s="204">
        <f>VLOOKUP(VF608,$A$681:$F$2313,6,FALSE)</f>
        <v>86</v>
      </c>
      <c r="VJ608" s="203" t="s">
        <v>67</v>
      </c>
      <c r="VK608" s="10">
        <f>VI608*1.2</f>
        <v>103.2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VLOOKUP(VO608,$A$681:$F$2313,6,FALSE)</f>
        <v>129</v>
      </c>
      <c r="VS608" s="203" t="s">
        <v>67</v>
      </c>
      <c r="VT608" s="10">
        <f>VR608*1.2</f>
        <v>154.79999999999998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VLOOKUP(VX608,$A$681:$F$2313,6,FALSE)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VLOOKUP(WG608,$A$681:$F$2313,6,FALSE)</f>
        <v>176</v>
      </c>
      <c r="WK608" s="203" t="s">
        <v>67</v>
      </c>
      <c r="WL608" s="10">
        <f>WJ608*1.2</f>
        <v>211.2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VLOOKUP(WP608,$A$681:$F$2313,6,FALSE)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VLOOKUP(WY608,$A$681:$F$2313,6,FALSE)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VLOOKUP(XH608,$A$681:$F$2313,6,FALSE)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VLOOKUP(XQ608,$A$681:$F$2313,6,FALSE)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VLOOKUP(XZ608,$A$681:$F$2313,6,FALSE)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VLOOKUP(YI608,$A$681:$F$2313,6,FALSE)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VLOOKUP(YR608,$A$681:$F$2313,6,FALSE)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VLOOKUP(ZA608,$A$681:$F$2313,6,FALSE)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VLOOKUP(ZJ608,$A$681:$F$2313,6,FALSE)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VLOOKUP(ZS608,$A$681:$F$2313,6,FALSE)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VLOOKUP(AAB608,$A$681:$F$2313,6,FALSE)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VLOOKUP(AAK608,$A$681:$F$2313,6,FALSE)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VLOOKUP(AAT608,$A$681:$F$2313,6,FALSE)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VLOOKUP(ABC608,$A$681:$F$2313,6,FALSE)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VLOOKUP(ABL608,$A$681:$F$2313,6,FALSE)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2069</v>
      </c>
      <c r="ABW608" s="204"/>
      <c r="ABX608" s="204">
        <f>VLOOKUP(ABU608,$A$681:$F$2313,6,FALSE)</f>
        <v>86</v>
      </c>
      <c r="ABY608" s="203" t="s">
        <v>67</v>
      </c>
      <c r="ABZ608" s="10">
        <f>ABX608*1.2</f>
        <v>103.2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VLOOKUP(ACD608,$A$681:$F$2313,6,FALSE)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VLOOKUP(ACM608,$A$681:$F$2313,6,FALSE)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VLOOKUP(ACV608,$A$681:$F$2313,6,FALSE)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VLOOKUP(ADE608,$A$681:$F$2313,6,FALSE)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VLOOKUP(ADN608,$A$681:$F$2313,6,FALSE)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VLOOKUP(ADW608,$A$681:$F$2313,6,FALSE)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VLOOKUP(AEF608,$A$681:$F$2313,6,FALSE)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VLOOKUP(AEO608,$A$681:$F$2313,6,FALSE)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VLOOKUP(AEX608,$A$681:$F$2313,6,FALSE)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VLOOKUP(AFG608,$A$681:$F$2313,6,FALSE)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VLOOKUP(AFP608,$A$681:$F$2313,6,FALSE)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VLOOKUP(AFY608,$A$681:$F$2313,6,FALSE)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VLOOKUP(AGH608,$A$681:$F$2313,6,FALSE)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VLOOKUP(AGQ608,$A$681:$F$2313,6,FALSE)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VLOOKUP(AGZ608,$A$681:$F$2313,6,FALSE)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VLOOKUP(AHI608,$A$681:$F$2313,6,FALSE)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2069</v>
      </c>
      <c r="AHT608" s="204"/>
      <c r="AHU608" s="204">
        <f>VLOOKUP(AHR608,$A$681:$F$2313,6,FALSE)</f>
        <v>86</v>
      </c>
      <c r="AHV608" s="203" t="s">
        <v>67</v>
      </c>
      <c r="AHW608" s="10">
        <f>AHU608*1.2</f>
        <v>103.2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VLOOKUP(AIA608,$A$681:$F$2313,6,FALSE)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VLOOKUP(AIJ608,$A$681:$F$2313,6,FALSE)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VLOOKUP(AIS608,$A$681:$F$2313,6,FALSE)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VLOOKUP(AJB608,$A$681:$F$2313,6,FALSE)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VLOOKUP(AJK608,$A$681:$F$2313,6,FALSE)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VLOOKUP(AJT608,$A$681:$F$2313,6,FALSE)</f>
        <v>163</v>
      </c>
      <c r="AJX608" s="203" t="s">
        <v>67</v>
      </c>
      <c r="AJY608" s="10">
        <f>AJW608*1.2</f>
        <v>195.6</v>
      </c>
      <c r="AJZ608" s="10"/>
      <c r="AKA608" s="274"/>
      <c r="AKB608" s="203" t="s">
        <v>73</v>
      </c>
      <c r="AKC608" s="277" t="s">
        <v>2069</v>
      </c>
      <c r="AKE608" s="204"/>
      <c r="AKF608" s="204">
        <f>VLOOKUP(AKC608,$A$681:$F$2313,6,FALSE)</f>
        <v>86</v>
      </c>
      <c r="AKG608" s="203" t="s">
        <v>67</v>
      </c>
      <c r="AKH608" s="10">
        <f>AKF608*1.2</f>
        <v>103.2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VLOOKUP(AKL608,$A$681:$F$2313,6,FALSE)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VLOOKUP(AKU608,$A$681:$F$2313,6,FALSE)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VLOOKUP(ALD608,$A$681:$F$2313,6,FALSE)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VLOOKUP(ALM608,$A$681:$F$2313,6,FALSE)</f>
        <v>163</v>
      </c>
      <c r="ALQ608" s="203" t="s">
        <v>67</v>
      </c>
      <c r="ALR608" s="10">
        <f>ALP608*1.2</f>
        <v>195.6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VLOOKUP(ALV608,$A$681:$F$2313,6,FALSE)</f>
        <v>163</v>
      </c>
      <c r="ALZ608" s="203" t="s">
        <v>67</v>
      </c>
      <c r="AMA608" s="10">
        <f>ALY608*1.2</f>
        <v>195.6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VLOOKUP(AME608,$A$681:$F$2313,6,FALSE)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VLOOKUP(AMN608,$A$681:$F$2313,6,FALSE)</f>
        <v>163</v>
      </c>
      <c r="AMR608" s="203" t="s">
        <v>67</v>
      </c>
      <c r="AMS608" s="10">
        <f>AMQ608*1.2</f>
        <v>195.6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VLOOKUP(AMW608,$A$681:$F$2313,6,FALSE)</f>
        <v>129</v>
      </c>
      <c r="ANA608" s="203" t="s">
        <v>67</v>
      </c>
      <c r="ANB608" s="10">
        <f>AMZ608*1.2</f>
        <v>154.79999999999998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VLOOKUP(ANF608,$A$681:$F$2313,6,FALSE)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VLOOKUP(ANO608,$A$681:$F$2313,6,FALSE)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VLOOKUP(ANX608,$A$681:$F$2313,6,FALSE)</f>
        <v>163</v>
      </c>
      <c r="AOB608" s="203" t="s">
        <v>67</v>
      </c>
      <c r="AOC608" s="10">
        <f>AOA608*1.2</f>
        <v>195.6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VLOOKUP(AOG608,$A$681:$F$2313,6,FALSE)</f>
        <v>163</v>
      </c>
      <c r="AOK608" s="203" t="s">
        <v>67</v>
      </c>
      <c r="AOL608" s="10">
        <f>AOJ608*1.2</f>
        <v>195.6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VLOOKUP(AOP608,$A$681:$F$2313,6,FALSE)</f>
        <v>163</v>
      </c>
      <c r="AOT608" s="203" t="s">
        <v>67</v>
      </c>
      <c r="AOU608" s="10">
        <f>AOS608*1.2</f>
        <v>195.6</v>
      </c>
      <c r="AOV608" s="10"/>
      <c r="AOW608" s="274"/>
      <c r="AOX608" s="203" t="s">
        <v>73</v>
      </c>
      <c r="AOY608" s="277" t="s">
        <v>2069</v>
      </c>
      <c r="APA608" s="204"/>
      <c r="APB608" s="204">
        <f>VLOOKUP(AOY608,$A$681:$F$2313,6,FALSE)</f>
        <v>86</v>
      </c>
      <c r="APC608" s="203" t="s">
        <v>67</v>
      </c>
      <c r="APD608" s="10">
        <f>APB608*1.2</f>
        <v>103.2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VLOOKUP(APH608,$A$681:$F$2313,6,FALSE)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VLOOKUP(APQ608,$A$681:$F$2313,6,FALSE)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VLOOKUP(APZ608,$A$681:$F$2313,6,FALSE)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VLOOKUP(B609,$A$681:$F$2313,6,FALSE)</f>
        <v>163</v>
      </c>
      <c r="F609" s="203" t="s">
        <v>69</v>
      </c>
      <c r="G609" s="10">
        <f>E609*1.1</f>
        <v>179.3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VLOOKUP(K609,$A$681:$F$2313,6,FALSE)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VLOOKUP(T609,$A$681:$F$2313,6,FALSE)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VLOOKUP(AC609,$A$681:$F$2313,6,FALSE)</f>
        <v>129</v>
      </c>
      <c r="AG609" s="203" t="s">
        <v>69</v>
      </c>
      <c r="AH609" s="10">
        <f>AF609*1.1</f>
        <v>141.9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VLOOKUP(AL609,$A$681:$F$2313,6,FALSE)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VLOOKUP(AU609,$A$681:$F$2313,6,FALSE)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VLOOKUP(BD609,$A$681:$F$2313,6,FALSE)</f>
        <v>163</v>
      </c>
      <c r="BH609" s="203" t="s">
        <v>69</v>
      </c>
      <c r="BI609" s="10">
        <f>BG609*1.1</f>
        <v>179.3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VLOOKUP(BM609,$A$681:$F$2313,6,FALSE)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VLOOKUP(BV609,$A$681:$F$2313,6,FALSE)</f>
        <v>163</v>
      </c>
      <c r="BZ609" s="203" t="s">
        <v>69</v>
      </c>
      <c r="CA609" s="10">
        <f>BY609*1.1</f>
        <v>179.3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VLOOKUP(CE609,$A$681:$F$2313,6,FALSE)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VLOOKUP(CN609,$A$681:$F$2313,6,FALSE)</f>
        <v>163</v>
      </c>
      <c r="CR609" s="203" t="s">
        <v>69</v>
      </c>
      <c r="CS609" s="10">
        <f>CQ609*1.1</f>
        <v>179.3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VLOOKUP(CW609,$A$681:$F$2313,6,FALSE)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VLOOKUP(DF609,$A$681:$F$2313,6,FALSE)</f>
        <v>163</v>
      </c>
      <c r="DJ609" s="203" t="s">
        <v>69</v>
      </c>
      <c r="DK609" s="10">
        <f>DI609*1.1</f>
        <v>179.3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VLOOKUP(DO609,$A$681:$F$2313,6,FALSE)</f>
        <v>163</v>
      </c>
      <c r="DS609" s="203" t="s">
        <v>69</v>
      </c>
      <c r="DT609" s="10">
        <f>DR609*1.1</f>
        <v>179.3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VLOOKUP(DX609,$A$681:$F$2313,6,FALSE)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VLOOKUP(EG609,$A$681:$F$2313,6,FALSE)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VLOOKUP(EP609,$A$681:$F$2313,6,FALSE)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VLOOKUP(EY609,$A$681:$F$2313,6,FALSE)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VLOOKUP(FH609,$A$681:$F$2313,6,FALSE)</f>
        <v>163</v>
      </c>
      <c r="FL609" s="203" t="s">
        <v>69</v>
      </c>
      <c r="FM609" s="10">
        <f>FK609*1.1</f>
        <v>179.3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VLOOKUP(FQ609,$A$681:$F$2313,6,FALSE)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VLOOKUP(FZ609,$A$681:$F$2313,6,FALSE)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VLOOKUP(GI609,$A$681:$F$2313,6,FALSE)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VLOOKUP(GR609,$A$681:$F$2313,6,FALSE)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VLOOKUP(HA609,$A$681:$F$2313,6,FALSE)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VLOOKUP(HJ609,$A$681:$F$2313,6,FALSE)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VLOOKUP(HS609,$A$681:$F$2313,6,FALSE)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VLOOKUP(IB609,$A$681:$F$2313,6,FALSE)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VLOOKUP(IK609,$A$681:$F$2313,6,FALSE)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VLOOKUP(IT609,$A$681:$F$2313,6,FALSE)</f>
        <v>176</v>
      </c>
      <c r="IX609" s="203" t="s">
        <v>69</v>
      </c>
      <c r="IY609" s="10">
        <f>IW609*1.1</f>
        <v>193.60000000000002</v>
      </c>
      <c r="IZ609" s="10"/>
      <c r="JA609" s="268"/>
      <c r="JB609" s="203" t="s">
        <v>74</v>
      </c>
      <c r="JC609" s="277" t="s">
        <v>2069</v>
      </c>
      <c r="JE609" s="204"/>
      <c r="JF609" s="204">
        <f>VLOOKUP(JC609,$A$681:$F$2313,6,FALSE)</f>
        <v>86</v>
      </c>
      <c r="JG609" s="203" t="s">
        <v>69</v>
      </c>
      <c r="JH609" s="10">
        <f>JF609*1.1</f>
        <v>94.600000000000009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VLOOKUP(JL609,$A$681:$F$2313,6,FALSE)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VLOOKUP(JU609,$A$681:$F$2313,6,FALSE)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VLOOKUP(KD609,$A$681:$F$2313,6,FALSE)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VLOOKUP(KM609,$A$681:$F$2313,6,FALSE)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VLOOKUP(KV609,$A$681:$F$2313,6,FALSE)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VLOOKUP(LE609,$A$681:$F$2313,6,FALSE)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VLOOKUP(LN609,$A$681:$F$2313,6,FALSE)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VLOOKUP(LW609,$A$681:$F$2313,6,FALSE)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2069</v>
      </c>
      <c r="MH609" s="204"/>
      <c r="MI609" s="204">
        <f>VLOOKUP(MF609,$A$681:$F$2313,6,FALSE)</f>
        <v>86</v>
      </c>
      <c r="MJ609" s="203" t="s">
        <v>69</v>
      </c>
      <c r="MK609" s="10">
        <f>MI609*1.1</f>
        <v>94.600000000000009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VLOOKUP(MO609,$A$681:$F$2313,6,FALSE)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VLOOKUP(MX609,$A$681:$F$2313,6,FALSE)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VLOOKUP(NG609,$A$681:$F$2313,6,FALSE)</f>
        <v>163</v>
      </c>
      <c r="NK609" s="203" t="s">
        <v>69</v>
      </c>
      <c r="NL609" s="10">
        <f>NJ609*1.1</f>
        <v>179.3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VLOOKUP(NP609,$A$681:$F$2313,6,FALSE)</f>
        <v>176</v>
      </c>
      <c r="NT609" s="203" t="s">
        <v>69</v>
      </c>
      <c r="NU609" s="10">
        <f>NS609*1.1</f>
        <v>193.60000000000002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VLOOKUP(NY609,$A$681:$F$2313,6,FALSE)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VLOOKUP(OH609,$A$681:$F$2313,6,FALSE)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VLOOKUP(OQ609,$A$681:$F$2313,6,FALSE)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2069</v>
      </c>
      <c r="PB609" s="204"/>
      <c r="PC609" s="204">
        <f>VLOOKUP(OZ609,$A$681:$F$2313,6,FALSE)</f>
        <v>86</v>
      </c>
      <c r="PD609" s="203" t="s">
        <v>69</v>
      </c>
      <c r="PE609" s="10">
        <f>PC609*1.1</f>
        <v>94.600000000000009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VLOOKUP(PI609,$A$681:$F$2313,6,FALSE)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VLOOKUP(PR609,$A$681:$F$2313,6,FALSE)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VLOOKUP(QA609,$A$681:$F$2313,6,FALSE)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2069</v>
      </c>
      <c r="QL609" s="204"/>
      <c r="QM609" s="204">
        <f>VLOOKUP(QJ609,$A$681:$F$2313,6,FALSE)</f>
        <v>86</v>
      </c>
      <c r="QN609" s="203" t="s">
        <v>69</v>
      </c>
      <c r="QO609" s="10">
        <f>QM609*1.1</f>
        <v>94.600000000000009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VLOOKUP(QS609,$A$681:$F$2313,6,FALSE)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VLOOKUP(RB609,$A$681:$F$2313,6,FALSE)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VLOOKUP(RK609,$A$681:$F$2313,6,FALSE)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VLOOKUP(RT609,$A$681:$F$2313,6,FALSE)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VLOOKUP(SC609,$A$681:$F$2313,6,FALSE)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VLOOKUP(SL609,$A$681:$F$2313,6,FALSE)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VLOOKUP(SU609,$A$681:$F$2313,6,FALSE)</f>
        <v>163</v>
      </c>
      <c r="SY609" s="203" t="s">
        <v>69</v>
      </c>
      <c r="SZ609" s="10">
        <f>SX609*1.1</f>
        <v>179.3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VLOOKUP(TD609,$A$681:$F$2313,6,FALSE)</f>
        <v>163</v>
      </c>
      <c r="TH609" s="203" t="s">
        <v>69</v>
      </c>
      <c r="TI609" s="10">
        <f>TG609*1.1</f>
        <v>179.3</v>
      </c>
      <c r="TK609" s="274"/>
      <c r="TL609" s="203" t="s">
        <v>74</v>
      </c>
      <c r="TM609" s="277" t="s">
        <v>2069</v>
      </c>
      <c r="TO609" s="204"/>
      <c r="TP609" s="204">
        <f>VLOOKUP(TM609,$A$681:$F$2313,6,FALSE)</f>
        <v>86</v>
      </c>
      <c r="TQ609" s="203" t="s">
        <v>69</v>
      </c>
      <c r="TR609" s="10">
        <f>TP609*1.1</f>
        <v>94.600000000000009</v>
      </c>
      <c r="TS609" s="10"/>
      <c r="TT609" s="274"/>
      <c r="TU609" s="203" t="s">
        <v>74</v>
      </c>
      <c r="TV609" s="277" t="s">
        <v>2069</v>
      </c>
      <c r="TX609" s="204"/>
      <c r="TY609" s="204">
        <f>VLOOKUP(TV609,$A$681:$F$2313,6,FALSE)</f>
        <v>86</v>
      </c>
      <c r="TZ609" s="203" t="s">
        <v>69</v>
      </c>
      <c r="UA609" s="10">
        <f>TY609*1.1</f>
        <v>94.600000000000009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VLOOKUP(UE609,$A$681:$F$2313,6,FALSE)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2069</v>
      </c>
      <c r="UP609" s="204"/>
      <c r="UQ609" s="204">
        <f>VLOOKUP(UN609,$A$681:$F$2313,6,FALSE)</f>
        <v>86</v>
      </c>
      <c r="UR609" s="203" t="s">
        <v>69</v>
      </c>
      <c r="US609" s="10">
        <f>UQ609*1.1</f>
        <v>94.600000000000009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VLOOKUP(UW609,$A$681:$F$2313,6,FALSE)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VLOOKUP(VF609,$A$681:$F$2313,6,FALSE)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VLOOKUP(VO609,$A$681:$F$2313,6,FALSE)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VLOOKUP(VX609,$A$681:$F$2313,6,FALSE)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VLOOKUP(WG609,$A$681:$F$2313,6,FALSE)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VLOOKUP(WP609,$A$681:$F$2313,6,FALSE)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VLOOKUP(WY609,$A$681:$F$2313,6,FALSE)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VLOOKUP(XH609,$A$681:$F$2313,6,FALSE)</f>
        <v>163</v>
      </c>
      <c r="XL609" s="203" t="s">
        <v>69</v>
      </c>
      <c r="XM609" s="10">
        <f>XK609*1.1</f>
        <v>179.3</v>
      </c>
      <c r="XO609" s="274"/>
      <c r="XP609" s="203" t="s">
        <v>74</v>
      </c>
      <c r="XQ609" s="277" t="s">
        <v>822</v>
      </c>
      <c r="XS609" s="204"/>
      <c r="XT609" s="204">
        <f>VLOOKUP(XQ609,$A$681:$F$2313,6,FALSE)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VLOOKUP(XZ609,$A$681:$F$2313,6,FALSE)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VLOOKUP(YI609,$A$681:$F$2313,6,FALSE)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VLOOKUP(YR609,$A$681:$F$2313,6,FALSE)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VLOOKUP(ZA609,$A$681:$F$2313,6,FALSE)</f>
        <v>129</v>
      </c>
      <c r="ZE609" s="203" t="s">
        <v>69</v>
      </c>
      <c r="ZF609" s="10">
        <f>ZD609*1.1</f>
        <v>141.9</v>
      </c>
      <c r="ZH609" s="274"/>
      <c r="ZI609" s="203" t="s">
        <v>74</v>
      </c>
      <c r="ZJ609" s="277" t="s">
        <v>711</v>
      </c>
      <c r="ZL609" s="204"/>
      <c r="ZM609" s="204">
        <f>VLOOKUP(ZJ609,$A$681:$F$2313,6,FALSE)</f>
        <v>129</v>
      </c>
      <c r="ZN609" s="203" t="s">
        <v>69</v>
      </c>
      <c r="ZO609" s="10">
        <f>ZM609*1.1</f>
        <v>141.9</v>
      </c>
      <c r="ZQ609" s="274"/>
      <c r="ZR609" s="203" t="s">
        <v>74</v>
      </c>
      <c r="ZS609" s="277" t="s">
        <v>711</v>
      </c>
      <c r="ZU609" s="204"/>
      <c r="ZV609" s="204">
        <f>VLOOKUP(ZS609,$A$681:$F$2313,6,FALSE)</f>
        <v>129</v>
      </c>
      <c r="ZW609" s="203" t="s">
        <v>69</v>
      </c>
      <c r="ZX609" s="10">
        <f>ZV609*1.1</f>
        <v>141.9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VLOOKUP(AAB609,$A$681:$F$2313,6,FALSE)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VLOOKUP(AAK609,$A$681:$F$2313,6,FALSE)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2069</v>
      </c>
      <c r="AAV609" s="204"/>
      <c r="AAW609" s="204">
        <f>VLOOKUP(AAT609,$A$681:$F$2313,6,FALSE)</f>
        <v>86</v>
      </c>
      <c r="AAX609" s="203" t="s">
        <v>69</v>
      </c>
      <c r="AAY609" s="10">
        <f>AAW609*1.1</f>
        <v>94.600000000000009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VLOOKUP(ABC609,$A$681:$F$2313,6,FALSE)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VLOOKUP(ABL609,$A$681:$F$2313,6,FALSE)</f>
        <v>163</v>
      </c>
      <c r="ABP609" s="203" t="s">
        <v>69</v>
      </c>
      <c r="ABQ609" s="10">
        <f>ABO609*1.1</f>
        <v>179.3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VLOOKUP(ABU609,$A$681:$F$2313,6,FALSE)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VLOOKUP(ACD609,$A$681:$F$2313,6,FALSE)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VLOOKUP(ACM609,$A$681:$F$2313,6,FALSE)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VLOOKUP(ACV609,$A$681:$F$2313,6,FALSE)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VLOOKUP(ADE609,$A$681:$F$2313,6,FALSE)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VLOOKUP(ADN609,$A$681:$F$2313,6,FALSE)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VLOOKUP(ADW609,$A$681:$F$2313,6,FALSE)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VLOOKUP(AEF609,$A$681:$F$2313,6,FALSE)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VLOOKUP(AEO609,$A$681:$F$2313,6,FALSE)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VLOOKUP(AEX609,$A$681:$F$2313,6,FALSE)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VLOOKUP(AFG609,$A$681:$F$2313,6,FALSE)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VLOOKUP(AFP609,$A$681:$F$2313,6,FALSE)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VLOOKUP(AFY609,$A$681:$F$2313,6,FALSE)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VLOOKUP(AGH609,$A$681:$F$2313,6,FALSE)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VLOOKUP(AGQ609,$A$681:$F$2313,6,FALSE)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VLOOKUP(AGZ609,$A$681:$F$2313,6,FALSE)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VLOOKUP(AHI609,$A$681:$F$2313,6,FALSE)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VLOOKUP(AHR609,$A$681:$F$2313,6,FALSE)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VLOOKUP(AIA609,$A$681:$F$2313,6,FALSE)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VLOOKUP(AIJ609,$A$681:$F$2313,6,FALSE)</f>
        <v>163</v>
      </c>
      <c r="AIN609" s="203" t="s">
        <v>69</v>
      </c>
      <c r="AIO609" s="10">
        <f>AIM609*1.1</f>
        <v>179.3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VLOOKUP(AIS609,$A$681:$F$2313,6,FALSE)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2069</v>
      </c>
      <c r="AJD609" s="204"/>
      <c r="AJE609" s="204">
        <f>VLOOKUP(AJB609,$A$681:$F$2313,6,FALSE)</f>
        <v>86</v>
      </c>
      <c r="AJF609" s="203" t="s">
        <v>69</v>
      </c>
      <c r="AJG609" s="10">
        <f>AJE609*1.1</f>
        <v>94.600000000000009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VLOOKUP(AJK609,$A$681:$F$2313,6,FALSE)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VLOOKUP(AJT609,$A$681:$F$2313,6,FALSE)</f>
        <v>176</v>
      </c>
      <c r="AJX609" s="203" t="s">
        <v>69</v>
      </c>
      <c r="AJY609" s="10">
        <f>AJW609*1.1</f>
        <v>193.60000000000002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VLOOKUP(AKC609,$A$681:$F$2313,6,FALSE)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2069</v>
      </c>
      <c r="AKN609" s="204"/>
      <c r="AKO609" s="204">
        <f>VLOOKUP(AKL609,$A$681:$F$2313,6,FALSE)</f>
        <v>86</v>
      </c>
      <c r="AKP609" s="203" t="s">
        <v>69</v>
      </c>
      <c r="AKQ609" s="10">
        <f>AKO609*1.1</f>
        <v>94.600000000000009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VLOOKUP(AKU609,$A$681:$F$2313,6,FALSE)</f>
        <v>176</v>
      </c>
      <c r="AKY609" s="203" t="s">
        <v>69</v>
      </c>
      <c r="AKZ609" s="10">
        <f>AKX609*1.1</f>
        <v>193.60000000000002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VLOOKUP(ALD609,$A$681:$F$2313,6,FALSE)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VLOOKUP(ALM609,$A$681:$F$2313,6,FALSE)</f>
        <v>129</v>
      </c>
      <c r="ALQ609" s="203" t="s">
        <v>69</v>
      </c>
      <c r="ALR609" s="10">
        <f>ALP609*1.1</f>
        <v>141.9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VLOOKUP(ALV609,$A$681:$F$2313,6,FALSE)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VLOOKUP(AME609,$A$681:$F$2313,6,FALSE)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VLOOKUP(AMN609,$A$681:$F$2313,6,FALSE)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VLOOKUP(AMW609,$A$681:$F$2313,6,FALSE)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VLOOKUP(ANF609,$A$681:$F$2313,6,FALSE)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VLOOKUP(ANO609,$A$681:$F$2313,6,FALSE)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VLOOKUP(ANX609,$A$681:$F$2313,6,FALSE)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VLOOKUP(AOG609,$A$681:$F$2313,6,FALSE)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2069</v>
      </c>
      <c r="AOR609" s="204"/>
      <c r="AOS609" s="204">
        <f>VLOOKUP(AOP609,$A$681:$F$2313,6,FALSE)</f>
        <v>86</v>
      </c>
      <c r="AOT609" s="203" t="s">
        <v>69</v>
      </c>
      <c r="AOU609" s="10">
        <f>AOS609*1.1</f>
        <v>94.600000000000009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VLOOKUP(AOY609,$A$681:$F$2313,6,FALSE)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2069</v>
      </c>
      <c r="APJ609" s="204"/>
      <c r="APK609" s="204">
        <f>VLOOKUP(APH609,$A$681:$F$2313,6,FALSE)</f>
        <v>86</v>
      </c>
      <c r="APL609" s="203" t="s">
        <v>69</v>
      </c>
      <c r="APM609" s="10">
        <f>APK609*1.1</f>
        <v>94.600000000000009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VLOOKUP(APQ609,$A$681:$F$2313,6,FALSE)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VLOOKUP(APZ609,$A$681:$F$2313,6,FALSE)</f>
        <v>163</v>
      </c>
      <c r="AQD609" s="203" t="s">
        <v>69</v>
      </c>
      <c r="AQE609" s="10">
        <f>AQC609*1.1</f>
        <v>179.3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1475.5</v>
      </c>
      <c r="I610" s="268"/>
      <c r="J610" s="203"/>
      <c r="K610" s="415"/>
      <c r="M610" s="203"/>
      <c r="N610" s="203"/>
      <c r="O610" s="203"/>
      <c r="P610" s="10"/>
      <c r="Q610" s="10">
        <f>SUM(P605:P609)</f>
        <v>1064.4000000000001</v>
      </c>
      <c r="R610" s="268"/>
      <c r="S610" s="203"/>
      <c r="T610" s="265"/>
      <c r="V610" s="203"/>
      <c r="W610" s="203"/>
      <c r="X610" s="203"/>
      <c r="Y610" s="10"/>
      <c r="Z610" s="10">
        <f>SUM(Y605:Y609)</f>
        <v>1385.3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1157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1898.5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1481.4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2066.5000000000005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1471.6999999999998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1645.7999999999997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1456.6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931.59999999999991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1637.5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1556.4999999999998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1628.2999999999997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1665.1999999999998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1517.5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1014.7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1648.3999999999999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1938.1999999999998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1067.9000000000001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1950.5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1389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1481.8000000000002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1667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1666.1999999999998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1991.5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940.30000000000007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1238.7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636.70000000000005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1496.1999999999998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1849.6999999999998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1901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1522.6999999999998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1591.5999999999997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1968.0999999999997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1982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598.20000000000005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1234.0999999999999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411.4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2059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955.7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1587.6999999999998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1563.4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1351.1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1904.4999999999998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1952.6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2170.9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2111.9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1087.5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2060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1567.7999999999997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1076.8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1620.8999999999999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1031.9000000000001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1508.6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1066.5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582.6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1078.8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1579.5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778.6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1476.1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1596.2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1962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1320.4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1067.5999999999999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1069.3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1465.5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582.29999999999995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1079.9000000000001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2158.9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1021.0000000000001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1545.1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1650.6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1503.8999999999996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1690.2999999999997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1921.1999999999998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2054.6999999999998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1539.6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1529.7000000000003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1544.5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1577.3999999999999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1329.4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1970.1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1518.4999999999998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1523.4999999999998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2472.7000000000003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1585.5999999999997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1648.3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2047.3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1624.3999999999999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VLOOKUP(B611,$A$681:$F$2313,6,FALSE)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VLOOKUP(K611,$A$681:$F$2313,6,FALSE)</f>
        <v>432</v>
      </c>
      <c r="O611" s="203" t="s">
        <v>61</v>
      </c>
      <c r="P611" s="10">
        <f>N611*1.5*M611</f>
        <v>648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VLOOKUP(T611,$A$681:$F$2313,6,FALSE)</f>
        <v>432</v>
      </c>
      <c r="X611" s="203" t="s">
        <v>61</v>
      </c>
      <c r="Y611" s="10">
        <f>W611*1.5*V611</f>
        <v>648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VLOOKUP(AC611,$A$681:$F$2313,6,FALSE)</f>
        <v>101</v>
      </c>
      <c r="AG611" s="203" t="s">
        <v>61</v>
      </c>
      <c r="AH611" s="10">
        <f>AF611*1.5*AE611</f>
        <v>151.5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VLOOKUP(AL611,$A$681:$F$2313,6,FALSE)</f>
        <v>101</v>
      </c>
      <c r="AP611" s="203" t="s">
        <v>61</v>
      </c>
      <c r="AQ611" s="10">
        <f>AO611*1.5*AN611</f>
        <v>151.5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VLOOKUP(AU611,$A$681:$F$2313,6,FALSE)</f>
        <v>432</v>
      </c>
      <c r="AY611" s="203" t="s">
        <v>61</v>
      </c>
      <c r="AZ611" s="10">
        <f>AX611*1.5*AW611</f>
        <v>648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VLOOKUP(BD611,$A$681:$F$2313,6,FALSE)</f>
        <v>432</v>
      </c>
      <c r="BH611" s="203" t="s">
        <v>61</v>
      </c>
      <c r="BI611" s="10">
        <f>BG611*1.5*BF611</f>
        <v>648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VLOOKUP(BM611,$A$681:$F$2313,6,FALSE)</f>
        <v>101</v>
      </c>
      <c r="BQ611" s="203" t="s">
        <v>61</v>
      </c>
      <c r="BR611" s="10">
        <f>BP611*1.5*BO611</f>
        <v>151.5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VLOOKUP(BV611,$A$681:$F$2313,6,FALSE)</f>
        <v>101</v>
      </c>
      <c r="BZ611" s="203" t="s">
        <v>61</v>
      </c>
      <c r="CA611" s="10">
        <f>BY611*1.5*BX611</f>
        <v>151.5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VLOOKUP(CE611,$A$681:$F$2313,6,FALSE)</f>
        <v>101</v>
      </c>
      <c r="CI611" s="203" t="s">
        <v>61</v>
      </c>
      <c r="CJ611" s="10">
        <f>CH611*1.5*CG611</f>
        <v>151.5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VLOOKUP(CN611,$A$681:$F$2313,6,FALSE)</f>
        <v>201</v>
      </c>
      <c r="CR611" s="203" t="s">
        <v>61</v>
      </c>
      <c r="CS611" s="10">
        <f>CQ611*1.5*CP611</f>
        <v>301.5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VLOOKUP(CW611,$A$681:$F$2313,6,FALSE)</f>
        <v>101</v>
      </c>
      <c r="DA611" s="203" t="s">
        <v>61</v>
      </c>
      <c r="DB611" s="10">
        <f>CZ611*1.5*CY611</f>
        <v>151.5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VLOOKUP(DF611,$A$681:$F$2313,6,FALSE)</f>
        <v>101</v>
      </c>
      <c r="DJ611" s="203" t="s">
        <v>61</v>
      </c>
      <c r="DK611" s="10">
        <f>DI611*1.5*DH611</f>
        <v>151.5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VLOOKUP(DO611,$A$681:$F$2313,6,FALSE)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VLOOKUP(DX611,$A$681:$F$2313,6,FALSE)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VLOOKUP(EG611,$A$681:$F$2313,6,FALSE)</f>
        <v>1</v>
      </c>
      <c r="EK611" s="203" t="s">
        <v>61</v>
      </c>
      <c r="EL611" s="10">
        <f>EJ611*1.5*EI611</f>
        <v>1.5</v>
      </c>
      <c r="EM611" s="10"/>
      <c r="EN611" s="268"/>
      <c r="EO611" s="203" t="s">
        <v>75</v>
      </c>
      <c r="EP611" s="417" t="s">
        <v>1247</v>
      </c>
      <c r="EQ611" s="416" t="s">
        <v>2020</v>
      </c>
      <c r="ER611" s="284">
        <f>IF(EQ611="Kopman",1.3,1)</f>
        <v>1.3</v>
      </c>
      <c r="ES611" s="204">
        <f>VLOOKUP(EP611,$A$681:$F$2313,6,FALSE)</f>
        <v>101</v>
      </c>
      <c r="ET611" s="203" t="s">
        <v>61</v>
      </c>
      <c r="EU611" s="10">
        <f>ES611*1.5*ER611</f>
        <v>196.95000000000002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VLOOKUP(EY611,$A$681:$F$2313,6,FALSE)</f>
        <v>170</v>
      </c>
      <c r="FC611" s="203" t="s">
        <v>61</v>
      </c>
      <c r="FD611" s="10">
        <f>FB611*1.5*FA611</f>
        <v>255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VLOOKUP(FH611,$A$681:$F$2313,6,FALSE)</f>
        <v>432</v>
      </c>
      <c r="FL611" s="203" t="s">
        <v>61</v>
      </c>
      <c r="FM611" s="10">
        <f>FK611*1.5*FJ611</f>
        <v>648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VLOOKUP(FQ611,$A$681:$F$2313,6,FALSE)</f>
        <v>275</v>
      </c>
      <c r="FU611" s="203" t="s">
        <v>61</v>
      </c>
      <c r="FV611" s="10">
        <f>FT611*1.5*FS611</f>
        <v>412.5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VLOOKUP(FZ611,$A$681:$F$2313,6,FALSE)</f>
        <v>101</v>
      </c>
      <c r="GD611" s="203" t="s">
        <v>61</v>
      </c>
      <c r="GE611" s="10">
        <f>GC611*1.5*GB611</f>
        <v>151.5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VLOOKUP(GI611,$A$681:$F$2313,6,FALSE)</f>
        <v>101</v>
      </c>
      <c r="GM611" s="203" t="s">
        <v>61</v>
      </c>
      <c r="GN611" s="10">
        <f>GL611*1.5*GK611</f>
        <v>151.5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VLOOKUP(GR611,$A$681:$F$2313,6,FALSE)</f>
        <v>432</v>
      </c>
      <c r="GV611" s="203" t="s">
        <v>61</v>
      </c>
      <c r="GW611" s="10">
        <f>GU611*1.5</f>
        <v>648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VLOOKUP(HA611,$A$681:$F$2313,6,FALSE)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VLOOKUP(HJ611,$A$681:$F$2313,6,FALSE)</f>
        <v>432</v>
      </c>
      <c r="HN611" s="203" t="s">
        <v>61</v>
      </c>
      <c r="HO611" s="10">
        <f>HM611*1.5</f>
        <v>648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VLOOKUP(HS611,$A$681:$F$2313,6,FALSE)</f>
        <v>275</v>
      </c>
      <c r="HW611" s="203" t="s">
        <v>61</v>
      </c>
      <c r="HX611" s="10">
        <f>HV611*1.5*HU611</f>
        <v>412.5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VLOOKUP(IB611,$A$681:$F$2313,6,FALSE)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VLOOKUP(IK611,$A$681:$F$2313,6,FALSE)</f>
        <v>432</v>
      </c>
      <c r="IO611" s="203" t="s">
        <v>61</v>
      </c>
      <c r="IP611" s="10">
        <f>IN611*1.5*IM611</f>
        <v>648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VLOOKUP(IT611,$A$681:$F$2313,6,FALSE)</f>
        <v>188</v>
      </c>
      <c r="IX611" s="203" t="s">
        <v>61</v>
      </c>
      <c r="IY611" s="10">
        <f>IW611*1.5*IV611</f>
        <v>282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VLOOKUP(JC611,$A$681:$F$2313,6,FALSE)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VLOOKUP(JL611,$A$681:$F$2313,6,FALSE)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VLOOKUP(JU611,$A$681:$F$2313,6,FALSE)</f>
        <v>164</v>
      </c>
      <c r="JY611" s="203" t="s">
        <v>61</v>
      </c>
      <c r="JZ611" s="10">
        <f>JX611*1.5*JW611</f>
        <v>246</v>
      </c>
      <c r="KA611" s="10"/>
      <c r="KB611" s="268"/>
      <c r="KC611" s="203" t="s">
        <v>75</v>
      </c>
      <c r="KD611" s="277" t="s">
        <v>2290</v>
      </c>
      <c r="KF611" s="284">
        <f>IF(KE611="Kopman",1.3,1)</f>
        <v>1</v>
      </c>
      <c r="KG611" s="204">
        <f>VLOOKUP(KD611,$A$681:$F$2313,6,FALSE)</f>
        <v>375</v>
      </c>
      <c r="KH611" s="203" t="s">
        <v>61</v>
      </c>
      <c r="KI611" s="10">
        <f>KG611*1.5*KF611</f>
        <v>562.5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VLOOKUP(KM611,$A$681:$F$2313,6,FALSE)</f>
        <v>275</v>
      </c>
      <c r="KQ611" s="203" t="s">
        <v>61</v>
      </c>
      <c r="KR611" s="10">
        <f>KP611*1.5</f>
        <v>412.5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VLOOKUP(KV611,$A$681:$F$2313,6,FALSE)</f>
        <v>432</v>
      </c>
      <c r="KZ611" s="203" t="s">
        <v>61</v>
      </c>
      <c r="LA611" s="10">
        <f>KY611*1.5*KX611</f>
        <v>648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VLOOKUP(LE611,$A$681:$F$2313,6,FALSE)</f>
        <v>432</v>
      </c>
      <c r="LI611" s="203" t="s">
        <v>61</v>
      </c>
      <c r="LJ611" s="10">
        <f>LH611*1.5*LG611</f>
        <v>648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VLOOKUP(LN611,$A$681:$F$2313,6,FALSE)</f>
        <v>101</v>
      </c>
      <c r="LR611" s="203" t="s">
        <v>61</v>
      </c>
      <c r="LS611" s="10">
        <f>LQ611*1.5*LP611</f>
        <v>151.5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VLOOKUP(LW611,$A$681:$F$2313,6,FALSE)</f>
        <v>164</v>
      </c>
      <c r="MA611" s="203" t="s">
        <v>61</v>
      </c>
      <c r="MB611" s="10">
        <f>LZ611*1.5*LY611</f>
        <v>246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VLOOKUP(MF611,$A$681:$F$2313,6,FALSE)</f>
        <v>432</v>
      </c>
      <c r="MJ611" s="203" t="s">
        <v>61</v>
      </c>
      <c r="MK611" s="10">
        <f>MI611*1.5*MH611</f>
        <v>648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VLOOKUP(MO611,$A$681:$F$2313,6,FALSE)</f>
        <v>432</v>
      </c>
      <c r="MS611" s="203" t="s">
        <v>61</v>
      </c>
      <c r="MT611" s="10">
        <f>MR611*1.5*MQ611</f>
        <v>648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VLOOKUP(MX611,$A$681:$F$2313,6,FALSE)</f>
        <v>275</v>
      </c>
      <c r="NB611" s="203" t="s">
        <v>61</v>
      </c>
      <c r="NC611" s="10">
        <f>NA611*1.5*MZ611</f>
        <v>412.5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VLOOKUP(NG611,$A$681:$F$2313,6,FALSE)</f>
        <v>432</v>
      </c>
      <c r="NK611" s="203" t="s">
        <v>61</v>
      </c>
      <c r="NL611" s="10">
        <f>NJ611*1.5*NI611</f>
        <v>648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VLOOKUP(NP611,$A$681:$F$2313,6,FALSE)</f>
        <v>67</v>
      </c>
      <c r="NT611" s="203" t="s">
        <v>61</v>
      </c>
      <c r="NU611" s="10">
        <f>NS611*1.5*NR611</f>
        <v>100.5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VLOOKUP(NY611,$A$681:$F$2313,6,FALSE)</f>
        <v>201</v>
      </c>
      <c r="OC611" s="203" t="s">
        <v>61</v>
      </c>
      <c r="OD611" s="10">
        <f>OB611*1.5</f>
        <v>301.5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VLOOKUP(OH611,$A$681:$F$2313,6,FALSE)</f>
        <v>275</v>
      </c>
      <c r="OL611" s="203" t="s">
        <v>61</v>
      </c>
      <c r="OM611" s="10">
        <f>OK611*1.5*OJ611</f>
        <v>412.5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VLOOKUP(OQ611,$A$681:$F$2313,6,FALSE)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2290</v>
      </c>
      <c r="PB611" s="284">
        <f>IF(PA611="Kopman",1.3,1)</f>
        <v>1</v>
      </c>
      <c r="PC611" s="204">
        <f>VLOOKUP(OZ611,$A$681:$F$2313,6,FALSE)</f>
        <v>375</v>
      </c>
      <c r="PD611" s="203" t="s">
        <v>61</v>
      </c>
      <c r="PE611" s="10">
        <f>PC611*1.5*PB611</f>
        <v>562.5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VLOOKUP(PI611,$A$681:$F$2313,6,FALSE)</f>
        <v>101</v>
      </c>
      <c r="PM611" s="203" t="s">
        <v>61</v>
      </c>
      <c r="PN611" s="10">
        <f>PL611*1.5*PK611</f>
        <v>151.5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VLOOKUP(PR611,$A$681:$F$2313,6,FALSE)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VLOOKUP(QA611,$A$681:$F$2313,6,FALSE)</f>
        <v>432</v>
      </c>
      <c r="QE611" s="203" t="s">
        <v>61</v>
      </c>
      <c r="QF611" s="10">
        <f>QD611*1.5*QC611</f>
        <v>648</v>
      </c>
      <c r="QG611" s="10"/>
      <c r="QH611" s="268"/>
      <c r="QI611" s="203" t="s">
        <v>75</v>
      </c>
      <c r="QJ611" s="417" t="s">
        <v>1247</v>
      </c>
      <c r="QK611" s="416" t="s">
        <v>2020</v>
      </c>
      <c r="QL611" s="284">
        <f>IF(QK611="Kopman",1.3,1)</f>
        <v>1.3</v>
      </c>
      <c r="QM611" s="204">
        <f>VLOOKUP(QJ611,$A$681:$F$2313,6,FALSE)</f>
        <v>101</v>
      </c>
      <c r="QN611" s="203" t="s">
        <v>61</v>
      </c>
      <c r="QO611" s="10">
        <f>QM611*1.5*QL611</f>
        <v>196.95000000000002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VLOOKUP(QS611,$A$681:$F$2313,6,FALSE)</f>
        <v>432</v>
      </c>
      <c r="QW611" s="203" t="s">
        <v>61</v>
      </c>
      <c r="QX611" s="10">
        <f>QV611*1.5*QU611</f>
        <v>648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VLOOKUP(RB611,$A$681:$F$2313,6,FALSE)</f>
        <v>432</v>
      </c>
      <c r="RF611" s="203" t="s">
        <v>61</v>
      </c>
      <c r="RG611" s="10">
        <f>RE611*1.5*RD611</f>
        <v>648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VLOOKUP(RK611,$A$681:$F$2313,6,FALSE)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VLOOKUP(RT611,$A$681:$F$2313,6,FALSE)</f>
        <v>101</v>
      </c>
      <c r="RX611" s="203" t="s">
        <v>61</v>
      </c>
      <c r="RY611" s="10">
        <f>RW611*1.5*RV611</f>
        <v>151.5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VLOOKUP(SC611,$A$681:$F$2313,6,FALSE)</f>
        <v>101</v>
      </c>
      <c r="SG611" s="203" t="s">
        <v>61</v>
      </c>
      <c r="SH611" s="10">
        <f>SF611*1.5*SE611</f>
        <v>151.5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VLOOKUP(SL611,$A$681:$F$2313,6,FALSE)</f>
        <v>101</v>
      </c>
      <c r="SP611" s="203" t="s">
        <v>61</v>
      </c>
      <c r="SQ611" s="10">
        <f>SO611*1.5*SN611</f>
        <v>151.5</v>
      </c>
      <c r="SR611" s="10"/>
      <c r="SS611" s="274"/>
      <c r="ST611" s="203" t="s">
        <v>75</v>
      </c>
      <c r="SU611" s="417" t="s">
        <v>447</v>
      </c>
      <c r="SV611" s="416" t="s">
        <v>2020</v>
      </c>
      <c r="SW611" s="284">
        <f>IF(SV611="Kopman",1.3,1)</f>
        <v>1.3</v>
      </c>
      <c r="SX611" s="204">
        <f>VLOOKUP(SU611,$A$681:$F$2313,6,FALSE)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VLOOKUP(TD611,$A$681:$F$2313,6,FALSE)</f>
        <v>170</v>
      </c>
      <c r="TH611" s="203" t="s">
        <v>61</v>
      </c>
      <c r="TI611" s="10">
        <f>TG611*1.5</f>
        <v>255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VLOOKUP(TM611,$A$681:$F$2313,6,FALSE)</f>
        <v>25</v>
      </c>
      <c r="TQ611" s="203" t="s">
        <v>61</v>
      </c>
      <c r="TR611" s="10">
        <f>TP611*1.5*TO611</f>
        <v>37.5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VLOOKUP(TV611,$A$681:$F$2313,6,FALSE)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VLOOKUP(UE611,$A$681:$F$2313,6,FALSE)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VLOOKUP(UN611,$A$681:$F$2313,6,FALSE)</f>
        <v>101</v>
      </c>
      <c r="UR611" s="203" t="s">
        <v>61</v>
      </c>
      <c r="US611" s="10">
        <f>UQ611*1.5*UP611</f>
        <v>151.5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VLOOKUP(UW611,$A$681:$F$2313,6,FALSE)</f>
        <v>201</v>
      </c>
      <c r="VA611" s="203" t="s">
        <v>61</v>
      </c>
      <c r="VB611" s="10">
        <f>UZ611*1.5*UY611</f>
        <v>301.5</v>
      </c>
      <c r="VC611" s="10"/>
      <c r="VD611" s="274"/>
      <c r="VE611" s="203" t="s">
        <v>75</v>
      </c>
      <c r="VF611" s="277" t="s">
        <v>2290</v>
      </c>
      <c r="VH611" s="284">
        <f>IF(VG611="Kopman",1.3,1)</f>
        <v>1</v>
      </c>
      <c r="VI611" s="204">
        <f>VLOOKUP(VF611,$A$681:$F$2313,6,FALSE)</f>
        <v>375</v>
      </c>
      <c r="VJ611" s="203" t="s">
        <v>61</v>
      </c>
      <c r="VK611" s="10">
        <f>VI611*1.5*VH611</f>
        <v>562.5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VLOOKUP(VO611,$A$681:$F$2313,6,FALSE)</f>
        <v>164</v>
      </c>
      <c r="VS611" s="203" t="s">
        <v>61</v>
      </c>
      <c r="VT611" s="10">
        <f>VR611*1.5*VQ611</f>
        <v>246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VLOOKUP(VX611,$A$681:$F$2313,6,FALSE)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VLOOKUP(WG611,$A$681:$F$2313,6,FALSE)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VLOOKUP(WP611,$A$681:$F$2313,6,FALSE)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VLOOKUP(WY611,$A$681:$F$2313,6,FALSE)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VLOOKUP(XH611,$A$681:$F$2313,6,FALSE)</f>
        <v>164</v>
      </c>
      <c r="XL611" s="203" t="s">
        <v>61</v>
      </c>
      <c r="XM611" s="10">
        <f>XK611*1.5</f>
        <v>246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VLOOKUP(XQ611,$A$681:$F$2313,6,FALSE)</f>
        <v>101</v>
      </c>
      <c r="XU611" s="203" t="s">
        <v>61</v>
      </c>
      <c r="XV611" s="10">
        <f>XT611*1.5*XS611</f>
        <v>151.5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VLOOKUP(XZ611,$A$681:$F$2313,6,FALSE)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VLOOKUP(YI611,$A$681:$F$2313,6,FALSE)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VLOOKUP(YR611,$A$681:$F$2313,6,FALSE)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VLOOKUP(ZA611,$A$681:$F$2313,6,FALSE)</f>
        <v>101</v>
      </c>
      <c r="ZE611" s="203" t="s">
        <v>61</v>
      </c>
      <c r="ZF611" s="10">
        <f>ZD611*1.5</f>
        <v>151.5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VLOOKUP(ZJ611,$A$681:$F$2313,6,FALSE)</f>
        <v>432</v>
      </c>
      <c r="ZN611" s="203" t="s">
        <v>61</v>
      </c>
      <c r="ZO611" s="10">
        <f>ZM611*1.5</f>
        <v>648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VLOOKUP(ZS611,$A$681:$F$2313,6,FALSE)</f>
        <v>432</v>
      </c>
      <c r="ZW611" s="203" t="s">
        <v>61</v>
      </c>
      <c r="ZX611" s="10">
        <f>ZV611*1.5*ZU611</f>
        <v>648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VLOOKUP(AAB611,$A$681:$F$2313,6,FALSE)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VLOOKUP(AAK611,$A$681:$F$2313,6,FALSE)</f>
        <v>275</v>
      </c>
      <c r="AAO611" s="203" t="s">
        <v>61</v>
      </c>
      <c r="AAP611" s="10">
        <f>AAN611*1.5*AAM611</f>
        <v>412.5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VLOOKUP(AAT611,$A$681:$F$2313,6,FALSE)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VLOOKUP(ABC611,$A$681:$F$2313,6,FALSE)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VLOOKUP(ABL611,$A$681:$F$2313,6,FALSE)</f>
        <v>410</v>
      </c>
      <c r="ABP611" s="203" t="s">
        <v>61</v>
      </c>
      <c r="ABQ611" s="10">
        <f>ABO611*1.5*ABN611</f>
        <v>615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VLOOKUP(ABU611,$A$681:$F$2313,6,FALSE)</f>
        <v>101</v>
      </c>
      <c r="ABY611" s="203" t="s">
        <v>61</v>
      </c>
      <c r="ABZ611" s="10">
        <f>ABX611*1.5*ABW611</f>
        <v>151.5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VLOOKUP(ACD611,$A$681:$F$2313,6,FALSE)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VLOOKUP(ACM611,$A$681:$F$2313,6,FALSE)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VLOOKUP(ACV611,$A$681:$F$2313,6,FALSE)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VLOOKUP(ADE611,$A$681:$F$2313,6,FALSE)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VLOOKUP(ADN611,$A$681:$F$2313,6,FALSE)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VLOOKUP(ADW611,$A$681:$F$2313,6,FALSE)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VLOOKUP(AEF611,$A$681:$F$2313,6,FALSE)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VLOOKUP(AEO611,$A$681:$F$2313,6,FALSE)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VLOOKUP(AEX611,$A$681:$F$2313,6,FALSE)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VLOOKUP(AFG611,$A$681:$F$2313,6,FALSE)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VLOOKUP(AFP611,$A$681:$F$2313,6,FALSE)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VLOOKUP(AFY611,$A$681:$F$2313,6,FALSE)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VLOOKUP(AGH611,$A$681:$F$2313,6,FALSE)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VLOOKUP(AGQ611,$A$681:$F$2313,6,FALSE)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VLOOKUP(AGZ611,$A$681:$F$2313,6,FALSE)</f>
        <v>164</v>
      </c>
      <c r="AHD611" s="203" t="s">
        <v>61</v>
      </c>
      <c r="AHE611" s="10">
        <f>AHC611*1.5*AHB611</f>
        <v>246</v>
      </c>
      <c r="AHF611" s="10"/>
      <c r="AHG611" s="274"/>
      <c r="AHH611" s="203" t="s">
        <v>75</v>
      </c>
      <c r="AHI611" s="277" t="s">
        <v>2290</v>
      </c>
      <c r="AHK611" s="284">
        <f>IF(AHJ611="Kopman",1.3,1)</f>
        <v>1</v>
      </c>
      <c r="AHL611" s="204">
        <f>VLOOKUP(AHI611,$A$681:$F$2313,6,FALSE)</f>
        <v>375</v>
      </c>
      <c r="AHM611" s="203" t="s">
        <v>61</v>
      </c>
      <c r="AHN611" s="10">
        <f>AHL611*1.5*AHK611</f>
        <v>562.5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VLOOKUP(AHR611,$A$681:$F$2313,6,FALSE)</f>
        <v>264</v>
      </c>
      <c r="AHV611" s="203" t="s">
        <v>61</v>
      </c>
      <c r="AHW611" s="10">
        <f>AHU611*1.5*AHT611</f>
        <v>396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VLOOKUP(AIA611,$A$681:$F$2313,6,FALSE)</f>
        <v>101</v>
      </c>
      <c r="AIE611" s="203" t="s">
        <v>61</v>
      </c>
      <c r="AIF611" s="10">
        <f>AID611*1.5*AIC611</f>
        <v>151.5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VLOOKUP(AIJ611,$A$681:$F$2313,6,FALSE)</f>
        <v>1</v>
      </c>
      <c r="AIN611" s="203" t="s">
        <v>61</v>
      </c>
      <c r="AIO611" s="10">
        <f>AIM611*1.5*AIL611</f>
        <v>1.5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VLOOKUP(AIS611,$A$681:$F$2313,6,FALSE)</f>
        <v>170</v>
      </c>
      <c r="AIW611" s="203" t="s">
        <v>61</v>
      </c>
      <c r="AIX611" s="10">
        <f>AIV611*1.5*AIU611</f>
        <v>255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VLOOKUP(AJB611,$A$681:$F$2313,6,FALSE)</f>
        <v>432</v>
      </c>
      <c r="AJF611" s="203" t="s">
        <v>61</v>
      </c>
      <c r="AJG611" s="10">
        <f>AJE611*1.5*AJD611</f>
        <v>648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VLOOKUP(AJK611,$A$681:$F$2313,6,FALSE)</f>
        <v>170</v>
      </c>
      <c r="AJO611" s="203" t="s">
        <v>61</v>
      </c>
      <c r="AJP611" s="10">
        <f>AJN611*1.5*AJM611</f>
        <v>255</v>
      </c>
      <c r="AJQ611" s="10"/>
      <c r="AJR611" s="274"/>
      <c r="AJS611" s="203" t="s">
        <v>75</v>
      </c>
      <c r="AJT611" s="432" t="s">
        <v>2290</v>
      </c>
      <c r="AJV611" s="284">
        <f>IF(AJU611="Kopman",1.3,1)</f>
        <v>1</v>
      </c>
      <c r="AJW611" s="204">
        <f>VLOOKUP(AJT611,$A$681:$F$2313,6,FALSE)</f>
        <v>375</v>
      </c>
      <c r="AJX611" s="203" t="s">
        <v>61</v>
      </c>
      <c r="AJY611" s="10">
        <f>AJW611*1.5*AJV611</f>
        <v>562.5</v>
      </c>
      <c r="AJZ611" s="10"/>
      <c r="AKA611" s="274"/>
      <c r="AKB611" s="203" t="s">
        <v>75</v>
      </c>
      <c r="AKC611" s="277" t="s">
        <v>2290</v>
      </c>
      <c r="AKE611" s="284">
        <f>IF(AKD611="Kopman",1.3,1)</f>
        <v>1</v>
      </c>
      <c r="AKF611" s="204">
        <f>VLOOKUP(AKC611,$A$681:$F$2313,6,FALSE)</f>
        <v>375</v>
      </c>
      <c r="AKG611" s="203" t="s">
        <v>61</v>
      </c>
      <c r="AKH611" s="10">
        <f>AKF611*1.5*AKE611</f>
        <v>562.5</v>
      </c>
      <c r="AKI611" s="10"/>
      <c r="AKJ611" s="274"/>
      <c r="AKK611" s="203" t="s">
        <v>75</v>
      </c>
      <c r="AKL611" s="277" t="s">
        <v>2290</v>
      </c>
      <c r="AKN611" s="284">
        <f>IF(AKM611="Kopman",1.3,1)</f>
        <v>1</v>
      </c>
      <c r="AKO611" s="204">
        <f>VLOOKUP(AKL611,$A$681:$F$2313,6,FALSE)</f>
        <v>375</v>
      </c>
      <c r="AKP611" s="203" t="s">
        <v>61</v>
      </c>
      <c r="AKQ611" s="10">
        <f>AKO611*1.5*AKN611</f>
        <v>562.5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VLOOKUP(AKU611,$A$681:$F$2313,6,FALSE)</f>
        <v>410</v>
      </c>
      <c r="AKY611" s="203" t="s">
        <v>61</v>
      </c>
      <c r="AKZ611" s="10">
        <f>AKX611*1.5*AKW611</f>
        <v>615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VLOOKUP(ALD611,$A$681:$F$2313,6,FALSE)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VLOOKUP(ALM611,$A$681:$F$2313,6,FALSE)</f>
        <v>101</v>
      </c>
      <c r="ALQ611" s="203" t="s">
        <v>61</v>
      </c>
      <c r="ALR611" s="10">
        <f>ALP611*1.5*ALO611</f>
        <v>151.5</v>
      </c>
      <c r="ALS611" s="10"/>
      <c r="ALT611" s="274"/>
      <c r="ALU611" s="203" t="s">
        <v>75</v>
      </c>
      <c r="ALV611" s="277" t="s">
        <v>2290</v>
      </c>
      <c r="ALX611" s="284">
        <f>IF(ALW611="Kopman",1.3,1)</f>
        <v>1</v>
      </c>
      <c r="ALY611" s="204">
        <f>VLOOKUP(ALV611,$A$681:$F$2313,6,FALSE)</f>
        <v>375</v>
      </c>
      <c r="ALZ611" s="203" t="s">
        <v>61</v>
      </c>
      <c r="AMA611" s="10">
        <f>ALY611*1.5*ALX611</f>
        <v>562.5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VLOOKUP(AME611,$A$681:$F$2313,6,FALSE)</f>
        <v>170</v>
      </c>
      <c r="AMI611" s="203" t="s">
        <v>61</v>
      </c>
      <c r="AMJ611" s="10">
        <f>AMH611*1.5*AMG611</f>
        <v>255</v>
      </c>
      <c r="AMK611" s="10"/>
      <c r="AML611" s="274"/>
      <c r="AMM611" s="203" t="s">
        <v>75</v>
      </c>
      <c r="AMN611" s="417" t="s">
        <v>1263</v>
      </c>
      <c r="AMO611" s="416" t="s">
        <v>2020</v>
      </c>
      <c r="AMP611" s="284">
        <f>IF(AMO611="Kopman",1.3,1)</f>
        <v>1.3</v>
      </c>
      <c r="AMQ611" s="204">
        <f>VLOOKUP(AMN611,$A$681:$F$2313,6,FALSE)</f>
        <v>432</v>
      </c>
      <c r="AMR611" s="203" t="s">
        <v>61</v>
      </c>
      <c r="AMS611" s="10">
        <f>AMQ611*1.5*AMP611</f>
        <v>842.4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VLOOKUP(AMW611,$A$681:$F$2313,6,FALSE)</f>
        <v>432</v>
      </c>
      <c r="ANA611" s="203" t="s">
        <v>61</v>
      </c>
      <c r="ANB611" s="10">
        <f>AMZ611*1.5*AMY611</f>
        <v>648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VLOOKUP(ANF611,$A$681:$F$2313,6,FALSE)</f>
        <v>432</v>
      </c>
      <c r="ANJ611" s="203" t="s">
        <v>61</v>
      </c>
      <c r="ANK611" s="10">
        <f>ANI611*1.5*ANH611</f>
        <v>648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VLOOKUP(ANO611,$A$681:$F$2313,6,FALSE)</f>
        <v>164</v>
      </c>
      <c r="ANS611" s="203" t="s">
        <v>61</v>
      </c>
      <c r="ANT611" s="10">
        <f>ANR611*1.5*ANQ611</f>
        <v>246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VLOOKUP(ANX611,$A$681:$F$2313,6,FALSE)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VLOOKUP(AOG611,$A$681:$F$2313,6,FALSE)</f>
        <v>432</v>
      </c>
      <c r="AOK611" s="203" t="s">
        <v>61</v>
      </c>
      <c r="AOL611" s="10">
        <f>AOJ611*1.5*AOI611</f>
        <v>648</v>
      </c>
      <c r="AOM611" s="10"/>
      <c r="AON611" s="274"/>
      <c r="AOO611" s="203" t="s">
        <v>75</v>
      </c>
      <c r="AOP611" s="277" t="s">
        <v>2290</v>
      </c>
      <c r="AOR611" s="284">
        <f>IF(AOQ611="Kopman",1.3,1)</f>
        <v>1</v>
      </c>
      <c r="AOS611" s="204">
        <f>VLOOKUP(AOP611,$A$681:$F$2313,6,FALSE)</f>
        <v>375</v>
      </c>
      <c r="AOT611" s="203" t="s">
        <v>61</v>
      </c>
      <c r="AOU611" s="10">
        <f>AOS611*1.5*AOR611</f>
        <v>562.5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VLOOKUP(AOY611,$A$681:$F$2313,6,FALSE)</f>
        <v>432</v>
      </c>
      <c r="APC611" s="203" t="s">
        <v>61</v>
      </c>
      <c r="APD611" s="10">
        <f>APB611*1.5*APA611</f>
        <v>648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VLOOKUP(APH611,$A$681:$F$2313,6,FALSE)</f>
        <v>432</v>
      </c>
      <c r="APL611" s="203" t="s">
        <v>61</v>
      </c>
      <c r="APM611" s="10">
        <f>APK611*1.5*APJ611</f>
        <v>648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VLOOKUP(APQ611,$A$681:$F$2313,6,FALSE)</f>
        <v>201</v>
      </c>
      <c r="APU611" s="203" t="s">
        <v>61</v>
      </c>
      <c r="APV611" s="10">
        <f>APT611*1.5*APS611</f>
        <v>301.5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VLOOKUP(APZ611,$A$681:$F$2313,6,FALSE)</f>
        <v>101</v>
      </c>
      <c r="AQD611" s="203" t="s">
        <v>61</v>
      </c>
      <c r="AQE611" s="10">
        <f>AQC611*1.5*AQB611</f>
        <v>151.5</v>
      </c>
      <c r="AQF611" s="10"/>
      <c r="AQG611" s="274"/>
    </row>
    <row r="612" spans="1:1125" s="14" customFormat="1" ht="15">
      <c r="A612" s="203" t="s">
        <v>76</v>
      </c>
      <c r="B612" s="277" t="s">
        <v>2290</v>
      </c>
      <c r="D612" s="204"/>
      <c r="E612" s="204">
        <f>VLOOKUP(B612,$A$681:$F$2313,6,FALSE)</f>
        <v>375</v>
      </c>
      <c r="F612" s="203" t="s">
        <v>63</v>
      </c>
      <c r="G612" s="10">
        <f>E612*1.4</f>
        <v>525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VLOOKUP(K612,$A$681:$F$2313,6,FALSE)</f>
        <v>101</v>
      </c>
      <c r="O612" s="203" t="s">
        <v>63</v>
      </c>
      <c r="P612" s="10">
        <f>N612*1.4</f>
        <v>141.39999999999998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VLOOKUP(T612,$A$681:$F$2313,6,FALSE)</f>
        <v>101</v>
      </c>
      <c r="X612" s="203" t="s">
        <v>63</v>
      </c>
      <c r="Y612" s="10">
        <f>W612*1.4</f>
        <v>141.39999999999998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VLOOKUP(AC612,$A$681:$F$2313,6,FALSE)</f>
        <v>432</v>
      </c>
      <c r="AG612" s="203" t="s">
        <v>63</v>
      </c>
      <c r="AH612" s="10">
        <f>AF612*1.4</f>
        <v>604.79999999999995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VLOOKUP(AL612,$A$681:$F$2313,6,FALSE)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VLOOKUP(AU612,$A$681:$F$2313,6,FALSE)</f>
        <v>101</v>
      </c>
      <c r="AY612" s="203" t="s">
        <v>63</v>
      </c>
      <c r="AZ612" s="10">
        <f>AX612*1.4</f>
        <v>141.39999999999998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VLOOKUP(BD612,$A$681:$F$2313,6,FALSE)</f>
        <v>101</v>
      </c>
      <c r="BH612" s="203" t="s">
        <v>63</v>
      </c>
      <c r="BI612" s="10">
        <f>BG612*1.4</f>
        <v>141.39999999999998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VLOOKUP(BM612,$A$681:$F$2313,6,FALSE)</f>
        <v>432</v>
      </c>
      <c r="BQ612" s="203" t="s">
        <v>63</v>
      </c>
      <c r="BR612" s="10">
        <f>BP612*1.4</f>
        <v>604.79999999999995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VLOOKUP(BV612,$A$681:$F$2313,6,FALSE)</f>
        <v>275</v>
      </c>
      <c r="BZ612" s="203" t="s">
        <v>63</v>
      </c>
      <c r="CA612" s="10">
        <f>BY612*1.4</f>
        <v>385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VLOOKUP(CE612,$A$681:$F$2313,6,FALSE)</f>
        <v>432</v>
      </c>
      <c r="CI612" s="203" t="s">
        <v>63</v>
      </c>
      <c r="CJ612" s="10">
        <f>CH612*1.4</f>
        <v>604.79999999999995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VLOOKUP(CN612,$A$681:$F$2313,6,FALSE)</f>
        <v>164</v>
      </c>
      <c r="CR612" s="203" t="s">
        <v>63</v>
      </c>
      <c r="CS612" s="10">
        <f>CQ612*1.4</f>
        <v>229.6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VLOOKUP(CW612,$A$681:$F$2313,6,FALSE)</f>
        <v>432</v>
      </c>
      <c r="DA612" s="203" t="s">
        <v>63</v>
      </c>
      <c r="DB612" s="10">
        <f>CZ612*1.4</f>
        <v>604.79999999999995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VLOOKUP(DF612,$A$681:$F$2313,6,FALSE)</f>
        <v>275</v>
      </c>
      <c r="DJ612" s="203" t="s">
        <v>63</v>
      </c>
      <c r="DK612" s="10">
        <f>DI612*1.4</f>
        <v>385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VLOOKUP(DO612,$A$681:$F$2313,6,FALSE)</f>
        <v>101</v>
      </c>
      <c r="DS612" s="203" t="s">
        <v>63</v>
      </c>
      <c r="DT612" s="10">
        <f>DR612*1.4</f>
        <v>141.39999999999998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VLOOKUP(DX612,$A$681:$F$2313,6,FALSE)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VLOOKUP(EG612,$A$681:$F$2313,6,FALSE)</f>
        <v>275</v>
      </c>
      <c r="EK612" s="203" t="s">
        <v>63</v>
      </c>
      <c r="EL612" s="10">
        <f>EJ612*1.4</f>
        <v>385</v>
      </c>
      <c r="EM612" s="10"/>
      <c r="EN612" s="268"/>
      <c r="EO612" s="203" t="s">
        <v>76</v>
      </c>
      <c r="EP612" s="277" t="s">
        <v>2290</v>
      </c>
      <c r="ER612" s="204"/>
      <c r="ES612" s="204">
        <f>VLOOKUP(EP612,$A$681:$F$2313,6,FALSE)</f>
        <v>375</v>
      </c>
      <c r="ET612" s="203" t="s">
        <v>63</v>
      </c>
      <c r="EU612" s="10">
        <f>ES612*1.4</f>
        <v>525</v>
      </c>
      <c r="EV612" s="10"/>
      <c r="EW612" s="268"/>
      <c r="EX612" s="203" t="s">
        <v>76</v>
      </c>
      <c r="EY612" s="277" t="s">
        <v>2290</v>
      </c>
      <c r="FA612" s="204"/>
      <c r="FB612" s="204">
        <f>VLOOKUP(EY612,$A$681:$F$2313,6,FALSE)</f>
        <v>375</v>
      </c>
      <c r="FC612" s="203" t="s">
        <v>63</v>
      </c>
      <c r="FD612" s="10">
        <f>FB612*1.4</f>
        <v>525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VLOOKUP(FH612,$A$681:$F$2313,6,FALSE)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VLOOKUP(FQ612,$A$681:$F$2313,6,FALSE)</f>
        <v>101</v>
      </c>
      <c r="FU612" s="203" t="s">
        <v>63</v>
      </c>
      <c r="FV612" s="10">
        <f>FT612*1.4</f>
        <v>141.39999999999998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VLOOKUP(FZ612,$A$681:$F$2313,6,FALSE)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VLOOKUP(GI612,$A$681:$F$2313,6,FALSE)</f>
        <v>201</v>
      </c>
      <c r="GM612" s="203" t="s">
        <v>63</v>
      </c>
      <c r="GN612" s="10">
        <f>GL612*1.4</f>
        <v>281.39999999999998</v>
      </c>
      <c r="GO612" s="10"/>
      <c r="GP612" s="268"/>
      <c r="GQ612" s="203" t="s">
        <v>76</v>
      </c>
      <c r="GR612" s="277" t="s">
        <v>2290</v>
      </c>
      <c r="GT612" s="204"/>
      <c r="GU612" s="204">
        <f>VLOOKUP(GR612,$A$681:$F$2313,6,FALSE)</f>
        <v>375</v>
      </c>
      <c r="GV612" s="203" t="s">
        <v>63</v>
      </c>
      <c r="GW612" s="10">
        <f>GU612*1.4</f>
        <v>525</v>
      </c>
      <c r="GX612" s="10"/>
      <c r="GY612" s="268"/>
      <c r="GZ612" s="203" t="s">
        <v>76</v>
      </c>
      <c r="HA612" s="277" t="s">
        <v>2290</v>
      </c>
      <c r="HC612" s="204"/>
      <c r="HD612" s="204">
        <f>VLOOKUP(HA612,$A$681:$F$2313,6,FALSE)</f>
        <v>375</v>
      </c>
      <c r="HE612" s="203" t="s">
        <v>63</v>
      </c>
      <c r="HF612" s="10">
        <f>HD612*1.4</f>
        <v>525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VLOOKUP(HJ612,$A$681:$F$2313,6,FALSE)</f>
        <v>101</v>
      </c>
      <c r="HN612" s="203" t="s">
        <v>63</v>
      </c>
      <c r="HO612" s="10">
        <f>HM612*1.4</f>
        <v>141.39999999999998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VLOOKUP(HS612,$A$681:$F$2313,6,FALSE)</f>
        <v>432</v>
      </c>
      <c r="HW612" s="203" t="s">
        <v>63</v>
      </c>
      <c r="HX612" s="10">
        <f>HV612*1.4</f>
        <v>604.79999999999995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VLOOKUP(IB612,$A$681:$F$2313,6,FALSE)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VLOOKUP(IK612,$A$681:$F$2313,6,FALSE)</f>
        <v>275</v>
      </c>
      <c r="IO612" s="203" t="s">
        <v>63</v>
      </c>
      <c r="IP612" s="10">
        <f>IN612*1.4</f>
        <v>385</v>
      </c>
      <c r="IQ612" s="10"/>
      <c r="IR612" s="268"/>
      <c r="IS612" s="203" t="s">
        <v>76</v>
      </c>
      <c r="IT612" s="277" t="s">
        <v>2290</v>
      </c>
      <c r="IV612" s="204"/>
      <c r="IW612" s="204">
        <f>VLOOKUP(IT612,$A$681:$F$2313,6,FALSE)</f>
        <v>375</v>
      </c>
      <c r="IX612" s="203" t="s">
        <v>63</v>
      </c>
      <c r="IY612" s="10">
        <f>IW612*1.4</f>
        <v>525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VLOOKUP(JC612,$A$681:$F$2313,6,FALSE)</f>
        <v>275</v>
      </c>
      <c r="JG612" s="203" t="s">
        <v>63</v>
      </c>
      <c r="JH612" s="10">
        <f>JF612*1.4</f>
        <v>385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VLOOKUP(JL612,$A$681:$F$2313,6,FALSE)</f>
        <v>432</v>
      </c>
      <c r="JP612" s="203" t="s">
        <v>63</v>
      </c>
      <c r="JQ612" s="10">
        <f>JO612*1.4</f>
        <v>604.79999999999995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VLOOKUP(JU612,$A$681:$F$2313,6,FALSE)</f>
        <v>432</v>
      </c>
      <c r="JY612" s="203" t="s">
        <v>63</v>
      </c>
      <c r="JZ612" s="10">
        <f>JX612*1.4</f>
        <v>604.79999999999995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VLOOKUP(KD612,$A$681:$F$2313,6,FALSE)</f>
        <v>164</v>
      </c>
      <c r="KH612" s="203" t="s">
        <v>63</v>
      </c>
      <c r="KI612" s="10">
        <f>KG612*1.4</f>
        <v>229.6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VLOOKUP(KM612,$A$681:$F$2313,6,FALSE)</f>
        <v>432</v>
      </c>
      <c r="KQ612" s="203" t="s">
        <v>63</v>
      </c>
      <c r="KR612" s="10">
        <f>KP612*1.4</f>
        <v>604.79999999999995</v>
      </c>
      <c r="KS612" s="10"/>
      <c r="KT612" s="268"/>
      <c r="KU612" s="203" t="s">
        <v>76</v>
      </c>
      <c r="KV612" s="277" t="s">
        <v>2290</v>
      </c>
      <c r="KX612" s="204"/>
      <c r="KY612" s="204">
        <f>VLOOKUP(KV612,$A$681:$F$2313,6,FALSE)</f>
        <v>375</v>
      </c>
      <c r="KZ612" s="203" t="s">
        <v>63</v>
      </c>
      <c r="LA612" s="10">
        <f>KY612*1.4</f>
        <v>525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VLOOKUP(LE612,$A$681:$F$2313,6,FALSE)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VLOOKUP(LN612,$A$681:$F$2313,6,FALSE)</f>
        <v>432</v>
      </c>
      <c r="LR612" s="203" t="s">
        <v>63</v>
      </c>
      <c r="LS612" s="10">
        <f>LQ612*1.4</f>
        <v>604.79999999999995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VLOOKUP(LW612,$A$681:$F$2313,6,FALSE)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2290</v>
      </c>
      <c r="MH612" s="204"/>
      <c r="MI612" s="204">
        <f>VLOOKUP(MF612,$A$681:$F$2313,6,FALSE)</f>
        <v>375</v>
      </c>
      <c r="MJ612" s="203" t="s">
        <v>63</v>
      </c>
      <c r="MK612" s="10">
        <f>MI612*1.4</f>
        <v>525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VLOOKUP(MO612,$A$681:$F$2313,6,FALSE)</f>
        <v>201</v>
      </c>
      <c r="MS612" s="203" t="s">
        <v>63</v>
      </c>
      <c r="MT612" s="10">
        <f>MR612*1.4</f>
        <v>281.39999999999998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VLOOKUP(MX612,$A$681:$F$2313,6,FALSE)</f>
        <v>101</v>
      </c>
      <c r="NB612" s="203" t="s">
        <v>63</v>
      </c>
      <c r="NC612" s="10">
        <f>NA612*1.4</f>
        <v>141.39999999999998</v>
      </c>
      <c r="ND612" s="10"/>
      <c r="NE612" s="268"/>
      <c r="NF612" s="203" t="s">
        <v>76</v>
      </c>
      <c r="NG612" s="277" t="s">
        <v>2290</v>
      </c>
      <c r="NI612" s="204"/>
      <c r="NJ612" s="204">
        <f>VLOOKUP(NG612,$A$681:$F$2313,6,FALSE)</f>
        <v>375</v>
      </c>
      <c r="NK612" s="203" t="s">
        <v>63</v>
      </c>
      <c r="NL612" s="10">
        <f>NJ612*1.4</f>
        <v>525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VLOOKUP(NP612,$A$681:$F$2313,6,FALSE)</f>
        <v>432</v>
      </c>
      <c r="NT612" s="203" t="s">
        <v>63</v>
      </c>
      <c r="NU612" s="10">
        <f>NS612*1.4</f>
        <v>604.79999999999995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VLOOKUP(NY612,$A$681:$F$2313,6,FALSE)</f>
        <v>67</v>
      </c>
      <c r="OC612" s="203" t="s">
        <v>63</v>
      </c>
      <c r="OD612" s="10">
        <f>OB612*1.4</f>
        <v>93.8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VLOOKUP(OH612,$A$681:$F$2313,6,FALSE)</f>
        <v>164</v>
      </c>
      <c r="OL612" s="203" t="s">
        <v>63</v>
      </c>
      <c r="OM612" s="10">
        <f>OK612*1.4</f>
        <v>229.6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VLOOKUP(OQ612,$A$681:$F$2313,6,FALSE)</f>
        <v>201</v>
      </c>
      <c r="OU612" s="203" t="s">
        <v>63</v>
      </c>
      <c r="OV612" s="10">
        <f>OT612*1.4</f>
        <v>281.39999999999998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VLOOKUP(OZ612,$A$681:$F$2313,6,FALSE)</f>
        <v>170</v>
      </c>
      <c r="PD612" s="203" t="s">
        <v>63</v>
      </c>
      <c r="PE612" s="10">
        <f>PC612*1.4</f>
        <v>237.99999999999997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VLOOKUP(PI612,$A$681:$F$2313,6,FALSE)</f>
        <v>432</v>
      </c>
      <c r="PM612" s="203" t="s">
        <v>63</v>
      </c>
      <c r="PN612" s="10">
        <f>PL612*1.4</f>
        <v>604.79999999999995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VLOOKUP(PR612,$A$681:$F$2313,6,FALSE)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VLOOKUP(QA612,$A$681:$F$2313,6,FALSE)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2290</v>
      </c>
      <c r="QL612" s="204"/>
      <c r="QM612" s="204">
        <f>VLOOKUP(QJ612,$A$681:$F$2313,6,FALSE)</f>
        <v>375</v>
      </c>
      <c r="QN612" s="203" t="s">
        <v>63</v>
      </c>
      <c r="QO612" s="10">
        <f>QM612*1.4</f>
        <v>525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VLOOKUP(QS612,$A$681:$F$2313,6,FALSE)</f>
        <v>410</v>
      </c>
      <c r="QW612" s="203" t="s">
        <v>63</v>
      </c>
      <c r="QX612" s="10">
        <f>QV612*1.4</f>
        <v>574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VLOOKUP(RB612,$A$681:$F$2313,6,FALSE)</f>
        <v>170</v>
      </c>
      <c r="RF612" s="203" t="s">
        <v>63</v>
      </c>
      <c r="RG612" s="10">
        <f>RE612*1.4</f>
        <v>237.99999999999997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VLOOKUP(RK612,$A$681:$F$2313,6,FALSE)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VLOOKUP(RT612,$A$681:$F$2313,6,FALSE)</f>
        <v>432</v>
      </c>
      <c r="RX612" s="203" t="s">
        <v>63</v>
      </c>
      <c r="RY612" s="10">
        <f>RW612*1.4</f>
        <v>604.79999999999995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VLOOKUP(SC612,$A$681:$F$2313,6,FALSE)</f>
        <v>170</v>
      </c>
      <c r="SG612" s="203" t="s">
        <v>63</v>
      </c>
      <c r="SH612" s="10">
        <f>SF612*1.4</f>
        <v>237.99999999999997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VLOOKUP(SL612,$A$681:$F$2313,6,FALSE)</f>
        <v>432</v>
      </c>
      <c r="SP612" s="203" t="s">
        <v>63</v>
      </c>
      <c r="SQ612" s="10">
        <f>SO612*1.4</f>
        <v>604.79999999999995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VLOOKUP(SU612,$A$681:$F$2313,6,FALSE)</f>
        <v>275</v>
      </c>
      <c r="SY612" s="203" t="s">
        <v>63</v>
      </c>
      <c r="SZ612" s="10">
        <f>SX612*1.4</f>
        <v>385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VLOOKUP(TD612,$A$681:$F$2313,6,FALSE)</f>
        <v>432</v>
      </c>
      <c r="TH612" s="203" t="s">
        <v>63</v>
      </c>
      <c r="TI612" s="10">
        <f>TG612*1.4</f>
        <v>604.79999999999995</v>
      </c>
      <c r="TK612" s="274"/>
      <c r="TL612" s="203" t="s">
        <v>76</v>
      </c>
      <c r="TM612" s="277" t="s">
        <v>1263</v>
      </c>
      <c r="TO612" s="204"/>
      <c r="TP612" s="204">
        <f>VLOOKUP(TM612,$A$681:$F$2313,6,FALSE)</f>
        <v>432</v>
      </c>
      <c r="TQ612" s="203" t="s">
        <v>63</v>
      </c>
      <c r="TR612" s="10">
        <f>TP612*1.4</f>
        <v>604.79999999999995</v>
      </c>
      <c r="TS612" s="10"/>
      <c r="TT612" s="274"/>
      <c r="TU612" s="203" t="s">
        <v>76</v>
      </c>
      <c r="TV612" s="277" t="s">
        <v>2290</v>
      </c>
      <c r="TX612" s="204"/>
      <c r="TY612" s="204">
        <f>VLOOKUP(TV612,$A$681:$F$2313,6,FALSE)</f>
        <v>375</v>
      </c>
      <c r="TZ612" s="203" t="s">
        <v>63</v>
      </c>
      <c r="UA612" s="10">
        <f>TY612*1.4</f>
        <v>525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VLOOKUP(UE612,$A$681:$F$2313,6,FALSE)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VLOOKUP(UN612,$A$681:$F$2313,6,FALSE)</f>
        <v>164</v>
      </c>
      <c r="UR612" s="203" t="s">
        <v>63</v>
      </c>
      <c r="US612" s="10">
        <f>UQ612*1.4</f>
        <v>229.6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VLOOKUP(UW612,$A$681:$F$2313,6,FALSE)</f>
        <v>275</v>
      </c>
      <c r="VA612" s="203" t="s">
        <v>63</v>
      </c>
      <c r="VB612" s="10">
        <f>UZ612*1.4</f>
        <v>385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VLOOKUP(VF612,$A$681:$F$2313,6,FALSE)</f>
        <v>101</v>
      </c>
      <c r="VJ612" s="203" t="s">
        <v>63</v>
      </c>
      <c r="VK612" s="10">
        <f>VI612*1.4</f>
        <v>141.39999999999998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VLOOKUP(VO612,$A$681:$F$2313,6,FALSE)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VLOOKUP(VX612,$A$681:$F$2313,6,FALSE)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VLOOKUP(WG612,$A$681:$F$2313,6,FALSE)</f>
        <v>410</v>
      </c>
      <c r="WK612" s="203" t="s">
        <v>63</v>
      </c>
      <c r="WL612" s="10">
        <f>WJ612*1.4</f>
        <v>574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VLOOKUP(WP612,$A$681:$F$2313,6,FALSE)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VLOOKUP(WY612,$A$681:$F$2313,6,FALSE)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VLOOKUP(XH612,$A$681:$F$2313,6,FALSE)</f>
        <v>101</v>
      </c>
      <c r="XL612" s="203" t="s">
        <v>63</v>
      </c>
      <c r="XM612" s="10">
        <f>XK612*1.4</f>
        <v>141.39999999999998</v>
      </c>
      <c r="XO612" s="274"/>
      <c r="XP612" s="203" t="s">
        <v>76</v>
      </c>
      <c r="XQ612" s="277" t="s">
        <v>2290</v>
      </c>
      <c r="XS612" s="204"/>
      <c r="XT612" s="204">
        <f>VLOOKUP(XQ612,$A$681:$F$2313,6,FALSE)</f>
        <v>375</v>
      </c>
      <c r="XU612" s="203" t="s">
        <v>63</v>
      </c>
      <c r="XV612" s="10">
        <f>XT612*1.4</f>
        <v>525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VLOOKUP(XZ612,$A$681:$F$2313,6,FALSE)</f>
        <v>188</v>
      </c>
      <c r="YD612" s="203" t="s">
        <v>63</v>
      </c>
      <c r="YE612" s="10">
        <f>YC612*1.4</f>
        <v>263.2</v>
      </c>
      <c r="YG612" s="274"/>
      <c r="YH612" s="203" t="s">
        <v>76</v>
      </c>
      <c r="YI612" s="279" t="s">
        <v>183</v>
      </c>
      <c r="YK612" s="204"/>
      <c r="YL612" s="204" t="e">
        <f>VLOOKUP(YI612,$A$681:$F$2313,6,FALSE)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VLOOKUP(YR612,$A$681:$F$2313,6,FALSE)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VLOOKUP(ZA612,$A$681:$F$2313,6,FALSE)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VLOOKUP(ZJ612,$A$681:$F$2313,6,FALSE)</f>
        <v>164</v>
      </c>
      <c r="ZN612" s="203" t="s">
        <v>63</v>
      </c>
      <c r="ZO612" s="10">
        <f>ZM612*1.4</f>
        <v>229.6</v>
      </c>
      <c r="ZQ612" s="274"/>
      <c r="ZR612" s="203" t="s">
        <v>76</v>
      </c>
      <c r="ZS612" s="277" t="s">
        <v>465</v>
      </c>
      <c r="ZU612" s="204"/>
      <c r="ZV612" s="204">
        <f>VLOOKUP(ZS612,$A$681:$F$2313,6,FALSE)</f>
        <v>275</v>
      </c>
      <c r="ZW612" s="203" t="s">
        <v>63</v>
      </c>
      <c r="ZX612" s="10">
        <f>ZV612*1.4</f>
        <v>385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VLOOKUP(AAB612,$A$681:$F$2313,6,FALSE)</f>
        <v>188</v>
      </c>
      <c r="AAF612" s="203" t="s">
        <v>63</v>
      </c>
      <c r="AAG612" s="10">
        <f>AAE612*1.4</f>
        <v>263.2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VLOOKUP(AAK612,$A$681:$F$2313,6,FALSE)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2290</v>
      </c>
      <c r="AAV612" s="204"/>
      <c r="AAW612" s="204">
        <f>VLOOKUP(AAT612,$A$681:$F$2313,6,FALSE)</f>
        <v>375</v>
      </c>
      <c r="AAX612" s="203" t="s">
        <v>63</v>
      </c>
      <c r="AAY612" s="10">
        <f>AAW612*1.4</f>
        <v>525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VLOOKUP(ABC612,$A$681:$F$2313,6,FALSE)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VLOOKUP(ABL612,$A$681:$F$2313,6,FALSE)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VLOOKUP(ABU612,$A$681:$F$2313,6,FALSE)</f>
        <v>275</v>
      </c>
      <c r="ABY612" s="203" t="s">
        <v>63</v>
      </c>
      <c r="ABZ612" s="10">
        <f>ABX612*1.4</f>
        <v>385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VLOOKUP(ACD612,$A$681:$F$2313,6,FALSE)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VLOOKUP(ACM612,$A$681:$F$2313,6,FALSE)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VLOOKUP(ACV612,$A$681:$F$2313,6,FALSE)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VLOOKUP(ADE612,$A$681:$F$2313,6,FALSE)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VLOOKUP(ADN612,$A$681:$F$2313,6,FALSE)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VLOOKUP(ADW612,$A$681:$F$2313,6,FALSE)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VLOOKUP(AEF612,$A$681:$F$2313,6,FALSE)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VLOOKUP(AEO612,$A$681:$F$2313,6,FALSE)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VLOOKUP(AEX612,$A$681:$F$2313,6,FALSE)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VLOOKUP(AFG612,$A$681:$F$2313,6,FALSE)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VLOOKUP(AFP612,$A$681:$F$2313,6,FALSE)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VLOOKUP(AFY612,$A$681:$F$2313,6,FALSE)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VLOOKUP(AGH612,$A$681:$F$2313,6,FALSE)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VLOOKUP(AGQ612,$A$681:$F$2313,6,FALSE)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VLOOKUP(AGZ612,$A$681:$F$2313,6,FALSE)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VLOOKUP(AHI612,$A$681:$F$2313,6,FALSE)</f>
        <v>101</v>
      </c>
      <c r="AHM612" s="203" t="s">
        <v>63</v>
      </c>
      <c r="AHN612" s="10">
        <f>AHL612*1.4</f>
        <v>141.39999999999998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VLOOKUP(AHR612,$A$681:$F$2313,6,FALSE)</f>
        <v>107</v>
      </c>
      <c r="AHV612" s="203" t="s">
        <v>63</v>
      </c>
      <c r="AHW612" s="10">
        <f>AHU612*1.4</f>
        <v>149.79999999999998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VLOOKUP(AIA612,$A$681:$F$2313,6,FALSE)</f>
        <v>164</v>
      </c>
      <c r="AIE612" s="203" t="s">
        <v>63</v>
      </c>
      <c r="AIF612" s="10">
        <f>AID612*1.4</f>
        <v>229.6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VLOOKUP(AIJ612,$A$681:$F$2313,6,FALSE)</f>
        <v>164</v>
      </c>
      <c r="AIN612" s="203" t="s">
        <v>63</v>
      </c>
      <c r="AIO612" s="10">
        <f>AIM612*1.4</f>
        <v>229.6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VLOOKUP(AIS612,$A$681:$F$2313,6,FALSE)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VLOOKUP(AJB612,$A$681:$F$2313,6,FALSE)</f>
        <v>164</v>
      </c>
      <c r="AJF612" s="203" t="s">
        <v>63</v>
      </c>
      <c r="AJG612" s="10">
        <f>AJE612*1.4</f>
        <v>229.6</v>
      </c>
      <c r="AJH612" s="10"/>
      <c r="AJI612" s="274"/>
      <c r="AJJ612" s="203" t="s">
        <v>76</v>
      </c>
      <c r="AJK612" s="277" t="s">
        <v>2290</v>
      </c>
      <c r="AJM612" s="204"/>
      <c r="AJN612" s="204">
        <f>VLOOKUP(AJK612,$A$681:$F$2313,6,FALSE)</f>
        <v>375</v>
      </c>
      <c r="AJO612" s="203" t="s">
        <v>63</v>
      </c>
      <c r="AJP612" s="10">
        <f>AJN612*1.4</f>
        <v>525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VLOOKUP(AJT612,$A$681:$F$2313,6,FALSE)</f>
        <v>67</v>
      </c>
      <c r="AJX612" s="203" t="s">
        <v>63</v>
      </c>
      <c r="AJY612" s="10">
        <f>AJW612*1.4</f>
        <v>93.8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VLOOKUP(AKC612,$A$681:$F$2313,6,FALSE)</f>
        <v>432</v>
      </c>
      <c r="AKG612" s="203" t="s">
        <v>63</v>
      </c>
      <c r="AKH612" s="10">
        <f>AKF612*1.4</f>
        <v>604.79999999999995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VLOOKUP(AKL612,$A$681:$F$2313,6,FALSE)</f>
        <v>432</v>
      </c>
      <c r="AKP612" s="203" t="s">
        <v>63</v>
      </c>
      <c r="AKQ612" s="10">
        <f>AKO612*1.4</f>
        <v>604.79999999999995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VLOOKUP(AKU612,$A$681:$F$2313,6,FALSE)</f>
        <v>107</v>
      </c>
      <c r="AKY612" s="203" t="s">
        <v>63</v>
      </c>
      <c r="AKZ612" s="10">
        <f>AKX612*1.4</f>
        <v>149.79999999999998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VLOOKUP(ALD612,$A$681:$F$2313,6,FALSE)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VLOOKUP(ALM612,$A$681:$F$2313,6,FALSE)</f>
        <v>410</v>
      </c>
      <c r="ALQ612" s="203" t="s">
        <v>63</v>
      </c>
      <c r="ALR612" s="10">
        <f>ALP612*1.4</f>
        <v>574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VLOOKUP(ALV612,$A$681:$F$2313,6,FALSE)</f>
        <v>275</v>
      </c>
      <c r="ALZ612" s="203" t="s">
        <v>63</v>
      </c>
      <c r="AMA612" s="10">
        <f>ALY612*1.4</f>
        <v>385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VLOOKUP(AME612,$A$681:$F$2313,6,FALSE)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VLOOKUP(AMN612,$A$681:$F$2313,6,FALSE)</f>
        <v>188</v>
      </c>
      <c r="AMR612" s="203" t="s">
        <v>63</v>
      </c>
      <c r="AMS612" s="10">
        <f>AMQ612*1.4</f>
        <v>263.2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VLOOKUP(AMW612,$A$681:$F$2313,6,FALSE)</f>
        <v>170</v>
      </c>
      <c r="ANA612" s="203" t="s">
        <v>63</v>
      </c>
      <c r="ANB612" s="10">
        <f>AMZ612*1.4</f>
        <v>237.99999999999997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VLOOKUP(ANF612,$A$681:$F$2313,6,FALSE)</f>
        <v>25</v>
      </c>
      <c r="ANJ612" s="203" t="s">
        <v>63</v>
      </c>
      <c r="ANK612" s="10">
        <f>ANI612*1.4</f>
        <v>35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VLOOKUP(ANO612,$A$681:$F$2313,6,FALSE)</f>
        <v>188</v>
      </c>
      <c r="ANS612" s="203" t="s">
        <v>63</v>
      </c>
      <c r="ANT612" s="10">
        <f>ANR612*1.4</f>
        <v>263.2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VLOOKUP(ANX612,$A$681:$F$2313,6,FALSE)</f>
        <v>275</v>
      </c>
      <c r="AOB612" s="203" t="s">
        <v>63</v>
      </c>
      <c r="AOC612" s="10">
        <f>AOA612*1.4</f>
        <v>385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VLOOKUP(AOG612,$A$681:$F$2313,6,FALSE)</f>
        <v>101</v>
      </c>
      <c r="AOK612" s="203" t="s">
        <v>63</v>
      </c>
      <c r="AOL612" s="10">
        <f>AOJ612*1.4</f>
        <v>141.39999999999998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VLOOKUP(AOP612,$A$681:$F$2313,6,FALSE)</f>
        <v>432</v>
      </c>
      <c r="AOT612" s="203" t="s">
        <v>63</v>
      </c>
      <c r="AOU612" s="10">
        <f>AOS612*1.4</f>
        <v>604.79999999999995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VLOOKUP(AOY612,$A$681:$F$2313,6,FALSE)</f>
        <v>164</v>
      </c>
      <c r="APC612" s="203" t="s">
        <v>63</v>
      </c>
      <c r="APD612" s="10">
        <f>APB612*1.4</f>
        <v>229.6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VLOOKUP(APH612,$A$681:$F$2313,6,FALSE)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VLOOKUP(APQ612,$A$681:$F$2313,6,FALSE)</f>
        <v>410</v>
      </c>
      <c r="APU612" s="203" t="s">
        <v>63</v>
      </c>
      <c r="APV612" s="10">
        <f>APT612*1.4</f>
        <v>574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VLOOKUP(APZ612,$A$681:$F$2313,6,FALSE)</f>
        <v>170</v>
      </c>
      <c r="AQD612" s="203" t="s">
        <v>63</v>
      </c>
      <c r="AQE612" s="10">
        <f>AQC612*1.4</f>
        <v>237.99999999999997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VLOOKUP(B613,$A$681:$F$2313,6,FALSE)</f>
        <v>432</v>
      </c>
      <c r="F613" s="203" t="s">
        <v>65</v>
      </c>
      <c r="G613" s="10">
        <f>E613*1.3</f>
        <v>561.6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VLOOKUP(K613,$A$681:$F$2313,6,FALSE)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VLOOKUP(T613,$A$681:$F$2313,6,FALSE)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VLOOKUP(AC613,$A$681:$F$2313,6,FALSE)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VLOOKUP(AL613,$A$681:$F$2313,6,FALSE)</f>
        <v>432</v>
      </c>
      <c r="AP613" s="203" t="s">
        <v>65</v>
      </c>
      <c r="AQ613" s="10">
        <f>AO613*1.3</f>
        <v>561.6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VLOOKUP(AU613,$A$681:$F$2313,6,FALSE)</f>
        <v>170</v>
      </c>
      <c r="AY613" s="203" t="s">
        <v>65</v>
      </c>
      <c r="AZ613" s="10">
        <f>AX613*1.3</f>
        <v>221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VLOOKUP(BD613,$A$681:$F$2313,6,FALSE)</f>
        <v>107</v>
      </c>
      <c r="BH613" s="203" t="s">
        <v>65</v>
      </c>
      <c r="BI613" s="10">
        <f>BG613*1.3</f>
        <v>139.1</v>
      </c>
      <c r="BJ613" s="10"/>
      <c r="BK613" s="268"/>
      <c r="BL613" s="203" t="s">
        <v>77</v>
      </c>
      <c r="BM613" s="277" t="s">
        <v>2290</v>
      </c>
      <c r="BO613" s="204"/>
      <c r="BP613" s="204">
        <f>VLOOKUP(BM613,$A$681:$F$2313,6,FALSE)</f>
        <v>375</v>
      </c>
      <c r="BQ613" s="203" t="s">
        <v>65</v>
      </c>
      <c r="BR613" s="10">
        <f>BP613*1.3</f>
        <v>487.5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VLOOKUP(BV613,$A$681:$F$2313,6,FALSE)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VLOOKUP(CE613,$A$681:$F$2313,6,FALSE)</f>
        <v>170</v>
      </c>
      <c r="CI613" s="203" t="s">
        <v>65</v>
      </c>
      <c r="CJ613" s="10">
        <f>CH613*1.3</f>
        <v>221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VLOOKUP(CN613,$A$681:$F$2313,6,FALSE)</f>
        <v>432</v>
      </c>
      <c r="CR613" s="203" t="s">
        <v>65</v>
      </c>
      <c r="CS613" s="10">
        <f>CQ613*1.3</f>
        <v>561.6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VLOOKUP(CW613,$A$681:$F$2313,6,FALSE)</f>
        <v>275</v>
      </c>
      <c r="DA613" s="203" t="s">
        <v>65</v>
      </c>
      <c r="DB613" s="10">
        <f>CZ613*1.3</f>
        <v>357.5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VLOOKUP(DF613,$A$681:$F$2313,6,FALSE)</f>
        <v>432</v>
      </c>
      <c r="DJ613" s="203" t="s">
        <v>65</v>
      </c>
      <c r="DK613" s="10">
        <f>DI613*1.3</f>
        <v>561.6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VLOOKUP(DO613,$A$681:$F$2313,6,FALSE)</f>
        <v>432</v>
      </c>
      <c r="DS613" s="203" t="s">
        <v>65</v>
      </c>
      <c r="DT613" s="10">
        <f>DR613*1.3</f>
        <v>561.6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VLOOKUP(DX613,$A$681:$F$2313,6,FALSE)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VLOOKUP(EG613,$A$681:$F$2313,6,FALSE)</f>
        <v>201</v>
      </c>
      <c r="EK613" s="203" t="s">
        <v>65</v>
      </c>
      <c r="EL613" s="10">
        <f>EJ613*1.3</f>
        <v>261.3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VLOOKUP(EP613,$A$681:$F$2313,6,FALSE)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VLOOKUP(EY613,$A$681:$F$2313,6,FALSE)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VLOOKUP(FH613,$A$681:$F$2313,6,FALSE)</f>
        <v>107</v>
      </c>
      <c r="FL613" s="203" t="s">
        <v>65</v>
      </c>
      <c r="FM613" s="10">
        <f>FK613*1.3</f>
        <v>139.1</v>
      </c>
      <c r="FN613" s="10"/>
      <c r="FO613" s="268"/>
      <c r="FP613" s="203" t="s">
        <v>77</v>
      </c>
      <c r="FQ613" s="277" t="s">
        <v>2290</v>
      </c>
      <c r="FS613" s="204"/>
      <c r="FT613" s="204">
        <f>VLOOKUP(FQ613,$A$681:$F$2313,6,FALSE)</f>
        <v>375</v>
      </c>
      <c r="FU613" s="203" t="s">
        <v>65</v>
      </c>
      <c r="FV613" s="10">
        <f>FT613*1.3</f>
        <v>487.5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VLOOKUP(FZ613,$A$681:$F$2313,6,FALSE)</f>
        <v>275</v>
      </c>
      <c r="GD613" s="203" t="s">
        <v>65</v>
      </c>
      <c r="GE613" s="10">
        <f>GC613*1.3</f>
        <v>357.5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VLOOKUP(GI613,$A$681:$F$2313,6,FALSE)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VLOOKUP(GR613,$A$681:$F$2313,6,FALSE)</f>
        <v>101</v>
      </c>
      <c r="GV613" s="203" t="s">
        <v>65</v>
      </c>
      <c r="GW613" s="10">
        <f>GU613*1.3</f>
        <v>131.30000000000001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VLOOKUP(HA613,$A$681:$F$2313,6,FALSE)</f>
        <v>432</v>
      </c>
      <c r="HE613" s="203" t="s">
        <v>65</v>
      </c>
      <c r="HF613" s="10">
        <f>HD613*1.3</f>
        <v>561.6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VLOOKUP(HJ613,$A$681:$F$2313,6,FALSE)</f>
        <v>164</v>
      </c>
      <c r="HN613" s="203" t="s">
        <v>65</v>
      </c>
      <c r="HO613" s="10">
        <f>HM613*1.3</f>
        <v>213.20000000000002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VLOOKUP(HS613,$A$681:$F$2313,6,FALSE)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VLOOKUP(IB613,$A$681:$F$2313,6,FALSE)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VLOOKUP(IK613,$A$681:$F$2313,6,FALSE)</f>
        <v>101</v>
      </c>
      <c r="IO613" s="203" t="s">
        <v>65</v>
      </c>
      <c r="IP613" s="10">
        <f>IN613*1.3</f>
        <v>131.30000000000001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VLOOKUP(IT613,$A$681:$F$2313,6,FALSE)</f>
        <v>170</v>
      </c>
      <c r="IX613" s="203" t="s">
        <v>65</v>
      </c>
      <c r="IY613" s="10">
        <f>IW613*1.3</f>
        <v>221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VLOOKUP(JC613,$A$681:$F$2313,6,FALSE)</f>
        <v>432</v>
      </c>
      <c r="JG613" s="203" t="s">
        <v>65</v>
      </c>
      <c r="JH613" s="10">
        <f>JF613*1.3</f>
        <v>561.6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VLOOKUP(JL613,$A$681:$F$2313,6,FALSE)</f>
        <v>201</v>
      </c>
      <c r="JP613" s="203" t="s">
        <v>65</v>
      </c>
      <c r="JQ613" s="10">
        <f>JO613*1.3</f>
        <v>261.3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VLOOKUP(JU613,$A$681:$F$2313,6,FALSE)</f>
        <v>170</v>
      </c>
      <c r="JY613" s="203" t="s">
        <v>65</v>
      </c>
      <c r="JZ613" s="10">
        <f>JX613*1.3</f>
        <v>221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VLOOKUP(KD613,$A$681:$F$2313,6,FALSE)</f>
        <v>170</v>
      </c>
      <c r="KH613" s="203" t="s">
        <v>65</v>
      </c>
      <c r="KI613" s="10">
        <f>KG613*1.3</f>
        <v>221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VLOOKUP(KM613,$A$681:$F$2313,6,FALSE)</f>
        <v>410</v>
      </c>
      <c r="KQ613" s="203" t="s">
        <v>65</v>
      </c>
      <c r="KR613" s="10">
        <f>KP613*1.3</f>
        <v>533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VLOOKUP(KV613,$A$681:$F$2313,6,FALSE)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2290</v>
      </c>
      <c r="LG613" s="204"/>
      <c r="LH613" s="204">
        <f>VLOOKUP(LE613,$A$681:$F$2313,6,FALSE)</f>
        <v>375</v>
      </c>
      <c r="LI613" s="203" t="s">
        <v>65</v>
      </c>
      <c r="LJ613" s="10">
        <f>LH613*1.3</f>
        <v>487.5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VLOOKUP(LN613,$A$681:$F$2313,6,FALSE)</f>
        <v>275</v>
      </c>
      <c r="LR613" s="203" t="s">
        <v>65</v>
      </c>
      <c r="LS613" s="10">
        <f>LQ613*1.3</f>
        <v>357.5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VLOOKUP(LW613,$A$681:$F$2313,6,FALSE)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VLOOKUP(MF613,$A$681:$F$2313,6,FALSE)</f>
        <v>101</v>
      </c>
      <c r="MJ613" s="203" t="s">
        <v>65</v>
      </c>
      <c r="MK613" s="10">
        <f>MI613*1.3</f>
        <v>131.30000000000001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VLOOKUP(MO613,$A$681:$F$2313,6,FALSE)</f>
        <v>1</v>
      </c>
      <c r="MS613" s="203" t="s">
        <v>65</v>
      </c>
      <c r="MT613" s="10">
        <f>MR613*1.3</f>
        <v>1.3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VLOOKUP(MX613,$A$681:$F$2313,6,FALSE)</f>
        <v>164</v>
      </c>
      <c r="NB613" s="203" t="s">
        <v>65</v>
      </c>
      <c r="NC613" s="10">
        <f>NA613*1.3</f>
        <v>213.20000000000002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VLOOKUP(NG613,$A$681:$F$2313,6,FALSE)</f>
        <v>25</v>
      </c>
      <c r="NK613" s="203" t="s">
        <v>65</v>
      </c>
      <c r="NL613" s="10">
        <f>NJ613*1.3</f>
        <v>32.5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VLOOKUP(NP613,$A$681:$F$2313,6,FALSE)</f>
        <v>188</v>
      </c>
      <c r="NT613" s="203" t="s">
        <v>65</v>
      </c>
      <c r="NU613" s="10">
        <f>NS613*1.3</f>
        <v>244.4</v>
      </c>
      <c r="NV613" s="10"/>
      <c r="NW613" s="268"/>
      <c r="NX613" s="203" t="s">
        <v>77</v>
      </c>
      <c r="NY613" s="277" t="s">
        <v>2290</v>
      </c>
      <c r="OA613" s="204"/>
      <c r="OB613" s="204">
        <f>VLOOKUP(NY613,$A$681:$F$2313,6,FALSE)</f>
        <v>375</v>
      </c>
      <c r="OC613" s="203" t="s">
        <v>65</v>
      </c>
      <c r="OD613" s="10">
        <f>OB613*1.3</f>
        <v>487.5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VLOOKUP(OH613,$A$681:$F$2313,6,FALSE)</f>
        <v>201</v>
      </c>
      <c r="OL613" s="203" t="s">
        <v>65</v>
      </c>
      <c r="OM613" s="10">
        <f>OK613*1.3</f>
        <v>261.3</v>
      </c>
      <c r="ON613" s="10"/>
      <c r="OO613" s="268"/>
      <c r="OP613" s="203" t="s">
        <v>77</v>
      </c>
      <c r="OQ613" s="425" t="s">
        <v>2290</v>
      </c>
      <c r="OS613" s="204"/>
      <c r="OT613" s="204">
        <f>VLOOKUP(OQ613,$A$681:$F$2313,6,FALSE)</f>
        <v>375</v>
      </c>
      <c r="OU613" s="203" t="s">
        <v>65</v>
      </c>
      <c r="OV613" s="10">
        <f>OT613*1.3</f>
        <v>487.5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VLOOKUP(OZ613,$A$681:$F$2313,6,FALSE)</f>
        <v>101</v>
      </c>
      <c r="PD613" s="203" t="s">
        <v>65</v>
      </c>
      <c r="PE613" s="10">
        <f>PC613*1.3</f>
        <v>131.30000000000001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VLOOKUP(PI613,$A$681:$F$2313,6,FALSE)</f>
        <v>188</v>
      </c>
      <c r="PM613" s="203" t="s">
        <v>65</v>
      </c>
      <c r="PN613" s="10">
        <f>PL613*1.3</f>
        <v>244.4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VLOOKUP(PR613,$A$681:$F$2313,6,FALSE)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VLOOKUP(QA613,$A$681:$F$2313,6,FALSE)</f>
        <v>170</v>
      </c>
      <c r="QE613" s="203" t="s">
        <v>65</v>
      </c>
      <c r="QF613" s="10">
        <f>QD613*1.3</f>
        <v>221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VLOOKUP(QJ613,$A$681:$F$2313,6,FALSE)</f>
        <v>432</v>
      </c>
      <c r="QN613" s="203" t="s">
        <v>65</v>
      </c>
      <c r="QO613" s="10">
        <f>QM613*1.3</f>
        <v>561.6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VLOOKUP(QS613,$A$681:$F$2313,6,FALSE)</f>
        <v>101</v>
      </c>
      <c r="QW613" s="203" t="s">
        <v>65</v>
      </c>
      <c r="QX613" s="10">
        <f>QV613*1.3</f>
        <v>131.30000000000001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VLOOKUP(RB613,$A$681:$F$2313,6,FALSE)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VLOOKUP(RK613,$A$681:$F$2313,6,FALSE)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VLOOKUP(RT613,$A$681:$F$2313,6,FALSE)</f>
        <v>170</v>
      </c>
      <c r="RX613" s="203" t="s">
        <v>65</v>
      </c>
      <c r="RY613" s="10">
        <f>RW613*1.3</f>
        <v>221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VLOOKUP(SC613,$A$681:$F$2313,6,FALSE)</f>
        <v>432</v>
      </c>
      <c r="SG613" s="203" t="s">
        <v>65</v>
      </c>
      <c r="SH613" s="10">
        <f>SF613*1.3</f>
        <v>561.6</v>
      </c>
      <c r="SI613" s="10"/>
      <c r="SJ613" s="274"/>
      <c r="SK613" s="203" t="s">
        <v>77</v>
      </c>
      <c r="SL613" s="277" t="s">
        <v>2290</v>
      </c>
      <c r="SN613" s="204"/>
      <c r="SO613" s="204">
        <f>VLOOKUP(SL613,$A$681:$F$2313,6,FALSE)</f>
        <v>375</v>
      </c>
      <c r="SP613" s="203" t="s">
        <v>65</v>
      </c>
      <c r="SQ613" s="10">
        <f>SO613*1.3</f>
        <v>487.5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VLOOKUP(SU613,$A$681:$F$2313,6,FALSE)</f>
        <v>67</v>
      </c>
      <c r="SY613" s="203" t="s">
        <v>65</v>
      </c>
      <c r="SZ613" s="10">
        <f>SX613*1.3</f>
        <v>87.100000000000009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VLOOKUP(TD613,$A$681:$F$2313,6,FALSE)</f>
        <v>275</v>
      </c>
      <c r="TH613" s="203" t="s">
        <v>65</v>
      </c>
      <c r="TI613" s="10">
        <f>TG613*1.3</f>
        <v>357.5</v>
      </c>
      <c r="TK613" s="274"/>
      <c r="TL613" s="203" t="s">
        <v>77</v>
      </c>
      <c r="TM613" s="277" t="s">
        <v>604</v>
      </c>
      <c r="TO613" s="204"/>
      <c r="TP613" s="204">
        <f>VLOOKUP(TM613,$A$681:$F$2313,6,FALSE)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VLOOKUP(TV613,$A$681:$F$2313,6,FALSE)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VLOOKUP(UE613,$A$681:$F$2313,6,FALSE)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VLOOKUP(UN613,$A$681:$F$2313,6,FALSE)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VLOOKUP(UW613,$A$681:$F$2313,6,FALSE)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VLOOKUP(VF613,$A$681:$F$2313,6,FALSE)</f>
        <v>275</v>
      </c>
      <c r="VJ613" s="203" t="s">
        <v>65</v>
      </c>
      <c r="VK613" s="10">
        <f>VI613*1.3</f>
        <v>357.5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VLOOKUP(VO613,$A$681:$F$2313,6,FALSE)</f>
        <v>107</v>
      </c>
      <c r="VS613" s="203" t="s">
        <v>65</v>
      </c>
      <c r="VT613" s="10">
        <f>VR613*1.3</f>
        <v>139.1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VLOOKUP(VX613,$A$681:$F$2313,6,FALSE)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VLOOKUP(WG613,$A$681:$F$2313,6,FALSE)</f>
        <v>264</v>
      </c>
      <c r="WK613" s="203" t="s">
        <v>65</v>
      </c>
      <c r="WL613" s="10">
        <f>WJ613*1.3</f>
        <v>343.2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VLOOKUP(WP613,$A$681:$F$2313,6,FALSE)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VLOOKUP(WY613,$A$681:$F$2313,6,FALSE)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2290</v>
      </c>
      <c r="XJ613" s="204"/>
      <c r="XK613" s="204">
        <f>VLOOKUP(XH613,$A$681:$F$2313,6,FALSE)</f>
        <v>375</v>
      </c>
      <c r="XL613" s="203" t="s">
        <v>65</v>
      </c>
      <c r="XM613" s="10">
        <f>XK613*1.3</f>
        <v>487.5</v>
      </c>
      <c r="XO613" s="274"/>
      <c r="XP613" s="203" t="s">
        <v>77</v>
      </c>
      <c r="XQ613" s="277" t="s">
        <v>640</v>
      </c>
      <c r="XS613" s="204"/>
      <c r="XT613" s="204">
        <f>VLOOKUP(XQ613,$A$681:$F$2313,6,FALSE)</f>
        <v>170</v>
      </c>
      <c r="XU613" s="203" t="s">
        <v>65</v>
      </c>
      <c r="XV613" s="10">
        <f>XT613*1.3</f>
        <v>221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VLOOKUP(XZ613,$A$681:$F$2313,6,FALSE)</f>
        <v>107</v>
      </c>
      <c r="YD613" s="203" t="s">
        <v>65</v>
      </c>
      <c r="YE613" s="10">
        <f>YC613*1.3</f>
        <v>139.1</v>
      </c>
      <c r="YG613" s="274"/>
      <c r="YH613" s="203" t="s">
        <v>77</v>
      </c>
      <c r="YI613" s="279" t="s">
        <v>183</v>
      </c>
      <c r="YK613" s="204"/>
      <c r="YL613" s="204" t="e">
        <f>VLOOKUP(YI613,$A$681:$F$2313,6,FALSE)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VLOOKUP(YR613,$A$681:$F$2313,6,FALSE)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2290</v>
      </c>
      <c r="ZC613" s="204"/>
      <c r="ZD613" s="204">
        <f>VLOOKUP(ZA613,$A$681:$F$2313,6,FALSE)</f>
        <v>375</v>
      </c>
      <c r="ZE613" s="203" t="s">
        <v>65</v>
      </c>
      <c r="ZF613" s="10">
        <f>ZD613*1.3</f>
        <v>487.5</v>
      </c>
      <c r="ZH613" s="274"/>
      <c r="ZI613" s="203" t="s">
        <v>77</v>
      </c>
      <c r="ZJ613" s="277" t="s">
        <v>462</v>
      </c>
      <c r="ZL613" s="204"/>
      <c r="ZM613" s="204">
        <f>VLOOKUP(ZJ613,$A$681:$F$2313,6,FALSE)</f>
        <v>188</v>
      </c>
      <c r="ZN613" s="203" t="s">
        <v>65</v>
      </c>
      <c r="ZO613" s="10">
        <f>ZM613*1.3</f>
        <v>244.4</v>
      </c>
      <c r="ZQ613" s="274"/>
      <c r="ZR613" s="203" t="s">
        <v>77</v>
      </c>
      <c r="ZS613" s="277" t="s">
        <v>529</v>
      </c>
      <c r="ZU613" s="204"/>
      <c r="ZV613" s="204">
        <f>VLOOKUP(ZS613,$A$681:$F$2313,6,FALSE)</f>
        <v>107</v>
      </c>
      <c r="ZW613" s="203" t="s">
        <v>65</v>
      </c>
      <c r="ZX613" s="10">
        <f>ZV613*1.3</f>
        <v>139.1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VLOOKUP(AAB613,$A$681:$F$2313,6,FALSE)</f>
        <v>264</v>
      </c>
      <c r="AAF613" s="203" t="s">
        <v>65</v>
      </c>
      <c r="AAG613" s="10">
        <f>AAE613*1.3</f>
        <v>343.2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VLOOKUP(AAK613,$A$681:$F$2313,6,FALSE)</f>
        <v>264</v>
      </c>
      <c r="AAO613" s="203" t="s">
        <v>65</v>
      </c>
      <c r="AAP613" s="10">
        <f>AAN613*1.3</f>
        <v>343.2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VLOOKUP(AAT613,$A$681:$F$2313,6,FALSE)</f>
        <v>107</v>
      </c>
      <c r="AAX613" s="203" t="s">
        <v>65</v>
      </c>
      <c r="AAY613" s="10">
        <f>AAW613*1.3</f>
        <v>139.1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VLOOKUP(ABC613,$A$681:$F$2313,6,FALSE)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VLOOKUP(ABL613,$A$681:$F$2313,6,FALSE)</f>
        <v>275</v>
      </c>
      <c r="ABP613" s="203" t="s">
        <v>65</v>
      </c>
      <c r="ABQ613" s="10">
        <f>ABO613*1.3</f>
        <v>357.5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VLOOKUP(ABU613,$A$681:$F$2313,6,FALSE)</f>
        <v>164</v>
      </c>
      <c r="ABY613" s="203" t="s">
        <v>65</v>
      </c>
      <c r="ABZ613" s="10">
        <f>ABX613*1.3</f>
        <v>213.20000000000002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VLOOKUP(ACD613,$A$681:$F$2313,6,FALSE)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VLOOKUP(ACM613,$A$681:$F$2313,6,FALSE)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VLOOKUP(ACV613,$A$681:$F$2313,6,FALSE)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VLOOKUP(ADE613,$A$681:$F$2313,6,FALSE)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VLOOKUP(ADN613,$A$681:$F$2313,6,FALSE)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VLOOKUP(ADW613,$A$681:$F$2313,6,FALSE)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VLOOKUP(AEF613,$A$681:$F$2313,6,FALSE)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VLOOKUP(AEO613,$A$681:$F$2313,6,FALSE)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VLOOKUP(AEX613,$A$681:$F$2313,6,FALSE)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VLOOKUP(AFG613,$A$681:$F$2313,6,FALSE)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VLOOKUP(AFP613,$A$681:$F$2313,6,FALSE)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VLOOKUP(AFY613,$A$681:$F$2313,6,FALSE)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VLOOKUP(AGH613,$A$681:$F$2313,6,FALSE)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VLOOKUP(AGQ613,$A$681:$F$2313,6,FALSE)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VLOOKUP(AGZ613,$A$681:$F$2313,6,FALSE)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VLOOKUP(AHI613,$A$681:$F$2313,6,FALSE)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2290</v>
      </c>
      <c r="AHT613" s="204"/>
      <c r="AHU613" s="204">
        <f>VLOOKUP(AHR613,$A$681:$F$2313,6,FALSE)</f>
        <v>375</v>
      </c>
      <c r="AHV613" s="203" t="s">
        <v>65</v>
      </c>
      <c r="AHW613" s="10">
        <f>AHU613*1.3</f>
        <v>487.5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VLOOKUP(AIA613,$A$681:$F$2313,6,FALSE)</f>
        <v>1</v>
      </c>
      <c r="AIE613" s="203" t="s">
        <v>65</v>
      </c>
      <c r="AIF613" s="10">
        <f>AID613*1.3</f>
        <v>1.3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VLOOKUP(AIJ613,$A$681:$F$2313,6,FALSE)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VLOOKUP(AIS613,$A$681:$F$2313,6,FALSE)</f>
        <v>275</v>
      </c>
      <c r="AIW613" s="203" t="s">
        <v>65</v>
      </c>
      <c r="AIX613" s="10">
        <f>AIV613*1.3</f>
        <v>357.5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VLOOKUP(AJB613,$A$681:$F$2313,6,FALSE)</f>
        <v>101</v>
      </c>
      <c r="AJF613" s="203" t="s">
        <v>65</v>
      </c>
      <c r="AJG613" s="10">
        <f>AJE613*1.3</f>
        <v>131.30000000000001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VLOOKUP(AJK613,$A$681:$F$2313,6,FALSE)</f>
        <v>432</v>
      </c>
      <c r="AJO613" s="203" t="s">
        <v>65</v>
      </c>
      <c r="AJP613" s="10">
        <f>AJN613*1.3</f>
        <v>561.6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VLOOKUP(AJT613,$A$681:$F$2313,6,FALSE)</f>
        <v>432</v>
      </c>
      <c r="AJX613" s="203" t="s">
        <v>65</v>
      </c>
      <c r="AJY613" s="10">
        <f>AJW613*1.3</f>
        <v>561.6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VLOOKUP(AKC613,$A$681:$F$2313,6,FALSE)</f>
        <v>170</v>
      </c>
      <c r="AKG613" s="203" t="s">
        <v>65</v>
      </c>
      <c r="AKH613" s="10">
        <f>AKF613*1.3</f>
        <v>221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VLOOKUP(AKL613,$A$681:$F$2313,6,FALSE)</f>
        <v>170</v>
      </c>
      <c r="AKP613" s="203" t="s">
        <v>65</v>
      </c>
      <c r="AKQ613" s="10">
        <f>AKO613*1.3</f>
        <v>221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VLOOKUP(AKU613,$A$681:$F$2313,6,FALSE)</f>
        <v>170</v>
      </c>
      <c r="AKY613" s="203" t="s">
        <v>65</v>
      </c>
      <c r="AKZ613" s="10">
        <f>AKX613*1.3</f>
        <v>221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VLOOKUP(ALD613,$A$681:$F$2313,6,FALSE)</f>
        <v>164</v>
      </c>
      <c r="ALH613" s="203" t="s">
        <v>65</v>
      </c>
      <c r="ALI613" s="10">
        <f>ALG613*1.3</f>
        <v>213.20000000000002</v>
      </c>
      <c r="ALJ613" s="10"/>
      <c r="ALK613" s="274"/>
      <c r="ALL613" s="203" t="s">
        <v>77</v>
      </c>
      <c r="ALM613" s="277" t="s">
        <v>2290</v>
      </c>
      <c r="ALO613" s="204"/>
      <c r="ALP613" s="204">
        <f>VLOOKUP(ALM613,$A$681:$F$2313,6,FALSE)</f>
        <v>375</v>
      </c>
      <c r="ALQ613" s="203" t="s">
        <v>65</v>
      </c>
      <c r="ALR613" s="10">
        <f>ALP613*1.3</f>
        <v>487.5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VLOOKUP(ALV613,$A$681:$F$2313,6,FALSE)</f>
        <v>170</v>
      </c>
      <c r="ALZ613" s="203" t="s">
        <v>65</v>
      </c>
      <c r="AMA613" s="10">
        <f>ALY613*1.3</f>
        <v>221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VLOOKUP(AME613,$A$681:$F$2313,6,FALSE)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VLOOKUP(AMN613,$A$681:$F$2313,6,FALSE)</f>
        <v>107</v>
      </c>
      <c r="AMR613" s="203" t="s">
        <v>65</v>
      </c>
      <c r="AMS613" s="10">
        <f>AMQ613*1.3</f>
        <v>139.1</v>
      </c>
      <c r="AMT613" s="10"/>
      <c r="AMU613" s="274"/>
      <c r="AMV613" s="203" t="s">
        <v>77</v>
      </c>
      <c r="AMW613" s="277" t="s">
        <v>2290</v>
      </c>
      <c r="AMY613" s="204"/>
      <c r="AMZ613" s="204">
        <f>VLOOKUP(AMW613,$A$681:$F$2313,6,FALSE)</f>
        <v>375</v>
      </c>
      <c r="ANA613" s="203" t="s">
        <v>65</v>
      </c>
      <c r="ANB613" s="10">
        <f>AMZ613*1.3</f>
        <v>487.5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VLOOKUP(ANF613,$A$681:$F$2313,6,FALSE)</f>
        <v>170</v>
      </c>
      <c r="ANJ613" s="203" t="s">
        <v>65</v>
      </c>
      <c r="ANK613" s="10">
        <f>ANI613*1.3</f>
        <v>221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VLOOKUP(ANO613,$A$681:$F$2313,6,FALSE)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VLOOKUP(ANX613,$A$681:$F$2313,6,FALSE)</f>
        <v>432</v>
      </c>
      <c r="AOB613" s="203" t="s">
        <v>65</v>
      </c>
      <c r="AOC613" s="10">
        <f>AOA613*1.3</f>
        <v>561.6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VLOOKUP(AOG613,$A$681:$F$2313,6,FALSE)</f>
        <v>164</v>
      </c>
      <c r="AOK613" s="203" t="s">
        <v>65</v>
      </c>
      <c r="AOL613" s="10">
        <f>AOJ613*1.3</f>
        <v>213.20000000000002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VLOOKUP(AOP613,$A$681:$F$2313,6,FALSE)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VLOOKUP(AOY613,$A$681:$F$2313,6,FALSE)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VLOOKUP(APH613,$A$681:$F$2313,6,FALSE)</f>
        <v>275</v>
      </c>
      <c r="APL613" s="203" t="s">
        <v>65</v>
      </c>
      <c r="APM613" s="10">
        <f>APK613*1.3</f>
        <v>357.5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VLOOKUP(APQ613,$A$681:$F$2313,6,FALSE)</f>
        <v>107</v>
      </c>
      <c r="APU613" s="203" t="s">
        <v>65</v>
      </c>
      <c r="APV613" s="10">
        <f>APT613*1.3</f>
        <v>139.1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VLOOKUP(APZ613,$A$681:$F$2313,6,FALSE)</f>
        <v>67</v>
      </c>
      <c r="AQD613" s="203" t="s">
        <v>65</v>
      </c>
      <c r="AQE613" s="10">
        <f>AQC613*1.3</f>
        <v>87.100000000000009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VLOOKUP(B614,$A$681:$F$2313,6,FALSE)</f>
        <v>170</v>
      </c>
      <c r="F614" s="203" t="s">
        <v>67</v>
      </c>
      <c r="G614" s="10">
        <f>E614*1.2</f>
        <v>204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VLOOKUP(K614,$A$681:$F$2313,6,FALSE)</f>
        <v>264</v>
      </c>
      <c r="O614" s="203" t="s">
        <v>67</v>
      </c>
      <c r="P614" s="10">
        <f>N614*1.2</f>
        <v>316.8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VLOOKUP(T614,$A$681:$F$2313,6,FALSE)</f>
        <v>275</v>
      </c>
      <c r="X614" s="203" t="s">
        <v>67</v>
      </c>
      <c r="Y614" s="10">
        <f>W614*1.2</f>
        <v>330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VLOOKUP(AC614,$A$681:$F$2313,6,FALSE)</f>
        <v>1</v>
      </c>
      <c r="AG614" s="203" t="s">
        <v>67</v>
      </c>
      <c r="AH614" s="10">
        <f>AF614*1.2</f>
        <v>1.2</v>
      </c>
      <c r="AI614" s="10"/>
      <c r="AJ614" s="268"/>
      <c r="AK614" s="203" t="s">
        <v>78</v>
      </c>
      <c r="AL614" s="277" t="s">
        <v>2290</v>
      </c>
      <c r="AN614" s="204"/>
      <c r="AO614" s="204">
        <f>VLOOKUP(AL614,$A$681:$F$2313,6,FALSE)</f>
        <v>375</v>
      </c>
      <c r="AP614" s="203" t="s">
        <v>67</v>
      </c>
      <c r="AQ614" s="10">
        <f>AO614*1.2</f>
        <v>450</v>
      </c>
      <c r="AR614" s="10"/>
      <c r="AS614" s="268"/>
      <c r="AT614" s="203" t="s">
        <v>78</v>
      </c>
      <c r="AU614" s="277" t="s">
        <v>2290</v>
      </c>
      <c r="AW614" s="204"/>
      <c r="AX614" s="204">
        <f>VLOOKUP(AU614,$A$681:$F$2313,6,FALSE)</f>
        <v>375</v>
      </c>
      <c r="AY614" s="203" t="s">
        <v>67</v>
      </c>
      <c r="AZ614" s="10">
        <f>AX614*1.2</f>
        <v>450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VLOOKUP(BD614,$A$681:$F$2313,6,FALSE)</f>
        <v>264</v>
      </c>
      <c r="BH614" s="203" t="s">
        <v>67</v>
      </c>
      <c r="BI614" s="10">
        <f>BG614*1.2</f>
        <v>316.8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VLOOKUP(BM614,$A$681:$F$2313,6,FALSE)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VLOOKUP(BV614,$A$681:$F$2313,6,FALSE)</f>
        <v>432</v>
      </c>
      <c r="BZ614" s="203" t="s">
        <v>67</v>
      </c>
      <c r="CA614" s="10">
        <f>BY614*1.2</f>
        <v>518.4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VLOOKUP(CE614,$A$681:$F$2313,6,FALSE)</f>
        <v>410</v>
      </c>
      <c r="CI614" s="203" t="s">
        <v>67</v>
      </c>
      <c r="CJ614" s="10">
        <f>CH614*1.2</f>
        <v>492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VLOOKUP(CN614,$A$681:$F$2313,6,FALSE)</f>
        <v>101</v>
      </c>
      <c r="CR614" s="203" t="s">
        <v>67</v>
      </c>
      <c r="CS614" s="10">
        <f>CQ614*1.2</f>
        <v>121.19999999999999</v>
      </c>
      <c r="CT614" s="10"/>
      <c r="CU614" s="268"/>
      <c r="CV614" s="203" t="s">
        <v>78</v>
      </c>
      <c r="CW614" s="277" t="s">
        <v>2290</v>
      </c>
      <c r="CY614" s="204"/>
      <c r="CZ614" s="204">
        <f>VLOOKUP(CW614,$A$681:$F$2313,6,FALSE)</f>
        <v>375</v>
      </c>
      <c r="DA614" s="203" t="s">
        <v>67</v>
      </c>
      <c r="DB614" s="10">
        <f>CZ614*1.2</f>
        <v>450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VLOOKUP(DF614,$A$681:$F$2313,6,FALSE)</f>
        <v>164</v>
      </c>
      <c r="DJ614" s="203" t="s">
        <v>67</v>
      </c>
      <c r="DK614" s="10">
        <f>DI614*1.2</f>
        <v>196.79999999999998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VLOOKUP(DO614,$A$681:$F$2313,6,FALSE)</f>
        <v>201</v>
      </c>
      <c r="DS614" s="203" t="s">
        <v>67</v>
      </c>
      <c r="DT614" s="10">
        <f>DR614*1.2</f>
        <v>241.2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VLOOKUP(DX614,$A$681:$F$2313,6,FALSE)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VLOOKUP(EG614,$A$681:$F$2313,6,FALSE)</f>
        <v>410</v>
      </c>
      <c r="EK614" s="203" t="s">
        <v>67</v>
      </c>
      <c r="EL614" s="10">
        <f>EJ614*1.2</f>
        <v>492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VLOOKUP(EP614,$A$681:$F$2313,6,FALSE)</f>
        <v>107</v>
      </c>
      <c r="ET614" s="203" t="s">
        <v>67</v>
      </c>
      <c r="EU614" s="10">
        <f>ES614*1.2</f>
        <v>128.4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VLOOKUP(EY614,$A$681:$F$2313,6,FALSE)</f>
        <v>264</v>
      </c>
      <c r="FC614" s="203" t="s">
        <v>67</v>
      </c>
      <c r="FD614" s="10">
        <f>FB614*1.2</f>
        <v>316.8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VLOOKUP(FH614,$A$681:$F$2313,6,FALSE)</f>
        <v>101</v>
      </c>
      <c r="FL614" s="203" t="s">
        <v>67</v>
      </c>
      <c r="FM614" s="10">
        <f>FK614*1.2</f>
        <v>121.19999999999999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VLOOKUP(FQ614,$A$681:$F$2313,6,FALSE)</f>
        <v>432</v>
      </c>
      <c r="FU614" s="203" t="s">
        <v>67</v>
      </c>
      <c r="FV614" s="10">
        <f>FT614*1.2</f>
        <v>518.4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VLOOKUP(FZ614,$A$681:$F$2313,6,FALSE)</f>
        <v>432</v>
      </c>
      <c r="GD614" s="203" t="s">
        <v>67</v>
      </c>
      <c r="GE614" s="10">
        <f>GC614*1.2</f>
        <v>518.4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VLOOKUP(GI614,$A$681:$F$2313,6,FALSE)</f>
        <v>164</v>
      </c>
      <c r="GM614" s="203" t="s">
        <v>67</v>
      </c>
      <c r="GN614" s="10">
        <f>GL614*1.2</f>
        <v>196.79999999999998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VLOOKUP(GR614,$A$681:$F$2313,6,FALSE)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VLOOKUP(HA614,$A$681:$F$2313,6,FALSE)</f>
        <v>101</v>
      </c>
      <c r="HE614" s="203" t="s">
        <v>67</v>
      </c>
      <c r="HF614" s="10">
        <f>HD614*1.2</f>
        <v>121.19999999999999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VLOOKUP(HJ614,$A$681:$F$2313,6,FALSE)</f>
        <v>1</v>
      </c>
      <c r="HN614" s="203" t="s">
        <v>67</v>
      </c>
      <c r="HO614" s="10">
        <f>HM614*1.2</f>
        <v>1.2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VLOOKUP(HS614,$A$681:$F$2313,6,FALSE)</f>
        <v>67</v>
      </c>
      <c r="HW614" s="203" t="s">
        <v>67</v>
      </c>
      <c r="HX614" s="10">
        <f>HV614*1.2</f>
        <v>80.399999999999991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VLOOKUP(IB614,$A$681:$F$2313,6,FALSE)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2290</v>
      </c>
      <c r="IM614" s="204"/>
      <c r="IN614" s="204">
        <f>VLOOKUP(IK614,$A$681:$F$2313,6,FALSE)</f>
        <v>375</v>
      </c>
      <c r="IO614" s="203" t="s">
        <v>67</v>
      </c>
      <c r="IP614" s="10">
        <f>IN614*1.2</f>
        <v>450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VLOOKUP(IT614,$A$681:$F$2313,6,FALSE)</f>
        <v>264</v>
      </c>
      <c r="IX614" s="203" t="s">
        <v>67</v>
      </c>
      <c r="IY614" s="10">
        <f>IW614*1.2</f>
        <v>316.8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VLOOKUP(JC614,$A$681:$F$2313,6,FALSE)</f>
        <v>101</v>
      </c>
      <c r="JG614" s="203" t="s">
        <v>67</v>
      </c>
      <c r="JH614" s="10">
        <f>JF614*1.2</f>
        <v>121.19999999999999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VLOOKUP(JL614,$A$681:$F$2313,6,FALSE)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2290</v>
      </c>
      <c r="JW614" s="204"/>
      <c r="JX614" s="204">
        <f>VLOOKUP(JU614,$A$681:$F$2313,6,FALSE)</f>
        <v>375</v>
      </c>
      <c r="JY614" s="203" t="s">
        <v>67</v>
      </c>
      <c r="JZ614" s="10">
        <f>JX614*1.2</f>
        <v>450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VLOOKUP(KD614,$A$681:$F$2313,6,FALSE)</f>
        <v>432</v>
      </c>
      <c r="KH614" s="203" t="s">
        <v>67</v>
      </c>
      <c r="KI614" s="10">
        <f>KG614*1.2</f>
        <v>518.4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VLOOKUP(KM614,$A$681:$F$2313,6,FALSE)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VLOOKUP(KV614,$A$681:$F$2313,6,FALSE)</f>
        <v>170</v>
      </c>
      <c r="KZ614" s="203" t="s">
        <v>67</v>
      </c>
      <c r="LA614" s="10">
        <f>KY614*1.2</f>
        <v>204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VLOOKUP(LE614,$A$681:$F$2313,6,FALSE)</f>
        <v>25</v>
      </c>
      <c r="LI614" s="203" t="s">
        <v>67</v>
      </c>
      <c r="LJ614" s="10">
        <f>LH614*1.2</f>
        <v>30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VLOOKUP(LN614,$A$681:$F$2313,6,FALSE)</f>
        <v>410</v>
      </c>
      <c r="LR614" s="203" t="s">
        <v>67</v>
      </c>
      <c r="LS614" s="10">
        <f>LQ614*1.2</f>
        <v>492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VLOOKUP(LW614,$A$681:$F$2313,6,FALSE)</f>
        <v>201</v>
      </c>
      <c r="MA614" s="203" t="s">
        <v>67</v>
      </c>
      <c r="MB614" s="10">
        <f>LZ614*1.2</f>
        <v>241.2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VLOOKUP(MF614,$A$681:$F$2313,6,FALSE)</f>
        <v>170</v>
      </c>
      <c r="MJ614" s="203" t="s">
        <v>67</v>
      </c>
      <c r="MK614" s="10">
        <f>MI614*1.2</f>
        <v>204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VLOOKUP(MO614,$A$681:$F$2313,6,FALSE)</f>
        <v>275</v>
      </c>
      <c r="MS614" s="203" t="s">
        <v>67</v>
      </c>
      <c r="MT614" s="10">
        <f>MR614*1.2</f>
        <v>330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VLOOKUP(MX614,$A$681:$F$2313,6,FALSE)</f>
        <v>410</v>
      </c>
      <c r="NB614" s="203" t="s">
        <v>67</v>
      </c>
      <c r="NC614" s="10">
        <f>NA614*1.2</f>
        <v>492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VLOOKUP(NG614,$A$681:$F$2313,6,FALSE)</f>
        <v>170</v>
      </c>
      <c r="NK614" s="203" t="s">
        <v>67</v>
      </c>
      <c r="NL614" s="10">
        <f>NJ614*1.2</f>
        <v>204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VLOOKUP(NP614,$A$681:$F$2313,6,FALSE)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VLOOKUP(NY614,$A$681:$F$2313,6,FALSE)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VLOOKUP(OH614,$A$681:$F$2313,6,FALSE)</f>
        <v>101</v>
      </c>
      <c r="OL614" s="203" t="s">
        <v>67</v>
      </c>
      <c r="OM614" s="10">
        <f>OK614*1.2</f>
        <v>121.19999999999999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VLOOKUP(OQ614,$A$681:$F$2313,6,FALSE)</f>
        <v>25</v>
      </c>
      <c r="OU614" s="203" t="s">
        <v>67</v>
      </c>
      <c r="OV614" s="10">
        <f>OT614*1.2</f>
        <v>30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VLOOKUP(OZ614,$A$681:$F$2313,6,FALSE)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VLOOKUP(PI614,$A$681:$F$2313,6,FALSE)</f>
        <v>264</v>
      </c>
      <c r="PM614" s="203" t="s">
        <v>67</v>
      </c>
      <c r="PN614" s="10">
        <f>PL614*1.2</f>
        <v>316.8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VLOOKUP(PR614,$A$681:$F$2313,6,FALSE)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VLOOKUP(QA614,$A$681:$F$2313,6,FALSE)</f>
        <v>67</v>
      </c>
      <c r="QE614" s="203" t="s">
        <v>67</v>
      </c>
      <c r="QF614" s="10">
        <f>QD614*1.2</f>
        <v>80.399999999999991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VLOOKUP(QJ614,$A$681:$F$2313,6,FALSE)</f>
        <v>170</v>
      </c>
      <c r="QN614" s="203" t="s">
        <v>67</v>
      </c>
      <c r="QO614" s="10">
        <f>QM614*1.2</f>
        <v>204</v>
      </c>
      <c r="QP614" s="10"/>
      <c r="QQ614" s="268"/>
      <c r="QR614" s="203" t="s">
        <v>78</v>
      </c>
      <c r="QS614" s="277" t="s">
        <v>2290</v>
      </c>
      <c r="QU614" s="204"/>
      <c r="QV614" s="204">
        <f>VLOOKUP(QS614,$A$681:$F$2313,6,FALSE)</f>
        <v>375</v>
      </c>
      <c r="QW614" s="203" t="s">
        <v>67</v>
      </c>
      <c r="QX614" s="10">
        <f>QV614*1.2</f>
        <v>450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VLOOKUP(RB614,$A$681:$F$2313,6,FALSE)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VLOOKUP(RK614,$A$681:$F$2313,6,FALSE)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VLOOKUP(RT614,$A$681:$F$2313,6,FALSE)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VLOOKUP(SC614,$A$681:$F$2313,6,FALSE)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VLOOKUP(SL614,$A$681:$F$2313,6,FALSE)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VLOOKUP(SU614,$A$681:$F$2313,6,FALSE)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VLOOKUP(TD614,$A$681:$F$2313,6,FALSE)</f>
        <v>101</v>
      </c>
      <c r="TH614" s="203" t="s">
        <v>67</v>
      </c>
      <c r="TI614" s="10">
        <f>TG614*1.2</f>
        <v>121.19999999999999</v>
      </c>
      <c r="TK614" s="274"/>
      <c r="TL614" s="203" t="s">
        <v>78</v>
      </c>
      <c r="TM614" s="277" t="s">
        <v>462</v>
      </c>
      <c r="TO614" s="204"/>
      <c r="TP614" s="204">
        <f>VLOOKUP(TM614,$A$681:$F$2313,6,FALSE)</f>
        <v>188</v>
      </c>
      <c r="TQ614" s="203" t="s">
        <v>67</v>
      </c>
      <c r="TR614" s="10">
        <f>TP614*1.2</f>
        <v>225.6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VLOOKUP(TV614,$A$681:$F$2313,6,FALSE)</f>
        <v>170</v>
      </c>
      <c r="TZ614" s="203" t="s">
        <v>67</v>
      </c>
      <c r="UA614" s="10">
        <f>TY614*1.2</f>
        <v>204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VLOOKUP(UE614,$A$681:$F$2313,6,FALSE)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VLOOKUP(UN614,$A$681:$F$2313,6,FALSE)</f>
        <v>432</v>
      </c>
      <c r="UR614" s="203" t="s">
        <v>67</v>
      </c>
      <c r="US614" s="10">
        <f>UQ614*1.2</f>
        <v>518.4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VLOOKUP(UW614,$A$681:$F$2313,6,FALSE)</f>
        <v>410</v>
      </c>
      <c r="VA614" s="203" t="s">
        <v>67</v>
      </c>
      <c r="VB614" s="10">
        <f>UZ614*1.2</f>
        <v>492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VLOOKUP(VF614,$A$681:$F$2313,6,FALSE)</f>
        <v>164</v>
      </c>
      <c r="VJ614" s="203" t="s">
        <v>67</v>
      </c>
      <c r="VK614" s="10">
        <f>VI614*1.2</f>
        <v>196.79999999999998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VLOOKUP(VO614,$A$681:$F$2313,6,FALSE)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VLOOKUP(VX614,$A$681:$F$2313,6,FALSE)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VLOOKUP(WG614,$A$681:$F$2313,6,FALSE)</f>
        <v>67</v>
      </c>
      <c r="WK614" s="203" t="s">
        <v>67</v>
      </c>
      <c r="WL614" s="10">
        <f>WJ614*1.2</f>
        <v>80.399999999999991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VLOOKUP(WP614,$A$681:$F$2313,6,FALSE)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VLOOKUP(WY614,$A$681:$F$2313,6,FALSE)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VLOOKUP(XH614,$A$681:$F$2313,6,FALSE)</f>
        <v>188</v>
      </c>
      <c r="XL614" s="203" t="s">
        <v>67</v>
      </c>
      <c r="XM614" s="10">
        <f>XK614*1.2</f>
        <v>225.6</v>
      </c>
      <c r="XO614" s="274"/>
      <c r="XP614" s="203" t="s">
        <v>78</v>
      </c>
      <c r="XQ614" s="277" t="s">
        <v>1263</v>
      </c>
      <c r="XS614" s="204"/>
      <c r="XT614" s="204">
        <f>VLOOKUP(XQ614,$A$681:$F$2313,6,FALSE)</f>
        <v>432</v>
      </c>
      <c r="XU614" s="203" t="s">
        <v>67</v>
      </c>
      <c r="XV614" s="10">
        <f>XT614*1.2</f>
        <v>518.4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VLOOKUP(XZ614,$A$681:$F$2313,6,FALSE)</f>
        <v>432</v>
      </c>
      <c r="YD614" s="203" t="s">
        <v>67</v>
      </c>
      <c r="YE614" s="10">
        <f>YC614*1.2</f>
        <v>518.4</v>
      </c>
      <c r="YG614" s="274"/>
      <c r="YH614" s="203" t="s">
        <v>78</v>
      </c>
      <c r="YI614" s="279" t="s">
        <v>183</v>
      </c>
      <c r="YK614" s="204"/>
      <c r="YL614" s="204" t="e">
        <f>VLOOKUP(YI614,$A$681:$F$2313,6,FALSE)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VLOOKUP(YR614,$A$681:$F$2313,6,FALSE)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VLOOKUP(ZA614,$A$681:$F$2313,6,FALSE)</f>
        <v>432</v>
      </c>
      <c r="ZE614" s="203" t="s">
        <v>67</v>
      </c>
      <c r="ZF614" s="10">
        <f>ZD614*1.2</f>
        <v>518.4</v>
      </c>
      <c r="ZH614" s="274"/>
      <c r="ZI614" s="203" t="s">
        <v>78</v>
      </c>
      <c r="ZJ614" s="277" t="s">
        <v>518</v>
      </c>
      <c r="ZL614" s="204"/>
      <c r="ZM614" s="204">
        <f>VLOOKUP(ZJ614,$A$681:$F$2313,6,FALSE)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VLOOKUP(ZS614,$A$681:$F$2313,6,FALSE)</f>
        <v>1</v>
      </c>
      <c r="ZW614" s="203" t="s">
        <v>67</v>
      </c>
      <c r="ZX614" s="10">
        <f>ZV614*1.2</f>
        <v>1.2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VLOOKUP(AAB614,$A$681:$F$2313,6,FALSE)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VLOOKUP(AAK614,$A$681:$F$2313,6,FALSE)</f>
        <v>164</v>
      </c>
      <c r="AAO614" s="203" t="s">
        <v>67</v>
      </c>
      <c r="AAP614" s="10">
        <f>AAN614*1.2</f>
        <v>196.79999999999998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VLOOKUP(AAT614,$A$681:$F$2313,6,FALSE)</f>
        <v>264</v>
      </c>
      <c r="AAX614" s="203" t="s">
        <v>67</v>
      </c>
      <c r="AAY614" s="10">
        <f>AAW614*1.2</f>
        <v>316.8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VLOOKUP(ABC614,$A$681:$F$2313,6,FALSE)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VLOOKUP(ABL614,$A$681:$F$2313,6,FALSE)</f>
        <v>188</v>
      </c>
      <c r="ABP614" s="203" t="s">
        <v>67</v>
      </c>
      <c r="ABQ614" s="10">
        <f>ABO614*1.2</f>
        <v>225.6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VLOOKUP(ABU614,$A$681:$F$2313,6,FALSE)</f>
        <v>1</v>
      </c>
      <c r="ABY614" s="203" t="s">
        <v>67</v>
      </c>
      <c r="ABZ614" s="10">
        <f>ABX614*1.2</f>
        <v>1.2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VLOOKUP(ACD614,$A$681:$F$2313,6,FALSE)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VLOOKUP(ACM614,$A$681:$F$2313,6,FALSE)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VLOOKUP(ACV614,$A$681:$F$2313,6,FALSE)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VLOOKUP(ADE614,$A$681:$F$2313,6,FALSE)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VLOOKUP(ADN614,$A$681:$F$2313,6,FALSE)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VLOOKUP(ADW614,$A$681:$F$2313,6,FALSE)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VLOOKUP(AEF614,$A$681:$F$2313,6,FALSE)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VLOOKUP(AEO614,$A$681:$F$2313,6,FALSE)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VLOOKUP(AEX614,$A$681:$F$2313,6,FALSE)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VLOOKUP(AFG614,$A$681:$F$2313,6,FALSE)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VLOOKUP(AFP614,$A$681:$F$2313,6,FALSE)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VLOOKUP(AFY614,$A$681:$F$2313,6,FALSE)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VLOOKUP(AGH614,$A$681:$F$2313,6,FALSE)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VLOOKUP(AGQ614,$A$681:$F$2313,6,FALSE)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VLOOKUP(AGZ614,$A$681:$F$2313,6,FALSE)</f>
        <v>432</v>
      </c>
      <c r="AHD614" s="203" t="s">
        <v>67</v>
      </c>
      <c r="AHE614" s="10">
        <f>AHC614*1.2</f>
        <v>518.4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VLOOKUP(AHI614,$A$681:$F$2313,6,FALSE)</f>
        <v>201</v>
      </c>
      <c r="AHM614" s="203" t="s">
        <v>67</v>
      </c>
      <c r="AHN614" s="10">
        <f>AHL614*1.2</f>
        <v>241.2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VLOOKUP(AHR614,$A$681:$F$2313,6,FALSE)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VLOOKUP(AIA614,$A$681:$F$2313,6,FALSE)</f>
        <v>188</v>
      </c>
      <c r="AIE614" s="203" t="s">
        <v>67</v>
      </c>
      <c r="AIF614" s="10">
        <f>AID614*1.2</f>
        <v>225.6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VLOOKUP(AIJ614,$A$681:$F$2313,6,FALSE)</f>
        <v>432</v>
      </c>
      <c r="AIN614" s="203" t="s">
        <v>67</v>
      </c>
      <c r="AIO614" s="10">
        <f>AIM614*1.2</f>
        <v>518.4</v>
      </c>
      <c r="AIP614" s="10"/>
      <c r="AIQ614" s="274"/>
      <c r="AIR614" s="203" t="s">
        <v>78</v>
      </c>
      <c r="AIS614" s="277" t="s">
        <v>2290</v>
      </c>
      <c r="AIU614" s="204"/>
      <c r="AIV614" s="204">
        <f>VLOOKUP(AIS614,$A$681:$F$2313,6,FALSE)</f>
        <v>375</v>
      </c>
      <c r="AIW614" s="203" t="s">
        <v>67</v>
      </c>
      <c r="AIX614" s="10">
        <f>AIV614*1.2</f>
        <v>450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VLOOKUP(AJB614,$A$681:$F$2313,6,FALSE)</f>
        <v>275</v>
      </c>
      <c r="AJF614" s="203" t="s">
        <v>67</v>
      </c>
      <c r="AJG614" s="10">
        <f>AJE614*1.2</f>
        <v>330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VLOOKUP(AJK614,$A$681:$F$2313,6,FALSE)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VLOOKUP(AJT614,$A$681:$F$2313,6,FALSE)</f>
        <v>275</v>
      </c>
      <c r="AJX614" s="203" t="s">
        <v>67</v>
      </c>
      <c r="AJY614" s="10">
        <f>AJW614*1.2</f>
        <v>330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VLOOKUP(AKC614,$A$681:$F$2313,6,FALSE)</f>
        <v>1</v>
      </c>
      <c r="AKG614" s="203" t="s">
        <v>67</v>
      </c>
      <c r="AKH614" s="10">
        <f>AKF614*1.2</f>
        <v>1.2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VLOOKUP(AKL614,$A$681:$F$2313,6,FALSE)</f>
        <v>164</v>
      </c>
      <c r="AKP614" s="203" t="s">
        <v>67</v>
      </c>
      <c r="AKQ614" s="10">
        <f>AKO614*1.2</f>
        <v>196.79999999999998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VLOOKUP(AKU614,$A$681:$F$2313,6,FALSE)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VLOOKUP(ALD614,$A$681:$F$2313,6,FALSE)</f>
        <v>107</v>
      </c>
      <c r="ALH614" s="203" t="s">
        <v>67</v>
      </c>
      <c r="ALI614" s="10">
        <f>ALG614*1.2</f>
        <v>128.4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VLOOKUP(ALM614,$A$681:$F$2313,6,FALSE)</f>
        <v>170</v>
      </c>
      <c r="ALQ614" s="203" t="s">
        <v>67</v>
      </c>
      <c r="ALR614" s="10">
        <f>ALP614*1.2</f>
        <v>204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VLOOKUP(ALV614,$A$681:$F$2313,6,FALSE)</f>
        <v>410</v>
      </c>
      <c r="ALZ614" s="203" t="s">
        <v>67</v>
      </c>
      <c r="AMA614" s="10">
        <f>ALY614*1.2</f>
        <v>492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VLOOKUP(AME614,$A$681:$F$2313,6,FALSE)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VLOOKUP(AMN614,$A$681:$F$2313,6,FALSE)</f>
        <v>1</v>
      </c>
      <c r="AMR614" s="203" t="s">
        <v>67</v>
      </c>
      <c r="AMS614" s="10">
        <f>AMQ614*1.2</f>
        <v>1.2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VLOOKUP(AMW614,$A$681:$F$2313,6,FALSE)</f>
        <v>101</v>
      </c>
      <c r="ANA614" s="203" t="s">
        <v>67</v>
      </c>
      <c r="ANB614" s="10">
        <f>AMZ614*1.2</f>
        <v>121.19999999999999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VLOOKUP(ANF614,$A$681:$F$2313,6,FALSE)</f>
        <v>1</v>
      </c>
      <c r="ANJ614" s="203" t="s">
        <v>67</v>
      </c>
      <c r="ANK614" s="10">
        <f>ANI614*1.2</f>
        <v>1.2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VLOOKUP(ANO614,$A$681:$F$2313,6,FALSE)</f>
        <v>432</v>
      </c>
      <c r="ANS614" s="203" t="s">
        <v>67</v>
      </c>
      <c r="ANT614" s="10">
        <f>ANR614*1.2</f>
        <v>518.4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VLOOKUP(ANX614,$A$681:$F$2313,6,FALSE)</f>
        <v>67</v>
      </c>
      <c r="AOB614" s="203" t="s">
        <v>67</v>
      </c>
      <c r="AOC614" s="10">
        <f>AOA614*1.2</f>
        <v>80.399999999999991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VLOOKUP(AOG614,$A$681:$F$2313,6,FALSE)</f>
        <v>275</v>
      </c>
      <c r="AOK614" s="203" t="s">
        <v>67</v>
      </c>
      <c r="AOL614" s="10">
        <f>AOJ614*1.2</f>
        <v>330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VLOOKUP(AOP614,$A$681:$F$2313,6,FALSE)</f>
        <v>275</v>
      </c>
      <c r="AOT614" s="203" t="s">
        <v>67</v>
      </c>
      <c r="AOU614" s="10">
        <f>AOS614*1.2</f>
        <v>330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VLOOKUP(AOY614,$A$681:$F$2313,6,FALSE)</f>
        <v>101</v>
      </c>
      <c r="APC614" s="203" t="s">
        <v>67</v>
      </c>
      <c r="APD614" s="10">
        <f>APB614*1.2</f>
        <v>121.19999999999999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VLOOKUP(APH614,$A$681:$F$2313,6,FALSE)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VLOOKUP(APQ614,$A$681:$F$2313,6,FALSE)</f>
        <v>432</v>
      </c>
      <c r="APU614" s="203" t="s">
        <v>67</v>
      </c>
      <c r="APV614" s="10">
        <f>APT614*1.2</f>
        <v>518.4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VLOOKUP(APZ614,$A$681:$F$2313,6,FALSE)</f>
        <v>432</v>
      </c>
      <c r="AQD614" s="203" t="s">
        <v>67</v>
      </c>
      <c r="AQE614" s="10">
        <f>AQC614*1.2</f>
        <v>518.4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VLOOKUP(B615,$A$681:$F$2313,6,FALSE)</f>
        <v>275</v>
      </c>
      <c r="F615" s="203" t="s">
        <v>69</v>
      </c>
      <c r="G615" s="10">
        <f>E615*1.1</f>
        <v>302.5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VLOOKUP(K615,$A$681:$F$2313,6,FALSE)</f>
        <v>188</v>
      </c>
      <c r="O615" s="203" t="s">
        <v>69</v>
      </c>
      <c r="P615" s="10">
        <f>N615*1.1</f>
        <v>206.8</v>
      </c>
      <c r="Q615" s="10"/>
      <c r="R615" s="268"/>
      <c r="S615" s="203" t="s">
        <v>79</v>
      </c>
      <c r="T615" s="277" t="s">
        <v>2290</v>
      </c>
      <c r="V615" s="204"/>
      <c r="W615" s="204">
        <f>VLOOKUP(T615,$A$681:$F$2313,6,FALSE)</f>
        <v>375</v>
      </c>
      <c r="X615" s="203" t="s">
        <v>69</v>
      </c>
      <c r="Y615" s="10">
        <f>W615*1.1</f>
        <v>412.50000000000006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VLOOKUP(AC615,$A$681:$F$2313,6,FALSE)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VLOOKUP(AL615,$A$681:$F$2313,6,FALSE)</f>
        <v>201</v>
      </c>
      <c r="AP615" s="203" t="s">
        <v>69</v>
      </c>
      <c r="AQ615" s="10">
        <f>AO615*1.1</f>
        <v>221.10000000000002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VLOOKUP(AU615,$A$681:$F$2313,6,FALSE)</f>
        <v>275</v>
      </c>
      <c r="AY615" s="203" t="s">
        <v>69</v>
      </c>
      <c r="AZ615" s="10">
        <f>AX615*1.1</f>
        <v>302.5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VLOOKUP(BD615,$A$681:$F$2313,6,FALSE)</f>
        <v>170</v>
      </c>
      <c r="BH615" s="203" t="s">
        <v>69</v>
      </c>
      <c r="BI615" s="10">
        <f>BG615*1.1</f>
        <v>187.00000000000003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VLOOKUP(BM615,$A$681:$F$2313,6,FALSE)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VLOOKUP(BV615,$A$681:$F$2313,6,FALSE)</f>
        <v>188</v>
      </c>
      <c r="BZ615" s="203" t="s">
        <v>69</v>
      </c>
      <c r="CA615" s="10">
        <f>BY615*1.1</f>
        <v>206.8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VLOOKUP(CE615,$A$681:$F$2313,6,FALSE)</f>
        <v>275</v>
      </c>
      <c r="CI615" s="203" t="s">
        <v>69</v>
      </c>
      <c r="CJ615" s="10">
        <f>CH615*1.1</f>
        <v>302.5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VLOOKUP(CN615,$A$681:$F$2313,6,FALSE)</f>
        <v>107</v>
      </c>
      <c r="CR615" s="203" t="s">
        <v>69</v>
      </c>
      <c r="CS615" s="10">
        <f>CQ615*1.1</f>
        <v>117.7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VLOOKUP(CW615,$A$681:$F$2313,6,FALSE)</f>
        <v>170</v>
      </c>
      <c r="DA615" s="203" t="s">
        <v>69</v>
      </c>
      <c r="DB615" s="10">
        <f>CZ615*1.1</f>
        <v>187.00000000000003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VLOOKUP(DF615,$A$681:$F$2313,6,FALSE)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2290</v>
      </c>
      <c r="DQ615" s="204"/>
      <c r="DR615" s="204">
        <f>VLOOKUP(DO615,$A$681:$F$2313,6,FALSE)</f>
        <v>375</v>
      </c>
      <c r="DS615" s="203" t="s">
        <v>69</v>
      </c>
      <c r="DT615" s="10">
        <f>DR615*1.1</f>
        <v>412.50000000000006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VLOOKUP(DX615,$A$681:$F$2313,6,FALSE)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VLOOKUP(EG615,$A$681:$F$2313,6,FALSE)</f>
        <v>432</v>
      </c>
      <c r="EK615" s="203" t="s">
        <v>69</v>
      </c>
      <c r="EL615" s="10">
        <f>EJ615*1.1</f>
        <v>475.20000000000005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VLOOKUP(EP615,$A$681:$F$2313,6,FALSE)</f>
        <v>164</v>
      </c>
      <c r="ET615" s="203" t="s">
        <v>69</v>
      </c>
      <c r="EU615" s="10">
        <f>ES615*1.1</f>
        <v>180.4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VLOOKUP(EY615,$A$681:$F$2313,6,FALSE)</f>
        <v>188</v>
      </c>
      <c r="FC615" s="203" t="s">
        <v>69</v>
      </c>
      <c r="FD615" s="10">
        <f>FB615*1.1</f>
        <v>206.8</v>
      </c>
      <c r="FE615" s="10"/>
      <c r="FF615" s="268"/>
      <c r="FG615" s="203" t="s">
        <v>79</v>
      </c>
      <c r="FH615" s="422" t="s">
        <v>2290</v>
      </c>
      <c r="FJ615" s="204"/>
      <c r="FK615" s="204">
        <f>VLOOKUP(FH615,$A$681:$F$2313,6,FALSE)</f>
        <v>375</v>
      </c>
      <c r="FL615" s="203" t="s">
        <v>69</v>
      </c>
      <c r="FM615" s="10">
        <f>FK615*1.1</f>
        <v>412.50000000000006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VLOOKUP(FQ615,$A$681:$F$2313,6,FALSE)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VLOOKUP(FZ615,$A$681:$F$2313,6,FALSE)</f>
        <v>201</v>
      </c>
      <c r="GD615" s="203" t="s">
        <v>69</v>
      </c>
      <c r="GE615" s="10">
        <f>GC615*1.1</f>
        <v>221.10000000000002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VLOOKUP(GI615,$A$681:$F$2313,6,FALSE)</f>
        <v>275</v>
      </c>
      <c r="GM615" s="203" t="s">
        <v>69</v>
      </c>
      <c r="GN615" s="10">
        <f>GL615*1.1</f>
        <v>302.5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VLOOKUP(GR615,$A$681:$F$2313,6,FALSE)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VLOOKUP(HA615,$A$681:$F$2313,6,FALSE)</f>
        <v>107</v>
      </c>
      <c r="HE615" s="203" t="s">
        <v>69</v>
      </c>
      <c r="HF615" s="10">
        <f>HD615*1.1</f>
        <v>117.7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VLOOKUP(HJ615,$A$681:$F$2313,6,FALSE)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VLOOKUP(HS615,$A$681:$F$2313,6,FALSE)</f>
        <v>188</v>
      </c>
      <c r="HW615" s="203" t="s">
        <v>69</v>
      </c>
      <c r="HX615" s="10">
        <f>HV615*1.1</f>
        <v>206.8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VLOOKUP(IB615,$A$681:$F$2313,6,FALSE)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VLOOKUP(IK615,$A$681:$F$2313,6,FALSE)</f>
        <v>201</v>
      </c>
      <c r="IO615" s="203" t="s">
        <v>69</v>
      </c>
      <c r="IP615" s="10">
        <f>IN615*1.1</f>
        <v>221.10000000000002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VLOOKUP(IT615,$A$681:$F$2313,6,FALSE)</f>
        <v>101</v>
      </c>
      <c r="IX615" s="203" t="s">
        <v>69</v>
      </c>
      <c r="IY615" s="10">
        <f>IW615*1.1</f>
        <v>111.10000000000001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VLOOKUP(JC615,$A$681:$F$2313,6,FALSE)</f>
        <v>264</v>
      </c>
      <c r="JG615" s="203" t="s">
        <v>69</v>
      </c>
      <c r="JH615" s="10">
        <f>JF615*1.1</f>
        <v>290.40000000000003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VLOOKUP(JL615,$A$681:$F$2313,6,FALSE)</f>
        <v>275</v>
      </c>
      <c r="JP615" s="203" t="s">
        <v>69</v>
      </c>
      <c r="JQ615" s="10">
        <f>JO615*1.1</f>
        <v>302.5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VLOOKUP(JU615,$A$681:$F$2313,6,FALSE)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VLOOKUP(KD615,$A$681:$F$2313,6,FALSE)</f>
        <v>275</v>
      </c>
      <c r="KH615" s="203" t="s">
        <v>69</v>
      </c>
      <c r="KI615" s="10">
        <f>KG615*1.1</f>
        <v>302.5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VLOOKUP(KM615,$A$681:$F$2313,6,FALSE)</f>
        <v>25</v>
      </c>
      <c r="KQ615" s="203" t="s">
        <v>69</v>
      </c>
      <c r="KR615" s="10">
        <f>KP615*1.1</f>
        <v>27.500000000000004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VLOOKUP(KV615,$A$681:$F$2313,6,FALSE)</f>
        <v>188</v>
      </c>
      <c r="KZ615" s="203" t="s">
        <v>69</v>
      </c>
      <c r="LA615" s="10">
        <f>KY615*1.1</f>
        <v>206.8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VLOOKUP(LE615,$A$681:$F$2313,6,FALSE)</f>
        <v>101</v>
      </c>
      <c r="LI615" s="203" t="s">
        <v>69</v>
      </c>
      <c r="LJ615" s="10">
        <f>LH615*1.1</f>
        <v>111.10000000000001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VLOOKUP(LN615,$A$681:$F$2313,6,FALSE)</f>
        <v>107</v>
      </c>
      <c r="LR615" s="203" t="s">
        <v>69</v>
      </c>
      <c r="LS615" s="10">
        <f>LQ615*1.1</f>
        <v>117.7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VLOOKUP(LW615,$A$681:$F$2313,6,FALSE)</f>
        <v>275</v>
      </c>
      <c r="MA615" s="203" t="s">
        <v>69</v>
      </c>
      <c r="MB615" s="10">
        <f>LZ615*1.1</f>
        <v>302.5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VLOOKUP(MF615,$A$681:$F$2313,6,FALSE)</f>
        <v>1</v>
      </c>
      <c r="MJ615" s="203" t="s">
        <v>69</v>
      </c>
      <c r="MK615" s="10">
        <f>MI615*1.1</f>
        <v>1.1000000000000001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VLOOKUP(MO615,$A$681:$F$2313,6,FALSE)</f>
        <v>164</v>
      </c>
      <c r="MS615" s="203" t="s">
        <v>69</v>
      </c>
      <c r="MT615" s="10">
        <f>MR615*1.1</f>
        <v>180.4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VLOOKUP(MX615,$A$681:$F$2313,6,FALSE)</f>
        <v>170</v>
      </c>
      <c r="NB615" s="203" t="s">
        <v>69</v>
      </c>
      <c r="NC615" s="10">
        <f>NA615*1.1</f>
        <v>187.00000000000003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VLOOKUP(NG615,$A$681:$F$2313,6,FALSE)</f>
        <v>101</v>
      </c>
      <c r="NK615" s="203" t="s">
        <v>69</v>
      </c>
      <c r="NL615" s="10">
        <f>NJ615*1.1</f>
        <v>111.10000000000001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VLOOKUP(NP615,$A$681:$F$2313,6,FALSE)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VLOOKUP(NY615,$A$681:$F$2313,6,FALSE)</f>
        <v>101</v>
      </c>
      <c r="OC615" s="203" t="s">
        <v>69</v>
      </c>
      <c r="OD615" s="10">
        <f>OB615*1.1</f>
        <v>111.10000000000001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VLOOKUP(OH615,$A$681:$F$2313,6,FALSE)</f>
        <v>170</v>
      </c>
      <c r="OL615" s="203" t="s">
        <v>69</v>
      </c>
      <c r="OM615" s="10">
        <f>OK615*1.1</f>
        <v>187.00000000000003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VLOOKUP(OQ615,$A$681:$F$2313,6,FALSE)</f>
        <v>432</v>
      </c>
      <c r="OU615" s="203" t="s">
        <v>69</v>
      </c>
      <c r="OV615" s="10">
        <f>OT615*1.1</f>
        <v>475.20000000000005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VLOOKUP(OZ615,$A$681:$F$2313,6,FALSE)</f>
        <v>1</v>
      </c>
      <c r="PD615" s="203" t="s">
        <v>69</v>
      </c>
      <c r="PE615" s="10">
        <f>PC615*1.1</f>
        <v>1.1000000000000001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VLOOKUP(PI615,$A$681:$F$2313,6,FALSE)</f>
        <v>1</v>
      </c>
      <c r="PM615" s="203" t="s">
        <v>69</v>
      </c>
      <c r="PN615" s="10">
        <f>PL615*1.1</f>
        <v>1.1000000000000001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VLOOKUP(PR615,$A$681:$F$2313,6,FALSE)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VLOOKUP(QA615,$A$681:$F$2313,6,FALSE)</f>
        <v>275</v>
      </c>
      <c r="QE615" s="203" t="s">
        <v>69</v>
      </c>
      <c r="QF615" s="10">
        <f>QD615*1.1</f>
        <v>302.5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VLOOKUP(QJ615,$A$681:$F$2313,6,FALSE)</f>
        <v>201</v>
      </c>
      <c r="QN615" s="203" t="s">
        <v>69</v>
      </c>
      <c r="QO615" s="10">
        <f>QM615*1.1</f>
        <v>221.10000000000002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VLOOKUP(QS615,$A$681:$F$2313,6,FALSE)</f>
        <v>107</v>
      </c>
      <c r="QW615" s="203" t="s">
        <v>69</v>
      </c>
      <c r="QX615" s="10">
        <f>QV615*1.1</f>
        <v>117.7</v>
      </c>
      <c r="QY615" s="10"/>
      <c r="QZ615" s="268"/>
      <c r="RA615" s="203" t="s">
        <v>79</v>
      </c>
      <c r="RB615" s="277" t="s">
        <v>2290</v>
      </c>
      <c r="RD615" s="204"/>
      <c r="RE615" s="204">
        <f>VLOOKUP(RB615,$A$681:$F$2313,6,FALSE)</f>
        <v>375</v>
      </c>
      <c r="RF615" s="203" t="s">
        <v>69</v>
      </c>
      <c r="RG615" s="10">
        <f>RE615*1.1</f>
        <v>412.50000000000006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VLOOKUP(RK615,$A$681:$F$2313,6,FALSE)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VLOOKUP(RT615,$A$681:$F$2313,6,FALSE)</f>
        <v>67</v>
      </c>
      <c r="RX615" s="203" t="s">
        <v>69</v>
      </c>
      <c r="RY615" s="10">
        <f>RW615*1.1</f>
        <v>73.7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VLOOKUP(SC615,$A$681:$F$2313,6,FALSE)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VLOOKUP(SL615,$A$681:$F$2313,6,FALSE)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VLOOKUP(SU615,$A$681:$F$2313,6,FALSE)</f>
        <v>410</v>
      </c>
      <c r="SY615" s="203" t="s">
        <v>69</v>
      </c>
      <c r="SZ615" s="10">
        <f>SX615*1.1</f>
        <v>451.00000000000006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VLOOKUP(TD615,$A$681:$F$2313,6,FALSE)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VLOOKUP(TM615,$A$681:$F$2313,6,FALSE)</f>
        <v>201</v>
      </c>
      <c r="TQ615" s="203" t="s">
        <v>69</v>
      </c>
      <c r="TR615" s="10">
        <f>TP615*1.1</f>
        <v>221.10000000000002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VLOOKUP(TV615,$A$681:$F$2313,6,FALSE)</f>
        <v>164</v>
      </c>
      <c r="TZ615" s="203" t="s">
        <v>69</v>
      </c>
      <c r="UA615" s="10">
        <f>TY615*1.1</f>
        <v>180.4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VLOOKUP(UE615,$A$681:$F$2313,6,FALSE)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VLOOKUP(UN615,$A$681:$F$2313,6,FALSE)</f>
        <v>1</v>
      </c>
      <c r="UR615" s="203" t="s">
        <v>69</v>
      </c>
      <c r="US615" s="10">
        <f>UQ615*1.1</f>
        <v>1.1000000000000001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VLOOKUP(UW615,$A$681:$F$2313,6,FALSE)</f>
        <v>107</v>
      </c>
      <c r="VA615" s="203" t="s">
        <v>69</v>
      </c>
      <c r="VB615" s="10">
        <f>UZ615*1.1</f>
        <v>117.7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VLOOKUP(VF615,$A$681:$F$2313,6,FALSE)</f>
        <v>432</v>
      </c>
      <c r="VJ615" s="203" t="s">
        <v>69</v>
      </c>
      <c r="VK615" s="10">
        <f>VI615*1.1</f>
        <v>475.20000000000005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VLOOKUP(VO615,$A$681:$F$2313,6,FALSE)</f>
        <v>25</v>
      </c>
      <c r="VS615" s="203" t="s">
        <v>69</v>
      </c>
      <c r="VT615" s="10">
        <f>VR615*1.1</f>
        <v>27.500000000000004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VLOOKUP(VX615,$A$681:$F$2313,6,FALSE)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VLOOKUP(WG615,$A$681:$F$2313,6,FALSE)</f>
        <v>101</v>
      </c>
      <c r="WK615" s="203" t="s">
        <v>69</v>
      </c>
      <c r="WL615" s="10">
        <f>WJ615*1.1</f>
        <v>111.10000000000001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VLOOKUP(WP615,$A$681:$F$2313,6,FALSE)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VLOOKUP(WY615,$A$681:$F$2313,6,FALSE)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VLOOKUP(XH615,$A$681:$F$2313,6,FALSE)</f>
        <v>275</v>
      </c>
      <c r="XL615" s="203" t="s">
        <v>69</v>
      </c>
      <c r="XM615" s="10">
        <f>XK615*1.1</f>
        <v>302.5</v>
      </c>
      <c r="XO615" s="274"/>
      <c r="XP615" s="203" t="s">
        <v>79</v>
      </c>
      <c r="XQ615" s="277" t="s">
        <v>529</v>
      </c>
      <c r="XS615" s="204"/>
      <c r="XT615" s="204">
        <f>VLOOKUP(XQ615,$A$681:$F$2313,6,FALSE)</f>
        <v>107</v>
      </c>
      <c r="XU615" s="203" t="s">
        <v>69</v>
      </c>
      <c r="XV615" s="10">
        <f>XT615*1.1</f>
        <v>117.7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VLOOKUP(XZ615,$A$681:$F$2313,6,FALSE)</f>
        <v>101</v>
      </c>
      <c r="YD615" s="203" t="s">
        <v>69</v>
      </c>
      <c r="YE615" s="10">
        <f>YC615*1.1</f>
        <v>111.10000000000001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VLOOKUP(YI615,$A$681:$F$2313,6,FALSE)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VLOOKUP(YR615,$A$681:$F$2313,6,FALSE)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VLOOKUP(ZA615,$A$681:$F$2313,6,FALSE)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VLOOKUP(ZJ615,$A$681:$F$2313,6,FALSE)</f>
        <v>1</v>
      </c>
      <c r="ZN615" s="203" t="s">
        <v>69</v>
      </c>
      <c r="ZO615" s="10">
        <f>ZM615*1.1</f>
        <v>1.1000000000000001</v>
      </c>
      <c r="ZQ615" s="274"/>
      <c r="ZR615" s="203" t="s">
        <v>79</v>
      </c>
      <c r="ZS615" s="277" t="s">
        <v>559</v>
      </c>
      <c r="ZU615" s="204"/>
      <c r="ZV615" s="204">
        <f>VLOOKUP(ZS615,$A$681:$F$2313,6,FALSE)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VLOOKUP(AAB615,$A$681:$F$2313,6,FALSE)</f>
        <v>275</v>
      </c>
      <c r="AAF615" s="203" t="s">
        <v>69</v>
      </c>
      <c r="AAG615" s="10">
        <f>AAE615*1.1</f>
        <v>302.5</v>
      </c>
      <c r="AAH615" s="10"/>
      <c r="AAI615" s="274"/>
      <c r="AAJ615" s="203" t="s">
        <v>79</v>
      </c>
      <c r="AAK615" s="277" t="s">
        <v>2290</v>
      </c>
      <c r="AAM615" s="204"/>
      <c r="AAN615" s="204">
        <f>VLOOKUP(AAK615,$A$681:$F$2313,6,FALSE)</f>
        <v>375</v>
      </c>
      <c r="AAO615" s="203" t="s">
        <v>69</v>
      </c>
      <c r="AAP615" s="10">
        <f>AAN615*1.1</f>
        <v>412.50000000000006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VLOOKUP(AAT615,$A$681:$F$2313,6,FALSE)</f>
        <v>188</v>
      </c>
      <c r="AAX615" s="203" t="s">
        <v>69</v>
      </c>
      <c r="AAY615" s="10">
        <f>AAW615*1.1</f>
        <v>206.8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VLOOKUP(ABC615,$A$681:$F$2313,6,FALSE)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VLOOKUP(ABL615,$A$681:$F$2313,6,FALSE)</f>
        <v>67</v>
      </c>
      <c r="ABP615" s="203" t="s">
        <v>69</v>
      </c>
      <c r="ABQ615" s="10">
        <f>ABO615*1.1</f>
        <v>73.7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VLOOKUP(ABU615,$A$681:$F$2313,6,FALSE)</f>
        <v>410</v>
      </c>
      <c r="ABY615" s="203" t="s">
        <v>69</v>
      </c>
      <c r="ABZ615" s="10">
        <f>ABX615*1.1</f>
        <v>451.00000000000006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VLOOKUP(ACD615,$A$681:$F$2313,6,FALSE)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VLOOKUP(ACM615,$A$681:$F$2313,6,FALSE)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VLOOKUP(ACV615,$A$681:$F$2313,6,FALSE)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VLOOKUP(ADE615,$A$681:$F$2313,6,FALSE)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VLOOKUP(ADN615,$A$681:$F$2313,6,FALSE)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VLOOKUP(ADW615,$A$681:$F$2313,6,FALSE)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VLOOKUP(AEF615,$A$681:$F$2313,6,FALSE)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VLOOKUP(AEO615,$A$681:$F$2313,6,FALSE)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VLOOKUP(AEX615,$A$681:$F$2313,6,FALSE)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VLOOKUP(AFG615,$A$681:$F$2313,6,FALSE)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VLOOKUP(AFP615,$A$681:$F$2313,6,FALSE)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VLOOKUP(AFY615,$A$681:$F$2313,6,FALSE)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VLOOKUP(AGH615,$A$681:$F$2313,6,FALSE)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VLOOKUP(AGQ615,$A$681:$F$2313,6,FALSE)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VLOOKUP(AGZ615,$A$681:$F$2313,6,FALSE)</f>
        <v>410</v>
      </c>
      <c r="AHD615" s="203" t="s">
        <v>69</v>
      </c>
      <c r="AHE615" s="10">
        <f>AHC615*1.1</f>
        <v>451.00000000000006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VLOOKUP(AHI615,$A$681:$F$2313,6,FALSE)</f>
        <v>264</v>
      </c>
      <c r="AHM615" s="203" t="s">
        <v>69</v>
      </c>
      <c r="AHN615" s="10">
        <f>AHL615*1.1</f>
        <v>290.40000000000003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VLOOKUP(AHR615,$A$681:$F$2313,6,FALSE)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VLOOKUP(AIA615,$A$681:$F$2313,6,FALSE)</f>
        <v>67</v>
      </c>
      <c r="AIE615" s="203" t="s">
        <v>69</v>
      </c>
      <c r="AIF615" s="10">
        <f>AID615*1.1</f>
        <v>73.7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VLOOKUP(AIJ615,$A$681:$F$2313,6,FALSE)</f>
        <v>25</v>
      </c>
      <c r="AIN615" s="203" t="s">
        <v>69</v>
      </c>
      <c r="AIO615" s="10">
        <f>AIM615*1.1</f>
        <v>27.500000000000004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VLOOKUP(AIS615,$A$681:$F$2313,6,FALSE)</f>
        <v>101</v>
      </c>
      <c r="AIW615" s="203" t="s">
        <v>69</v>
      </c>
      <c r="AIX615" s="10">
        <f>AIV615*1.1</f>
        <v>111.10000000000001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VLOOKUP(AJB615,$A$681:$F$2313,6,FALSE)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VLOOKUP(AJK615,$A$681:$F$2313,6,FALSE)</f>
        <v>275</v>
      </c>
      <c r="AJO615" s="203" t="s">
        <v>69</v>
      </c>
      <c r="AJP615" s="10">
        <f>AJN615*1.1</f>
        <v>302.5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VLOOKUP(AJT615,$A$681:$F$2313,6,FALSE)</f>
        <v>101</v>
      </c>
      <c r="AJX615" s="203" t="s">
        <v>69</v>
      </c>
      <c r="AJY615" s="10">
        <f>AJW615*1.1</f>
        <v>111.10000000000001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VLOOKUP(AKC615,$A$681:$F$2313,6,FALSE)</f>
        <v>188</v>
      </c>
      <c r="AKG615" s="203" t="s">
        <v>69</v>
      </c>
      <c r="AKH615" s="10">
        <f>AKF615*1.1</f>
        <v>206.8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VLOOKUP(AKL615,$A$681:$F$2313,6,FALSE)</f>
        <v>101</v>
      </c>
      <c r="AKP615" s="203" t="s">
        <v>69</v>
      </c>
      <c r="AKQ615" s="10">
        <f>AKO615*1.1</f>
        <v>111.10000000000001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VLOOKUP(AKU615,$A$681:$F$2313,6,FALSE)</f>
        <v>188</v>
      </c>
      <c r="AKY615" s="203" t="s">
        <v>69</v>
      </c>
      <c r="AKZ615" s="10">
        <f>AKX615*1.1</f>
        <v>206.8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VLOOKUP(ALD615,$A$681:$F$2313,6,FALSE)</f>
        <v>275</v>
      </c>
      <c r="ALH615" s="203" t="s">
        <v>69</v>
      </c>
      <c r="ALI615" s="10">
        <f>ALG615*1.1</f>
        <v>302.5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VLOOKUP(ALM615,$A$681:$F$2313,6,FALSE)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VLOOKUP(ALV615,$A$681:$F$2313,6,FALSE)</f>
        <v>201</v>
      </c>
      <c r="ALZ615" s="203" t="s">
        <v>69</v>
      </c>
      <c r="AMA615" s="10">
        <f>ALY615*1.1</f>
        <v>221.10000000000002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VLOOKUP(AME615,$A$681:$F$2313,6,FALSE)</f>
        <v>101</v>
      </c>
      <c r="AMI615" s="203" t="s">
        <v>69</v>
      </c>
      <c r="AMJ615" s="10">
        <f>AMH615*1.1</f>
        <v>111.10000000000001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VLOOKUP(AMN615,$A$681:$F$2313,6,FALSE)</f>
        <v>170</v>
      </c>
      <c r="AMR615" s="203" t="s">
        <v>69</v>
      </c>
      <c r="AMS615" s="10">
        <f>AMQ615*1.1</f>
        <v>187.00000000000003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VLOOKUP(AMW615,$A$681:$F$2313,6,FALSE)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VLOOKUP(ANF615,$A$681:$F$2313,6,FALSE)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VLOOKUP(ANO615,$A$681:$F$2313,6,FALSE)</f>
        <v>67</v>
      </c>
      <c r="ANS615" s="203" t="s">
        <v>69</v>
      </c>
      <c r="ANT615" s="10">
        <f>ANR615*1.1</f>
        <v>73.7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VLOOKUP(ANX615,$A$681:$F$2313,6,FALSE)</f>
        <v>188</v>
      </c>
      <c r="AOB615" s="203" t="s">
        <v>69</v>
      </c>
      <c r="AOC615" s="10">
        <f>AOA615*1.1</f>
        <v>206.8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VLOOKUP(AOG615,$A$681:$F$2313,6,FALSE)</f>
        <v>188</v>
      </c>
      <c r="AOK615" s="203" t="s">
        <v>69</v>
      </c>
      <c r="AOL615" s="10">
        <f>AOJ615*1.1</f>
        <v>206.8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VLOOKUP(AOP615,$A$681:$F$2313,6,FALSE)</f>
        <v>188</v>
      </c>
      <c r="AOT615" s="203" t="s">
        <v>69</v>
      </c>
      <c r="AOU615" s="10">
        <f>AOS615*1.1</f>
        <v>206.8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VLOOKUP(AOY615,$A$681:$F$2313,6,FALSE)</f>
        <v>275</v>
      </c>
      <c r="APC615" s="203" t="s">
        <v>69</v>
      </c>
      <c r="APD615" s="10">
        <f>APB615*1.1</f>
        <v>302.5</v>
      </c>
      <c r="APE615" s="10"/>
      <c r="APF615" s="274"/>
      <c r="APG615" s="203" t="s">
        <v>79</v>
      </c>
      <c r="APH615" s="277" t="s">
        <v>2290</v>
      </c>
      <c r="APJ615" s="204"/>
      <c r="APK615" s="204">
        <f>VLOOKUP(APH615,$A$681:$F$2313,6,FALSE)</f>
        <v>375</v>
      </c>
      <c r="APL615" s="203" t="s">
        <v>69</v>
      </c>
      <c r="APM615" s="10">
        <f>APK615*1.1</f>
        <v>412.50000000000006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VLOOKUP(APQ615,$A$681:$F$2313,6,FALSE)</f>
        <v>275</v>
      </c>
      <c r="APU615" s="203" t="s">
        <v>69</v>
      </c>
      <c r="APV615" s="10">
        <f>APT615*1.1</f>
        <v>302.5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VLOOKUP(APZ615,$A$681:$F$2313,6,FALSE)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2059.6</v>
      </c>
      <c r="I616" s="268"/>
      <c r="J616" s="203"/>
      <c r="K616" s="415"/>
      <c r="M616" s="203"/>
      <c r="N616" s="203"/>
      <c r="O616" s="203"/>
      <c r="P616" s="10"/>
      <c r="Q616" s="10">
        <f>SUM(P611:P615)</f>
        <v>1717.3</v>
      </c>
      <c r="R616" s="268"/>
      <c r="S616" s="203"/>
      <c r="T616" s="265"/>
      <c r="V616" s="203"/>
      <c r="W616" s="203"/>
      <c r="X616" s="203"/>
      <c r="Y616" s="10"/>
      <c r="Z616" s="10">
        <f>SUM(Y611:Y615)</f>
        <v>1936.2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1410.4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1819.6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1762.9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1432.3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1857.1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1665.9999999999998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1771.8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1331.6000000000001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1750.8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1294.8999999999999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1823.2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1615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1435.0500000000002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1707.8999999999999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1756.2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1901.9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1683.9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1336.5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1581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1792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1345.9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1708.8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1835.4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1455.8999999999999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1824.7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1174.5999999999999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1527.3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1834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1583.8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1583.8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1712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1723.5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1654.6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1509.3999999999999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1441.1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1446.1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1520.6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955.19999999999993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1367.1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1211.6000000000001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1281.5999999999999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1306.0999999999999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1318.6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1251.9000000000001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1708.65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1921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1974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1424.2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1293.2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1876.9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929.10000000000014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1587.1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1516.6999999999998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1375.9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1194.4000000000001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1700.5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1733.4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1123.8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1575.2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1403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1533.6000000000001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1498.3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1598.3000000000002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1496.3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1421.9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1311.2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1800.3999999999999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1654.1999999999998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1271.8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1201.9000000000001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1509.1999999999998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1639.8000000000002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1375.4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681.7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1204.6999999999998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1180.5999999999999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1338.9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1644.1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1659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1596.3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1696.1999999999998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1192.5999999999999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1117.5999999999999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1417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1881.6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1062.1999999999998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1432.8999999999999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1494.7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1267.1000000000001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1529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1700.3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1539.3999999999999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2108.4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1705.6000000000001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1791.2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1835.5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1337.1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VLOOKUP(B617,$A$681:$F$2313,6,FALSE)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VLOOKUP(K617,$A$681:$F$2313,6,FALSE)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VLOOKUP(T617,$A$681:$F$2313,6,FALSE)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2055</v>
      </c>
      <c r="AE617" s="284">
        <f>IF(AD617="Kopman",1.4,1)</f>
        <v>1</v>
      </c>
      <c r="AF617" s="204">
        <f>VLOOKUP(AC617,$A$681:$F$2313,6,FALSE)</f>
        <v>368</v>
      </c>
      <c r="AG617" s="203" t="s">
        <v>61</v>
      </c>
      <c r="AH617" s="10">
        <f>AF617*1.5*AE617</f>
        <v>552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VLOOKUP(AL617,$A$681:$F$2313,6,FALSE)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VLOOKUP(AU617,$A$681:$F$2313,6,FALSE)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VLOOKUP(BD617,$A$681:$F$2313,6,FALSE)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VLOOKUP(BM617,$A$681:$F$2313,6,FALSE)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VLOOKUP(BV617,$A$681:$F$2313,6,FALSE)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VLOOKUP(CE617,$A$681:$F$2313,6,FALSE)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VLOOKUP(CN617,$A$681:$F$2313,6,FALSE)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VLOOKUP(CW617,$A$681:$F$2313,6,FALSE)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VLOOKUP(DF617,$A$681:$F$2313,6,FALSE)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2055</v>
      </c>
      <c r="DQ617" s="284">
        <f>IF(DP617="Kopman",1.4,1)</f>
        <v>1</v>
      </c>
      <c r="DR617" s="204">
        <f>VLOOKUP(DO617,$A$681:$F$2313,6,FALSE)</f>
        <v>368</v>
      </c>
      <c r="DS617" s="203" t="s">
        <v>61</v>
      </c>
      <c r="DT617" s="10">
        <f>DR617*1.5*DQ617</f>
        <v>552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VLOOKUP(DX617,$A$681:$F$2313,6,FALSE)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VLOOKUP(EG617,$A$681:$F$2313,6,FALSE)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VLOOKUP(EP617,$A$681:$F$2313,6,FALSE)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VLOOKUP(EY617,$A$681:$F$2313,6,FALSE)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VLOOKUP(FH617,$A$681:$F$2313,6,FALSE)</f>
        <v>128</v>
      </c>
      <c r="FL617" s="203" t="s">
        <v>61</v>
      </c>
      <c r="FM617" s="10">
        <f>FK617*1.5*FJ617</f>
        <v>192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VLOOKUP(FQ617,$A$681:$F$2313,6,FALSE)</f>
        <v>91</v>
      </c>
      <c r="FU617" s="203" t="s">
        <v>61</v>
      </c>
      <c r="FV617" s="10">
        <f>FT617*1.5*FS617</f>
        <v>136.5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VLOOKUP(FZ617,$A$681:$F$2313,6,FALSE)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VLOOKUP(GI617,$A$681:$F$2313,6,FALSE)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2055</v>
      </c>
      <c r="GT617" s="284">
        <f>IF(GS617="Kopman",1.4,1)</f>
        <v>1</v>
      </c>
      <c r="GU617" s="204">
        <f>VLOOKUP(GR617,$A$681:$F$2313,6,FALSE)</f>
        <v>368</v>
      </c>
      <c r="GV617" s="203" t="s">
        <v>61</v>
      </c>
      <c r="GW617" s="10">
        <f>GU617*1.5</f>
        <v>552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VLOOKUP(HA617,$A$681:$F$2313,6,FALSE)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VLOOKUP(HJ617,$A$681:$F$2313,6,FALSE)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VLOOKUP(HS617,$A$681:$F$2313,6,FALSE)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VLOOKUP(IB617,$A$681:$F$2313,6,FALSE)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VLOOKUP(IK617,$A$681:$F$2313,6,FALSE)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VLOOKUP(IT617,$A$681:$F$2313,6,FALSE)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VLOOKUP(JC617,$A$681:$F$2313,6,FALSE)</f>
        <v>133</v>
      </c>
      <c r="JG617" s="203" t="s">
        <v>61</v>
      </c>
      <c r="JH617" s="10">
        <f>JF617*1.5*JE617</f>
        <v>199.5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VLOOKUP(JL617,$A$681:$F$2313,6,FALSE)</f>
        <v>46</v>
      </c>
      <c r="JP617" s="203" t="s">
        <v>61</v>
      </c>
      <c r="JQ617" s="10">
        <f>JO617*1.5*JN617</f>
        <v>69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VLOOKUP(JU617,$A$681:$F$2313,6,FALSE)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VLOOKUP(KD617,$A$681:$F$2313,6,FALSE)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VLOOKUP(KM617,$A$681:$F$2313,6,FALSE)</f>
        <v>54</v>
      </c>
      <c r="KQ617" s="203" t="s">
        <v>61</v>
      </c>
      <c r="KR617" s="10">
        <f>KP617*1.5</f>
        <v>81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VLOOKUP(KV617,$A$681:$F$2313,6,FALSE)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VLOOKUP(LE617,$A$681:$F$2313,6,FALSE)</f>
        <v>164</v>
      </c>
      <c r="LI617" s="203" t="s">
        <v>61</v>
      </c>
      <c r="LJ617" s="10">
        <f>LH617*1.5*LG617</f>
        <v>246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VLOOKUP(LN617,$A$681:$F$2313,6,FALSE)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VLOOKUP(LW617,$A$681:$F$2313,6,FALSE)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VLOOKUP(MF617,$A$681:$F$2313,6,FALSE)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7" t="s">
        <v>452</v>
      </c>
      <c r="MP617" s="416" t="s">
        <v>2020</v>
      </c>
      <c r="MQ617" s="284">
        <f>IF(MP617="Kopman",1.4,1)</f>
        <v>1.4</v>
      </c>
      <c r="MR617" s="204">
        <f>VLOOKUP(MO617,$A$681:$F$2313,6,FALSE)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VLOOKUP(MX617,$A$681:$F$2313,6,FALSE)</f>
        <v>128</v>
      </c>
      <c r="NB617" s="203" t="s">
        <v>61</v>
      </c>
      <c r="NC617" s="10">
        <f>NA617*1.5*MZ617</f>
        <v>192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VLOOKUP(NG617,$A$681:$F$2313,6,FALSE)</f>
        <v>133</v>
      </c>
      <c r="NK617" s="203" t="s">
        <v>61</v>
      </c>
      <c r="NL617" s="10">
        <f>NJ617*1.5*NI617</f>
        <v>199.5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VLOOKUP(NP617,$A$681:$F$2313,6,FALSE)</f>
        <v>285</v>
      </c>
      <c r="NT617" s="203" t="s">
        <v>61</v>
      </c>
      <c r="NU617" s="10">
        <f>NS617*1.5*NR617</f>
        <v>427.5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VLOOKUP(NY617,$A$681:$F$2313,6,FALSE)</f>
        <v>46</v>
      </c>
      <c r="OC617" s="203" t="s">
        <v>61</v>
      </c>
      <c r="OD617" s="10">
        <f>OB617*1.5</f>
        <v>69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VLOOKUP(OH617,$A$681:$F$2313,6,FALSE)</f>
        <v>133</v>
      </c>
      <c r="OL617" s="203" t="s">
        <v>61</v>
      </c>
      <c r="OM617" s="10">
        <f>OK617*1.5*OJ617</f>
        <v>199.5</v>
      </c>
      <c r="ON617" s="10"/>
      <c r="OO617" s="268"/>
      <c r="OP617" s="203" t="s">
        <v>80</v>
      </c>
      <c r="OQ617" s="427" t="s">
        <v>484</v>
      </c>
      <c r="OR617" s="416" t="s">
        <v>2020</v>
      </c>
      <c r="OS617" s="284">
        <f>IF(OR617="Kopman",1.4,1)</f>
        <v>1.4</v>
      </c>
      <c r="OT617" s="204">
        <f>VLOOKUP(OQ617,$A$681:$F$2313,6,FALSE)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VLOOKUP(OZ617,$A$681:$F$2313,6,FALSE)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VLOOKUP(PI617,$A$681:$F$2313,6,FALSE)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VLOOKUP(PR617,$A$681:$F$2313,6,FALSE)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2020</v>
      </c>
      <c r="QC617" s="284">
        <f>IF(QB617="Kopman",1.4,1)</f>
        <v>1.4</v>
      </c>
      <c r="QD617" s="204">
        <f>VLOOKUP(QA617,$A$681:$F$2313,6,FALSE)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VLOOKUP(QJ617,$A$681:$F$2313,6,FALSE)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VLOOKUP(QS617,$A$681:$F$2313,6,FALSE)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VLOOKUP(RB617,$A$681:$F$2313,6,FALSE)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VLOOKUP(RK617,$A$681:$F$2313,6,FALSE)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VLOOKUP(RT617,$A$681:$F$2313,6,FALSE)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VLOOKUP(SC617,$A$681:$F$2313,6,FALSE)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VLOOKUP(SL617,$A$681:$F$2313,6,FALSE)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VLOOKUP(SU617,$A$681:$F$2313,6,FALSE)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VLOOKUP(TD617,$A$681:$F$2313,6,FALSE)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VLOOKUP(TM617,$A$681:$F$2313,6,FALSE)</f>
        <v>46</v>
      </c>
      <c r="TQ617" s="203" t="s">
        <v>61</v>
      </c>
      <c r="TR617" s="10">
        <f>TP617*1.5*TO617</f>
        <v>69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VLOOKUP(TV617,$A$681:$F$2313,6,FALSE)</f>
        <v>128</v>
      </c>
      <c r="TZ617" s="203" t="s">
        <v>61</v>
      </c>
      <c r="UA617" s="10">
        <f>TY617*1.5*TX617</f>
        <v>192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VLOOKUP(UE617,$A$681:$F$2313,6,FALSE)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VLOOKUP(UN617,$A$681:$F$2313,6,FALSE)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2020</v>
      </c>
      <c r="UY617" s="284">
        <f>IF(UX617="Kopman",1.4,1)</f>
        <v>1.4</v>
      </c>
      <c r="UZ617" s="204">
        <f>VLOOKUP(UW617,$A$681:$F$2313,6,FALSE)</f>
        <v>164</v>
      </c>
      <c r="VA617" s="203" t="s">
        <v>61</v>
      </c>
      <c r="VB617" s="10">
        <f>UZ617*1.5*UY617</f>
        <v>344.4</v>
      </c>
      <c r="VC617" s="10"/>
      <c r="VD617" s="274"/>
      <c r="VE617" s="203" t="s">
        <v>80</v>
      </c>
      <c r="VF617" s="277" t="s">
        <v>2055</v>
      </c>
      <c r="VH617" s="284">
        <f>IF(VG617="Kopman",1.4,1)</f>
        <v>1</v>
      </c>
      <c r="VI617" s="204">
        <f>VLOOKUP(VF617,$A$681:$F$2313,6,FALSE)</f>
        <v>368</v>
      </c>
      <c r="VJ617" s="203" t="s">
        <v>61</v>
      </c>
      <c r="VK617" s="10">
        <f>VI617*1.5*VH617</f>
        <v>552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VLOOKUP(VO617,$A$681:$F$2313,6,FALSE)</f>
        <v>91</v>
      </c>
      <c r="VS617" s="203" t="s">
        <v>61</v>
      </c>
      <c r="VT617" s="10">
        <f>VR617*1.5*VQ617</f>
        <v>136.5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VLOOKUP(VX617,$A$681:$F$2313,6,FALSE)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VLOOKUP(WG617,$A$681:$F$2313,6,FALSE)</f>
        <v>16</v>
      </c>
      <c r="WK617" s="203" t="s">
        <v>61</v>
      </c>
      <c r="WL617" s="10">
        <f>WJ617*1.5</f>
        <v>24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VLOOKUP(WP617,$A$681:$F$2313,6,FALSE)</f>
        <v>#N/A</v>
      </c>
      <c r="WT617" s="203" t="s">
        <v>2022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VLOOKUP(WY617,$A$681:$F$2313,6,FALSE)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VLOOKUP(XH617,$A$681:$F$2313,6,FALSE)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VLOOKUP(XQ617,$A$681:$F$2313,6,FALSE)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VLOOKUP(XZ617,$A$681:$F$2313,6,FALSE)</f>
        <v>134</v>
      </c>
      <c r="YD617" s="203" t="s">
        <v>61</v>
      </c>
      <c r="YE617" s="10">
        <f>YC617*1.5</f>
        <v>201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VLOOKUP(YI617,$A$681:$F$2313,6,FALSE)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VLOOKUP(YR617,$A$681:$F$2313,6,FALSE)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VLOOKUP(ZA617,$A$681:$F$2313,6,FALSE)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VLOOKUP(ZJ617,$A$681:$F$2313,6,FALSE)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VLOOKUP(ZS617,$A$681:$F$2313,6,FALSE)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VLOOKUP(AAB617,$A$681:$F$2313,6,FALSE)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VLOOKUP(AAK617,$A$681:$F$2313,6,FALSE)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VLOOKUP(AAT617,$A$681:$F$2313,6,FALSE)</f>
        <v>285</v>
      </c>
      <c r="AAX617" s="203" t="s">
        <v>61</v>
      </c>
      <c r="AAY617" s="10">
        <f>AAW617*1.5*AAV617</f>
        <v>427.5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VLOOKUP(ABC617,$A$681:$F$2313,6,FALSE)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2020</v>
      </c>
      <c r="ABN617" s="284">
        <f>IF(ABM617="Kopman",1.4,1)</f>
        <v>1.4</v>
      </c>
      <c r="ABO617" s="204">
        <f>VLOOKUP(ABL617,$A$681:$F$2313,6,FALSE)</f>
        <v>54</v>
      </c>
      <c r="ABP617" s="203" t="s">
        <v>61</v>
      </c>
      <c r="ABQ617" s="10">
        <f>ABO617*1.5*ABN617</f>
        <v>113.39999999999999</v>
      </c>
      <c r="ABR617" s="10"/>
      <c r="ABS617" s="274"/>
      <c r="ABT617" s="203" t="s">
        <v>80</v>
      </c>
      <c r="ABU617" s="277" t="s">
        <v>2055</v>
      </c>
      <c r="ABW617" s="284">
        <f>IF(ABV617="Kopman",1.4,1)</f>
        <v>1</v>
      </c>
      <c r="ABX617" s="204">
        <f>VLOOKUP(ABU617,$A$681:$F$2313,6,FALSE)</f>
        <v>368</v>
      </c>
      <c r="ABY617" s="203" t="s">
        <v>61</v>
      </c>
      <c r="ABZ617" s="10">
        <f>ABX617*1.5*ABW617</f>
        <v>552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VLOOKUP(ACD617,$A$681:$F$2313,6,FALSE)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VLOOKUP(ACM617,$A$681:$F$2313,6,FALSE)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VLOOKUP(ACV617,$A$681:$F$2313,6,FALSE)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VLOOKUP(ADE617,$A$681:$F$2313,6,FALSE)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VLOOKUP(ADN617,$A$681:$F$2313,6,FALSE)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VLOOKUP(ADW617,$A$681:$F$2313,6,FALSE)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VLOOKUP(AEF617,$A$681:$F$2313,6,FALSE)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VLOOKUP(AEO617,$A$681:$F$2313,6,FALSE)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VLOOKUP(AEX617,$A$681:$F$2313,6,FALSE)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VLOOKUP(AFG617,$A$681:$F$2313,6,FALSE)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VLOOKUP(AFP617,$A$681:$F$2313,6,FALSE)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VLOOKUP(AFY617,$A$681:$F$2313,6,FALSE)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VLOOKUP(AGH617,$A$681:$F$2313,6,FALSE)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VLOOKUP(AGQ617,$A$681:$F$2313,6,FALSE)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VLOOKUP(AGZ617,$A$681:$F$2313,6,FALSE)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VLOOKUP(AHI617,$A$681:$F$2313,6,FALSE)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VLOOKUP(AHR617,$A$681:$F$2313,6,FALSE)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VLOOKUP(AIA617,$A$681:$F$2313,6,FALSE)</f>
        <v>16</v>
      </c>
      <c r="AIE617" s="203" t="s">
        <v>61</v>
      </c>
      <c r="AIF617" s="10">
        <f>AID617*1.5*AIC617</f>
        <v>24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VLOOKUP(AIJ617,$A$681:$F$2313,6,FALSE)</f>
        <v>46</v>
      </c>
      <c r="AIN617" s="203" t="s">
        <v>61</v>
      </c>
      <c r="AIO617" s="10">
        <f>AIM617*1.5*AIL617</f>
        <v>69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VLOOKUP(AIS617,$A$681:$F$2313,6,FALSE)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VLOOKUP(AJB617,$A$681:$F$2313,6,FALSE)</f>
        <v>133</v>
      </c>
      <c r="AJF617" s="203" t="s">
        <v>61</v>
      </c>
      <c r="AJG617" s="10">
        <f>AJE617*1.5*AJD617</f>
        <v>199.5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VLOOKUP(AJK617,$A$681:$F$2313,6,FALSE)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VLOOKUP(AJT617,$A$681:$F$2313,6,FALSE)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VLOOKUP(AKC617,$A$681:$F$2313,6,FALSE)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2020</v>
      </c>
      <c r="AKN617" s="284">
        <f>IF(AKM617="Kopman",1.4,1)</f>
        <v>1.4</v>
      </c>
      <c r="AKO617" s="204">
        <f>VLOOKUP(AKL617,$A$681:$F$2313,6,FALSE)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2020</v>
      </c>
      <c r="AKW617" s="284">
        <f>IF(AKV617="Kopman",1.4,1)</f>
        <v>1.4</v>
      </c>
      <c r="AKX617" s="204">
        <f>VLOOKUP(AKU617,$A$681:$F$2313,6,FALSE)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2020</v>
      </c>
      <c r="ALF617" s="284">
        <f>IF(ALE617="Kopman",1.4,1)</f>
        <v>1.4</v>
      </c>
      <c r="ALG617" s="204">
        <f>VLOOKUP(ALD617,$A$681:$F$2313,6,FALSE)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VLOOKUP(ALM617,$A$681:$F$2313,6,FALSE)</f>
        <v>16</v>
      </c>
      <c r="ALQ617" s="203" t="s">
        <v>61</v>
      </c>
      <c r="ALR617" s="10">
        <f>ALP617*1.5*ALO617</f>
        <v>24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VLOOKUP(ALV617,$A$681:$F$2313,6,FALSE)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2020</v>
      </c>
      <c r="AMG617" s="284">
        <f>IF(AMF617="Kopman",1.4,1)</f>
        <v>1.4</v>
      </c>
      <c r="AMH617" s="204">
        <f>VLOOKUP(AME617,$A$681:$F$2313,6,FALSE)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VLOOKUP(AMN617,$A$681:$F$2313,6,FALSE)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VLOOKUP(AMW617,$A$681:$F$2313,6,FALSE)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VLOOKUP(ANF617,$A$681:$F$2313,6,FALSE)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VLOOKUP(ANO617,$A$681:$F$2313,6,FALSE)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VLOOKUP(ANX617,$A$681:$F$2313,6,FALSE)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VLOOKUP(AOG617,$A$681:$F$2313,6,FALSE)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VLOOKUP(AOP617,$A$681:$F$2313,6,FALSE)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VLOOKUP(AOY617,$A$681:$F$2313,6,FALSE)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VLOOKUP(APH617,$A$681:$F$2313,6,FALSE)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VLOOKUP(APQ617,$A$681:$F$2313,6,FALSE)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VLOOKUP(APZ617,$A$681:$F$2313,6,FALSE)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VLOOKUP(B618,$A$681:$F$2313,6,FALSE)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VLOOKUP(K618,$A$681:$F$2313,6,FALSE)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VLOOKUP(T618,$A$681:$F$2313,6,FALSE)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VLOOKUP(AC618,$A$681:$F$2313,6,FALSE)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VLOOKUP(AL618,$A$681:$F$2313,6,FALSE)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VLOOKUP(AU618,$A$681:$F$2313,6,FALSE)</f>
        <v>133</v>
      </c>
      <c r="AY618" s="203" t="s">
        <v>63</v>
      </c>
      <c r="AZ618" s="10">
        <f>AX618*1.4</f>
        <v>186.2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VLOOKUP(BD618,$A$681:$F$2313,6,FALSE)</f>
        <v>164</v>
      </c>
      <c r="BH618" s="203" t="s">
        <v>63</v>
      </c>
      <c r="BI618" s="10">
        <f>BG618*1.4</f>
        <v>229.6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VLOOKUP(BM618,$A$681:$F$2313,6,FALSE)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VLOOKUP(BV618,$A$681:$F$2313,6,FALSE)</f>
        <v>285</v>
      </c>
      <c r="BZ618" s="203" t="s">
        <v>63</v>
      </c>
      <c r="CA618" s="10">
        <f>BY618*1.4</f>
        <v>399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VLOOKUP(CE618,$A$681:$F$2313,6,FALSE)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VLOOKUP(CN618,$A$681:$F$2313,6,FALSE)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VLOOKUP(CW618,$A$681:$F$2313,6,FALSE)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2055</v>
      </c>
      <c r="DH618" s="204"/>
      <c r="DI618" s="204">
        <f>VLOOKUP(DF618,$A$681:$F$2313,6,FALSE)</f>
        <v>368</v>
      </c>
      <c r="DJ618" s="203" t="s">
        <v>63</v>
      </c>
      <c r="DK618" s="10">
        <f>DI618*1.4</f>
        <v>515.19999999999993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VLOOKUP(DO618,$A$681:$F$2313,6,FALSE)</f>
        <v>91</v>
      </c>
      <c r="DS618" s="203" t="s">
        <v>63</v>
      </c>
      <c r="DT618" s="10">
        <f>DR618*1.4</f>
        <v>127.39999999999999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VLOOKUP(DX618,$A$681:$F$2313,6,FALSE)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VLOOKUP(EG618,$A$681:$F$2313,6,FALSE)</f>
        <v>133</v>
      </c>
      <c r="EK618" s="203" t="s">
        <v>63</v>
      </c>
      <c r="EL618" s="10">
        <f>EJ618*1.4</f>
        <v>186.2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VLOOKUP(EP618,$A$681:$F$2313,6,FALSE)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VLOOKUP(EY618,$A$681:$F$2313,6,FALSE)</f>
        <v>133</v>
      </c>
      <c r="FC618" s="203" t="s">
        <v>63</v>
      </c>
      <c r="FD618" s="10">
        <f>FB618*1.4</f>
        <v>186.2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VLOOKUP(FH618,$A$681:$F$2313,6,FALSE)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VLOOKUP(FQ618,$A$681:$F$2313,6,FALSE)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VLOOKUP(FZ618,$A$681:$F$2313,6,FALSE)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VLOOKUP(GI618,$A$681:$F$2313,6,FALSE)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VLOOKUP(GR618,$A$681:$F$2313,6,FALSE)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2055</v>
      </c>
      <c r="HC618" s="204"/>
      <c r="HD618" s="204">
        <f>VLOOKUP(HA618,$A$681:$F$2313,6,FALSE)</f>
        <v>368</v>
      </c>
      <c r="HE618" s="203" t="s">
        <v>63</v>
      </c>
      <c r="HF618" s="10">
        <f>HD618*1.4</f>
        <v>515.19999999999993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VLOOKUP(HJ618,$A$681:$F$2313,6,FALSE)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VLOOKUP(HS618,$A$681:$F$2313,6,FALSE)</f>
        <v>91</v>
      </c>
      <c r="HW618" s="203" t="s">
        <v>63</v>
      </c>
      <c r="HX618" s="10">
        <f>HV618*1.4</f>
        <v>127.39999999999999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VLOOKUP(IB618,$A$681:$F$2313,6,FALSE)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VLOOKUP(IK618,$A$681:$F$2313,6,FALSE)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VLOOKUP(IT618,$A$681:$F$2313,6,FALSE)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VLOOKUP(JC618,$A$681:$F$2313,6,FALSE)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VLOOKUP(JL618,$A$681:$F$2313,6,FALSE)</f>
        <v>164</v>
      </c>
      <c r="JP618" s="203" t="s">
        <v>63</v>
      </c>
      <c r="JQ618" s="10">
        <f>JO618*1.4</f>
        <v>229.6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VLOOKUP(JU618,$A$681:$F$2313,6,FALSE)</f>
        <v>133</v>
      </c>
      <c r="JY618" s="203" t="s">
        <v>63</v>
      </c>
      <c r="JZ618" s="10">
        <f>JX618*1.4</f>
        <v>186.2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VLOOKUP(KD618,$A$681:$F$2313,6,FALSE)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VLOOKUP(KM618,$A$681:$F$2313,6,FALSE)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VLOOKUP(KV618,$A$681:$F$2313,6,FALSE)</f>
        <v>133</v>
      </c>
      <c r="KZ618" s="203" t="s">
        <v>63</v>
      </c>
      <c r="LA618" s="10">
        <f>KY618*1.4</f>
        <v>186.2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VLOOKUP(LE618,$A$681:$F$2313,6,FALSE)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VLOOKUP(LN618,$A$681:$F$2313,6,FALSE)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VLOOKUP(LW618,$A$681:$F$2313,6,FALSE)</f>
        <v>285</v>
      </c>
      <c r="MA618" s="203" t="s">
        <v>63</v>
      </c>
      <c r="MB618" s="10">
        <f>LZ618*1.4</f>
        <v>399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VLOOKUP(MF618,$A$681:$F$2313,6,FALSE)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VLOOKUP(MO618,$A$681:$F$2313,6,FALSE)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VLOOKUP(MX618,$A$681:$F$2313,6,FALSE)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VLOOKUP(NG618,$A$681:$F$2313,6,FALSE)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VLOOKUP(NP618,$A$681:$F$2313,6,FALSE)</f>
        <v>133</v>
      </c>
      <c r="NT618" s="203" t="s">
        <v>63</v>
      </c>
      <c r="NU618" s="10">
        <f>NS618*1.4</f>
        <v>186.2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VLOOKUP(NY618,$A$681:$F$2313,6,FALSE)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VLOOKUP(OH618,$A$681:$F$2313,6,FALSE)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VLOOKUP(OQ618,$A$681:$F$2313,6,FALSE)</f>
        <v>133</v>
      </c>
      <c r="OU618" s="203" t="s">
        <v>63</v>
      </c>
      <c r="OV618" s="10">
        <f>OT618*1.4</f>
        <v>186.2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VLOOKUP(OZ618,$A$681:$F$2313,6,FALSE)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VLOOKUP(PI618,$A$681:$F$2313,6,FALSE)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VLOOKUP(PR618,$A$681:$F$2313,6,FALSE)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VLOOKUP(QA618,$A$681:$F$2313,6,FALSE)</f>
        <v>133</v>
      </c>
      <c r="QE618" s="203" t="s">
        <v>63</v>
      </c>
      <c r="QF618" s="10">
        <f>QD618*1.4</f>
        <v>186.2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VLOOKUP(QJ618,$A$681:$F$2313,6,FALSE)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VLOOKUP(QS618,$A$681:$F$2313,6,FALSE)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VLOOKUP(RB618,$A$681:$F$2313,6,FALSE)</f>
        <v>133</v>
      </c>
      <c r="RF618" s="203" t="s">
        <v>63</v>
      </c>
      <c r="RG618" s="10">
        <f>RE618*1.4</f>
        <v>186.2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VLOOKUP(RK618,$A$681:$F$2313,6,FALSE)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VLOOKUP(RT618,$A$681:$F$2313,6,FALSE)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VLOOKUP(SC618,$A$681:$F$2313,6,FALSE)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VLOOKUP(SL618,$A$681:$F$2313,6,FALSE)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VLOOKUP(SU618,$A$681:$F$2313,6,FALSE)</f>
        <v>133</v>
      </c>
      <c r="SY618" s="203" t="s">
        <v>63</v>
      </c>
      <c r="SZ618" s="10">
        <f>SX618*1.4</f>
        <v>186.2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VLOOKUP(TD618,$A$681:$F$2313,6,FALSE)</f>
        <v>133</v>
      </c>
      <c r="TH618" s="203" t="s">
        <v>63</v>
      </c>
      <c r="TI618" s="10">
        <f>TG618*1.4</f>
        <v>186.2</v>
      </c>
      <c r="TK618" s="274"/>
      <c r="TL618" s="203" t="s">
        <v>81</v>
      </c>
      <c r="TM618" s="277" t="s">
        <v>452</v>
      </c>
      <c r="TO618" s="204"/>
      <c r="TP618" s="204">
        <f>VLOOKUP(TM618,$A$681:$F$2313,6,FALSE)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VLOOKUP(TV618,$A$681:$F$2313,6,FALSE)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VLOOKUP(UE618,$A$681:$F$2313,6,FALSE)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VLOOKUP(UN618,$A$681:$F$2313,6,FALSE)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VLOOKUP(UW618,$A$681:$F$2313,6,FALSE)</f>
        <v>133</v>
      </c>
      <c r="VA618" s="203" t="s">
        <v>63</v>
      </c>
      <c r="VB618" s="10">
        <f>UZ618*1.4</f>
        <v>186.2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VLOOKUP(VF618,$A$681:$F$2313,6,FALSE)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VLOOKUP(VO618,$A$681:$F$2313,6,FALSE)</f>
        <v>54</v>
      </c>
      <c r="VS618" s="203" t="s">
        <v>63</v>
      </c>
      <c r="VT618" s="10">
        <f>VR618*1.4</f>
        <v>75.599999999999994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VLOOKUP(VX618,$A$681:$F$2313,6,FALSE)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VLOOKUP(WG618,$A$681:$F$2313,6,FALSE)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VLOOKUP(WP618,$A$681:$F$2313,6,FALSE)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VLOOKUP(WY618,$A$681:$F$2313,6,FALSE)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VLOOKUP(XH618,$A$681:$F$2313,6,FALSE)</f>
        <v>16</v>
      </c>
      <c r="XL618" s="203" t="s">
        <v>63</v>
      </c>
      <c r="XM618" s="10">
        <f>XK618*1.4</f>
        <v>22.4</v>
      </c>
      <c r="XO618" s="274"/>
      <c r="XP618" s="203" t="s">
        <v>81</v>
      </c>
      <c r="XQ618" s="277" t="s">
        <v>1266</v>
      </c>
      <c r="XS618" s="204"/>
      <c r="XT618" s="204">
        <f>VLOOKUP(XQ618,$A$681:$F$2313,6,FALSE)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VLOOKUP(XZ618,$A$681:$F$2313,6,FALSE)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VLOOKUP(YI618,$A$681:$F$2313,6,FALSE)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VLOOKUP(YR618,$A$681:$F$2313,6,FALSE)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VLOOKUP(ZA618,$A$681:$F$2313,6,FALSE)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VLOOKUP(ZJ618,$A$681:$F$2313,6,FALSE)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VLOOKUP(ZS618,$A$681:$F$2313,6,FALSE)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VLOOKUP(AAB618,$A$681:$F$2313,6,FALSE)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VLOOKUP(AAK618,$A$681:$F$2313,6,FALSE)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VLOOKUP(AAT618,$A$681:$F$2313,6,FALSE)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VLOOKUP(ABC618,$A$681:$F$2313,6,FALSE)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VLOOKUP(ABL618,$A$681:$F$2313,6,FALSE)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VLOOKUP(ABU618,$A$681:$F$2313,6,FALSE)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VLOOKUP(ACD618,$A$681:$F$2313,6,FALSE)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VLOOKUP(ACM618,$A$681:$F$2313,6,FALSE)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VLOOKUP(ACV618,$A$681:$F$2313,6,FALSE)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VLOOKUP(ADE618,$A$681:$F$2313,6,FALSE)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VLOOKUP(ADN618,$A$681:$F$2313,6,FALSE)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VLOOKUP(ADW618,$A$681:$F$2313,6,FALSE)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VLOOKUP(AEF618,$A$681:$F$2313,6,FALSE)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VLOOKUP(AEO618,$A$681:$F$2313,6,FALSE)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VLOOKUP(AEX618,$A$681:$F$2313,6,FALSE)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VLOOKUP(AFG618,$A$681:$F$2313,6,FALSE)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VLOOKUP(AFP618,$A$681:$F$2313,6,FALSE)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VLOOKUP(AFY618,$A$681:$F$2313,6,FALSE)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VLOOKUP(AGH618,$A$681:$F$2313,6,FALSE)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VLOOKUP(AGQ618,$A$681:$F$2313,6,FALSE)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VLOOKUP(AGZ618,$A$681:$F$2313,6,FALSE)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VLOOKUP(AHI618,$A$681:$F$2313,6,FALSE)</f>
        <v>16</v>
      </c>
      <c r="AHM618" s="203" t="s">
        <v>63</v>
      </c>
      <c r="AHN618" s="10">
        <f>AHL618*1.4</f>
        <v>22.4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VLOOKUP(AHR618,$A$681:$F$2313,6,FALSE)</f>
        <v>134</v>
      </c>
      <c r="AHV618" s="203" t="s">
        <v>63</v>
      </c>
      <c r="AHW618" s="10">
        <f>AHU618*1.4</f>
        <v>187.6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VLOOKUP(AIA618,$A$681:$F$2313,6,FALSE)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VLOOKUP(AIJ618,$A$681:$F$2313,6,FALSE)</f>
        <v>285</v>
      </c>
      <c r="AIN618" s="203" t="s">
        <v>63</v>
      </c>
      <c r="AIO618" s="10">
        <f>AIM618*1.4</f>
        <v>399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VLOOKUP(AIS618,$A$681:$F$2313,6,FALSE)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VLOOKUP(AJB618,$A$681:$F$2313,6,FALSE)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VLOOKUP(AJK618,$A$681:$F$2313,6,FALSE)</f>
        <v>133</v>
      </c>
      <c r="AJO618" s="203" t="s">
        <v>63</v>
      </c>
      <c r="AJP618" s="10">
        <f>AJN618*1.4</f>
        <v>186.2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VLOOKUP(AJT618,$A$681:$F$2313,6,FALSE)</f>
        <v>133</v>
      </c>
      <c r="AJX618" s="203" t="s">
        <v>63</v>
      </c>
      <c r="AJY618" s="10">
        <f>AJW618*1.4</f>
        <v>186.2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VLOOKUP(AKC618,$A$681:$F$2313,6,FALSE)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VLOOKUP(AKL618,$A$681:$F$2313,6,FALSE)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VLOOKUP(AKU618,$A$681:$F$2313,6,FALSE)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VLOOKUP(ALD618,$A$681:$F$2313,6,FALSE)</f>
        <v>134</v>
      </c>
      <c r="ALH618" s="203" t="s">
        <v>63</v>
      </c>
      <c r="ALI618" s="10">
        <f>ALG618*1.4</f>
        <v>187.6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VLOOKUP(ALM618,$A$681:$F$2313,6,FALSE)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VLOOKUP(ALV618,$A$681:$F$2313,6,FALSE)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VLOOKUP(AME618,$A$681:$F$2313,6,FALSE)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VLOOKUP(AMN618,$A$681:$F$2313,6,FALSE)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VLOOKUP(AMW618,$A$681:$F$2313,6,FALSE)</f>
        <v>133</v>
      </c>
      <c r="ANA618" s="203" t="s">
        <v>63</v>
      </c>
      <c r="ANB618" s="10">
        <f>AMZ618*1.4</f>
        <v>186.2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VLOOKUP(ANF618,$A$681:$F$2313,6,FALSE)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VLOOKUP(ANO618,$A$681:$F$2313,6,FALSE)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VLOOKUP(ANX618,$A$681:$F$2313,6,FALSE)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2055</v>
      </c>
      <c r="AOI618" s="204"/>
      <c r="AOJ618" s="204">
        <f>VLOOKUP(AOG618,$A$681:$F$2313,6,FALSE)</f>
        <v>368</v>
      </c>
      <c r="AOK618" s="203" t="s">
        <v>63</v>
      </c>
      <c r="AOL618" s="10">
        <f>AOJ618*1.4</f>
        <v>515.19999999999993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VLOOKUP(AOP618,$A$681:$F$2313,6,FALSE)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VLOOKUP(AOY618,$A$681:$F$2313,6,FALSE)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VLOOKUP(APH618,$A$681:$F$2313,6,FALSE)</f>
        <v>133</v>
      </c>
      <c r="APL618" s="203" t="s">
        <v>63</v>
      </c>
      <c r="APM618" s="10">
        <f>APK618*1.4</f>
        <v>186.2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VLOOKUP(APQ618,$A$681:$F$2313,6,FALSE)</f>
        <v>285</v>
      </c>
      <c r="APU618" s="203" t="s">
        <v>63</v>
      </c>
      <c r="APV618" s="10">
        <f>APT618*1.4</f>
        <v>399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VLOOKUP(APZ618,$A$681:$F$2313,6,FALSE)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VLOOKUP(B619,$A$681:$F$2313,6,FALSE)</f>
        <v>16</v>
      </c>
      <c r="F619" s="203" t="s">
        <v>65</v>
      </c>
      <c r="G619" s="10">
        <f>E619*1.3</f>
        <v>20.8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VLOOKUP(K619,$A$681:$F$2313,6,FALSE)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VLOOKUP(T619,$A$681:$F$2313,6,FALSE)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VLOOKUP(AC619,$A$681:$F$2313,6,FALSE)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VLOOKUP(AL619,$A$681:$F$2313,6,FALSE)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VLOOKUP(AU619,$A$681:$F$2313,6,FALSE)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VLOOKUP(BD619,$A$681:$F$2313,6,FALSE)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VLOOKUP(BM619,$A$681:$F$2313,6,FALSE)</f>
        <v>91</v>
      </c>
      <c r="BQ619" s="203" t="s">
        <v>65</v>
      </c>
      <c r="BR619" s="10">
        <f>BP619*1.3</f>
        <v>118.3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VLOOKUP(BV619,$A$681:$F$2313,6,FALSE)</f>
        <v>128</v>
      </c>
      <c r="BZ619" s="203" t="s">
        <v>65</v>
      </c>
      <c r="CA619" s="10">
        <f>BY619*1.3</f>
        <v>166.4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VLOOKUP(CE619,$A$681:$F$2313,6,FALSE)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VLOOKUP(CN619,$A$681:$F$2313,6,FALSE)</f>
        <v>91</v>
      </c>
      <c r="CR619" s="203" t="s">
        <v>65</v>
      </c>
      <c r="CS619" s="10">
        <f>CQ619*1.3</f>
        <v>118.3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VLOOKUP(CW619,$A$681:$F$2313,6,FALSE)</f>
        <v>134</v>
      </c>
      <c r="DA619" s="203" t="s">
        <v>65</v>
      </c>
      <c r="DB619" s="10">
        <f>CZ619*1.3</f>
        <v>174.20000000000002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VLOOKUP(DF619,$A$681:$F$2313,6,FALSE)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VLOOKUP(DO619,$A$681:$F$2313,6,FALSE)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VLOOKUP(DX619,$A$681:$F$2313,6,FALSE)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VLOOKUP(EG619,$A$681:$F$2313,6,FALSE)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VLOOKUP(EP619,$A$681:$F$2313,6,FALSE)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VLOOKUP(EY619,$A$681:$F$2313,6,FALSE)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2055</v>
      </c>
      <c r="FJ619" s="204"/>
      <c r="FK619" s="204">
        <f>VLOOKUP(FH619,$A$681:$F$2313,6,FALSE)</f>
        <v>368</v>
      </c>
      <c r="FL619" s="203" t="s">
        <v>65</v>
      </c>
      <c r="FM619" s="10">
        <f>FK619*1.3</f>
        <v>478.40000000000003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VLOOKUP(FQ619,$A$681:$F$2313,6,FALSE)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VLOOKUP(FZ619,$A$681:$F$2313,6,FALSE)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VLOOKUP(GI619,$A$681:$F$2313,6,FALSE)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VLOOKUP(GR619,$A$681:$F$2313,6,FALSE)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VLOOKUP(HA619,$A$681:$F$2313,6,FALSE)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VLOOKUP(HJ619,$A$681:$F$2313,6,FALSE)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VLOOKUP(HS619,$A$681:$F$2313,6,FALSE)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VLOOKUP(IB619,$A$681:$F$2313,6,FALSE)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2055</v>
      </c>
      <c r="IM619" s="204"/>
      <c r="IN619" s="204">
        <f>VLOOKUP(IK619,$A$681:$F$2313,6,FALSE)</f>
        <v>368</v>
      </c>
      <c r="IO619" s="203" t="s">
        <v>65</v>
      </c>
      <c r="IP619" s="10">
        <f>IN619*1.3</f>
        <v>478.40000000000003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VLOOKUP(IT619,$A$681:$F$2313,6,FALSE)</f>
        <v>133</v>
      </c>
      <c r="IX619" s="203" t="s">
        <v>65</v>
      </c>
      <c r="IY619" s="10">
        <f>IW619*1.3</f>
        <v>172.9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VLOOKUP(JC619,$A$681:$F$2313,6,FALSE)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2055</v>
      </c>
      <c r="JN619" s="204"/>
      <c r="JO619" s="204">
        <f>VLOOKUP(JL619,$A$681:$F$2313,6,FALSE)</f>
        <v>368</v>
      </c>
      <c r="JP619" s="203" t="s">
        <v>65</v>
      </c>
      <c r="JQ619" s="10">
        <f>JO619*1.3</f>
        <v>478.40000000000003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VLOOKUP(JU619,$A$681:$F$2313,6,FALSE)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VLOOKUP(KD619,$A$681:$F$2313,6,FALSE)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VLOOKUP(KM619,$A$681:$F$2313,6,FALSE)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VLOOKUP(KV619,$A$681:$F$2313,6,FALSE)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VLOOKUP(LE619,$A$681:$F$2313,6,FALSE)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VLOOKUP(LN619,$A$681:$F$2313,6,FALSE)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VLOOKUP(LW619,$A$681:$F$2313,6,FALSE)</f>
        <v>133</v>
      </c>
      <c r="MA619" s="203" t="s">
        <v>65</v>
      </c>
      <c r="MB619" s="10">
        <f>LZ619*1.3</f>
        <v>172.9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VLOOKUP(MF619,$A$681:$F$2313,6,FALSE)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VLOOKUP(MO619,$A$681:$F$2313,6,FALSE)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VLOOKUP(MX619,$A$681:$F$2313,6,FALSE)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VLOOKUP(NG619,$A$681:$F$2313,6,FALSE)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VLOOKUP(NP619,$A$681:$F$2313,6,FALSE)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VLOOKUP(NY619,$A$681:$F$2313,6,FALSE)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VLOOKUP(OH619,$A$681:$F$2313,6,FALSE)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VLOOKUP(OQ619,$A$681:$F$2313,6,FALSE)</f>
        <v>54</v>
      </c>
      <c r="OU619" s="203" t="s">
        <v>65</v>
      </c>
      <c r="OV619" s="10">
        <f>OT619*1.3</f>
        <v>70.2</v>
      </c>
      <c r="OW619" s="10"/>
      <c r="OX619" s="268"/>
      <c r="OY619" s="203" t="s">
        <v>82</v>
      </c>
      <c r="OZ619" s="429" t="s">
        <v>2055</v>
      </c>
      <c r="PB619" s="204"/>
      <c r="PC619" s="204">
        <f>VLOOKUP(OZ619,$A$681:$F$2313,6,FALSE)</f>
        <v>368</v>
      </c>
      <c r="PD619" s="203" t="s">
        <v>65</v>
      </c>
      <c r="PE619" s="10">
        <f>PC619*1.3</f>
        <v>478.40000000000003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VLOOKUP(PI619,$A$681:$F$2313,6,FALSE)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VLOOKUP(PR619,$A$681:$F$2313,6,FALSE)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VLOOKUP(QA619,$A$681:$F$2313,6,FALSE)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VLOOKUP(QJ619,$A$681:$F$2313,6,FALSE)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VLOOKUP(QS619,$A$681:$F$2313,6,FALSE)</f>
        <v>16</v>
      </c>
      <c r="QW619" s="203" t="s">
        <v>65</v>
      </c>
      <c r="QX619" s="10">
        <f>QV619*1.3</f>
        <v>20.8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VLOOKUP(RB619,$A$681:$F$2313,6,FALSE)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VLOOKUP(RK619,$A$681:$F$2313,6,FALSE)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VLOOKUP(RT619,$A$681:$F$2313,6,FALSE)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VLOOKUP(SC619,$A$681:$F$2313,6,FALSE)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2055</v>
      </c>
      <c r="SN619" s="204"/>
      <c r="SO619" s="204">
        <f>VLOOKUP(SL619,$A$681:$F$2313,6,FALSE)</f>
        <v>368</v>
      </c>
      <c r="SP619" s="203" t="s">
        <v>65</v>
      </c>
      <c r="SQ619" s="10">
        <f>SO619*1.3</f>
        <v>478.40000000000003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VLOOKUP(SU619,$A$681:$F$2313,6,FALSE)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VLOOKUP(TD619,$A$681:$F$2313,6,FALSE)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VLOOKUP(TM619,$A$681:$F$2313,6,FALSE)</f>
        <v>285</v>
      </c>
      <c r="TQ619" s="203" t="s">
        <v>65</v>
      </c>
      <c r="TR619" s="10">
        <f>TP619*1.3</f>
        <v>370.5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VLOOKUP(TV619,$A$681:$F$2313,6,FALSE)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VLOOKUP(UE619,$A$681:$F$2313,6,FALSE)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VLOOKUP(UN619,$A$681:$F$2313,6,FALSE)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VLOOKUP(UW619,$A$681:$F$2313,6,FALSE)</f>
        <v>150</v>
      </c>
      <c r="VA619" s="203" t="s">
        <v>65</v>
      </c>
      <c r="VB619" s="10">
        <f>UZ619*1.3</f>
        <v>195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VLOOKUP(VF619,$A$681:$F$2313,6,FALSE)</f>
        <v>128</v>
      </c>
      <c r="VJ619" s="203" t="s">
        <v>65</v>
      </c>
      <c r="VK619" s="10">
        <f>VI619*1.3</f>
        <v>166.4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VLOOKUP(VO619,$A$681:$F$2313,6,FALSE)</f>
        <v>164</v>
      </c>
      <c r="VS619" s="203" t="s">
        <v>65</v>
      </c>
      <c r="VT619" s="10">
        <f>VR619*1.3</f>
        <v>213.20000000000002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VLOOKUP(VX619,$A$681:$F$2313,6,FALSE)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VLOOKUP(WG619,$A$681:$F$2313,6,FALSE)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VLOOKUP(WP619,$A$681:$F$2313,6,FALSE)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VLOOKUP(WY619,$A$681:$F$2313,6,FALSE)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VLOOKUP(XH619,$A$681:$F$2313,6,FALSE)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VLOOKUP(XQ619,$A$681:$F$2313,6,FALSE)</f>
        <v>164</v>
      </c>
      <c r="XU619" s="203" t="s">
        <v>65</v>
      </c>
      <c r="XV619" s="10">
        <f>XT619*1.3</f>
        <v>213.20000000000002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VLOOKUP(XZ619,$A$681:$F$2313,6,FALSE)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VLOOKUP(YI619,$A$681:$F$2313,6,FALSE)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VLOOKUP(YR619,$A$681:$F$2313,6,FALSE)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VLOOKUP(ZA619,$A$681:$F$2313,6,FALSE)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VLOOKUP(ZJ619,$A$681:$F$2313,6,FALSE)</f>
        <v>134</v>
      </c>
      <c r="ZN619" s="203" t="s">
        <v>65</v>
      </c>
      <c r="ZO619" s="10">
        <f>ZM619*1.3</f>
        <v>174.20000000000002</v>
      </c>
      <c r="ZQ619" s="274"/>
      <c r="ZR619" s="203" t="s">
        <v>82</v>
      </c>
      <c r="ZS619" s="277" t="s">
        <v>598</v>
      </c>
      <c r="ZU619" s="204"/>
      <c r="ZV619" s="204">
        <f>VLOOKUP(ZS619,$A$681:$F$2313,6,FALSE)</f>
        <v>91</v>
      </c>
      <c r="ZW619" s="203" t="s">
        <v>65</v>
      </c>
      <c r="ZX619" s="10">
        <f>ZV619*1.3</f>
        <v>118.3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VLOOKUP(AAB619,$A$681:$F$2313,6,FALSE)</f>
        <v>133</v>
      </c>
      <c r="AAF619" s="203" t="s">
        <v>65</v>
      </c>
      <c r="AAG619" s="10">
        <f>AAE619*1.3</f>
        <v>172.9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VLOOKUP(AAK619,$A$681:$F$2313,6,FALSE)</f>
        <v>133</v>
      </c>
      <c r="AAO619" s="203" t="s">
        <v>65</v>
      </c>
      <c r="AAP619" s="10">
        <f>AAN619*1.3</f>
        <v>172.9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VLOOKUP(AAT619,$A$681:$F$2313,6,FALSE)</f>
        <v>164</v>
      </c>
      <c r="AAX619" s="203" t="s">
        <v>65</v>
      </c>
      <c r="AAY619" s="10">
        <f>AAW619*1.3</f>
        <v>213.20000000000002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VLOOKUP(ABC619,$A$681:$F$2313,6,FALSE)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VLOOKUP(ABL619,$A$681:$F$2313,6,FALSE)</f>
        <v>164</v>
      </c>
      <c r="ABP619" s="203" t="s">
        <v>65</v>
      </c>
      <c r="ABQ619" s="10">
        <f>ABO619*1.3</f>
        <v>213.20000000000002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VLOOKUP(ABU619,$A$681:$F$2313,6,FALSE)</f>
        <v>128</v>
      </c>
      <c r="ABY619" s="203" t="s">
        <v>65</v>
      </c>
      <c r="ABZ619" s="10">
        <f>ABX619*1.3</f>
        <v>166.4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VLOOKUP(ACD619,$A$681:$F$2313,6,FALSE)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VLOOKUP(ACM619,$A$681:$F$2313,6,FALSE)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VLOOKUP(ACV619,$A$681:$F$2313,6,FALSE)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VLOOKUP(ADE619,$A$681:$F$2313,6,FALSE)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VLOOKUP(ADN619,$A$681:$F$2313,6,FALSE)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VLOOKUP(ADW619,$A$681:$F$2313,6,FALSE)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VLOOKUP(AEF619,$A$681:$F$2313,6,FALSE)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VLOOKUP(AEO619,$A$681:$F$2313,6,FALSE)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VLOOKUP(AEX619,$A$681:$F$2313,6,FALSE)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VLOOKUP(AFG619,$A$681:$F$2313,6,FALSE)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VLOOKUP(AFP619,$A$681:$F$2313,6,FALSE)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VLOOKUP(AFY619,$A$681:$F$2313,6,FALSE)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VLOOKUP(AGH619,$A$681:$F$2313,6,FALSE)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VLOOKUP(AGQ619,$A$681:$F$2313,6,FALSE)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VLOOKUP(AGZ619,$A$681:$F$2313,6,FALSE)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VLOOKUP(AHI619,$A$681:$F$2313,6,FALSE)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VLOOKUP(AHR619,$A$681:$F$2313,6,FALSE)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VLOOKUP(AIA619,$A$681:$F$2313,6,FALSE)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VLOOKUP(AIJ619,$A$681:$F$2313,6,FALSE)</f>
        <v>133</v>
      </c>
      <c r="AIN619" s="203" t="s">
        <v>65</v>
      </c>
      <c r="AIO619" s="10">
        <f>AIM619*1.3</f>
        <v>172.9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VLOOKUP(AIS619,$A$681:$F$2313,6,FALSE)</f>
        <v>133</v>
      </c>
      <c r="AIW619" s="203" t="s">
        <v>65</v>
      </c>
      <c r="AIX619" s="10">
        <f>AIV619*1.3</f>
        <v>172.9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VLOOKUP(AJB619,$A$681:$F$2313,6,FALSE)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VLOOKUP(AJK619,$A$681:$F$2313,6,FALSE)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VLOOKUP(AJT619,$A$681:$F$2313,6,FALSE)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VLOOKUP(AKC619,$A$681:$F$2313,6,FALSE)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VLOOKUP(AKL619,$A$681:$F$2313,6,FALSE)</f>
        <v>133</v>
      </c>
      <c r="AKP619" s="203" t="s">
        <v>65</v>
      </c>
      <c r="AKQ619" s="10">
        <f>AKO619*1.3</f>
        <v>172.9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VLOOKUP(AKU619,$A$681:$F$2313,6,FALSE)</f>
        <v>133</v>
      </c>
      <c r="AKY619" s="203" t="s">
        <v>65</v>
      </c>
      <c r="AKZ619" s="10">
        <f>AKX619*1.3</f>
        <v>172.9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VLOOKUP(ALD619,$A$681:$F$2313,6,FALSE)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VLOOKUP(ALM619,$A$681:$F$2313,6,FALSE)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VLOOKUP(ALV619,$A$681:$F$2313,6,FALSE)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VLOOKUP(AME619,$A$681:$F$2313,6,FALSE)</f>
        <v>133</v>
      </c>
      <c r="AMI619" s="203" t="s">
        <v>65</v>
      </c>
      <c r="AMJ619" s="10">
        <f>AMH619*1.3</f>
        <v>172.9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VLOOKUP(AMN619,$A$681:$F$2313,6,FALSE)</f>
        <v>133</v>
      </c>
      <c r="AMR619" s="203" t="s">
        <v>65</v>
      </c>
      <c r="AMS619" s="10">
        <f>AMQ619*1.3</f>
        <v>172.9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VLOOKUP(AMW619,$A$681:$F$2313,6,FALSE)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VLOOKUP(ANF619,$A$681:$F$2313,6,FALSE)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VLOOKUP(ANO619,$A$681:$F$2313,6,FALSE)</f>
        <v>285</v>
      </c>
      <c r="ANS619" s="203" t="s">
        <v>65</v>
      </c>
      <c r="ANT619" s="10">
        <f>ANR619*1.3</f>
        <v>370.5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VLOOKUP(ANX619,$A$681:$F$2313,6,FALSE)</f>
        <v>128</v>
      </c>
      <c r="AOB619" s="203" t="s">
        <v>65</v>
      </c>
      <c r="AOC619" s="10">
        <f>AOA619*1.3</f>
        <v>166.4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VLOOKUP(AOG619,$A$681:$F$2313,6,FALSE)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VLOOKUP(AOP619,$A$681:$F$2313,6,FALSE)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VLOOKUP(AOY619,$A$681:$F$2313,6,FALSE)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VLOOKUP(APH619,$A$681:$F$2313,6,FALSE)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VLOOKUP(APQ619,$A$681:$F$2313,6,FALSE)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VLOOKUP(APZ619,$A$681:$F$2313,6,FALSE)</f>
        <v>46</v>
      </c>
      <c r="AQD619" s="203" t="s">
        <v>65</v>
      </c>
      <c r="AQE619" s="10">
        <f>AQC619*1.3</f>
        <v>59.800000000000004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VLOOKUP(B620,$A$681:$F$2313,6,FALSE)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VLOOKUP(K620,$A$681:$F$2313,6,FALSE)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VLOOKUP(T620,$A$681:$F$2313,6,FALSE)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VLOOKUP(AC620,$A$681:$F$2313,6,FALSE)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2055</v>
      </c>
      <c r="AN620" s="204"/>
      <c r="AO620" s="204">
        <f>VLOOKUP(AL620,$A$681:$F$2313,6,FALSE)</f>
        <v>368</v>
      </c>
      <c r="AP620" s="203" t="s">
        <v>67</v>
      </c>
      <c r="AQ620" s="10">
        <f>AO620*1.2</f>
        <v>441.59999999999997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VLOOKUP(AU620,$A$681:$F$2313,6,FALSE)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VLOOKUP(BD620,$A$681:$F$2313,6,FALSE)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VLOOKUP(BM620,$A$681:$F$2313,6,FALSE)</f>
        <v>164</v>
      </c>
      <c r="BQ620" s="203" t="s">
        <v>67</v>
      </c>
      <c r="BR620" s="10">
        <f>BP620*1.2</f>
        <v>196.79999999999998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VLOOKUP(BV620,$A$681:$F$2313,6,FALSE)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VLOOKUP(CE620,$A$681:$F$2313,6,FALSE)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VLOOKUP(CN620,$A$681:$F$2313,6,FALSE)</f>
        <v>150</v>
      </c>
      <c r="CR620" s="203" t="s">
        <v>67</v>
      </c>
      <c r="CS620" s="10">
        <f>CQ620*1.2</f>
        <v>180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VLOOKUP(CW620,$A$681:$F$2313,6,FALSE)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VLOOKUP(DF620,$A$681:$F$2313,6,FALSE)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VLOOKUP(DO620,$A$681:$F$2313,6,FALSE)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VLOOKUP(DX620,$A$681:$F$2313,6,FALSE)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VLOOKUP(EG620,$A$681:$F$2313,6,FALSE)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2055</v>
      </c>
      <c r="ER620" s="204"/>
      <c r="ES620" s="204">
        <f>VLOOKUP(EP620,$A$681:$F$2313,6,FALSE)</f>
        <v>368</v>
      </c>
      <c r="ET620" s="203" t="s">
        <v>67</v>
      </c>
      <c r="EU620" s="10">
        <f>ES620*1.2</f>
        <v>441.59999999999997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VLOOKUP(EY620,$A$681:$F$2313,6,FALSE)</f>
        <v>285</v>
      </c>
      <c r="FC620" s="203" t="s">
        <v>67</v>
      </c>
      <c r="FD620" s="10">
        <f>FB620*1.2</f>
        <v>342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VLOOKUP(FH620,$A$681:$F$2313,6,FALSE)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VLOOKUP(FQ620,$A$681:$F$2313,6,FALSE)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VLOOKUP(FZ620,$A$681:$F$2313,6,FALSE)</f>
        <v>134</v>
      </c>
      <c r="GD620" s="203" t="s">
        <v>67</v>
      </c>
      <c r="GE620" s="10">
        <f>GC620*1.2</f>
        <v>160.79999999999998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VLOOKUP(GI620,$A$681:$F$2313,6,FALSE)</f>
        <v>133</v>
      </c>
      <c r="GM620" s="203" t="s">
        <v>67</v>
      </c>
      <c r="GN620" s="10">
        <f>GL620*1.2</f>
        <v>159.6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VLOOKUP(GR620,$A$681:$F$2313,6,FALSE)</f>
        <v>164</v>
      </c>
      <c r="GV620" s="203" t="s">
        <v>67</v>
      </c>
      <c r="GW620" s="10">
        <f>GU620*1.2</f>
        <v>196.79999999999998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VLOOKUP(HA620,$A$681:$F$2313,6,FALSE)</f>
        <v>133</v>
      </c>
      <c r="HE620" s="203" t="s">
        <v>67</v>
      </c>
      <c r="HF620" s="10">
        <f>HD620*1.2</f>
        <v>159.6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VLOOKUP(HJ620,$A$681:$F$2313,6,FALSE)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VLOOKUP(HS620,$A$681:$F$2313,6,FALSE)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VLOOKUP(IB620,$A$681:$F$2313,6,FALSE)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VLOOKUP(IK620,$A$681:$F$2313,6,FALSE)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VLOOKUP(IT620,$A$681:$F$2313,6,FALSE)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VLOOKUP(JC620,$A$681:$F$2313,6,FALSE)</f>
        <v>134</v>
      </c>
      <c r="JG620" s="203" t="s">
        <v>67</v>
      </c>
      <c r="JH620" s="10">
        <f>JF620*1.2</f>
        <v>160.79999999999998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VLOOKUP(JL620,$A$681:$F$2313,6,FALSE)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VLOOKUP(JU620,$A$681:$F$2313,6,FALSE)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VLOOKUP(KD620,$A$681:$F$2313,6,FALSE)</f>
        <v>133</v>
      </c>
      <c r="KH620" s="203" t="s">
        <v>67</v>
      </c>
      <c r="KI620" s="10">
        <f>KG620*1.2</f>
        <v>159.6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VLOOKUP(KM620,$A$681:$F$2313,6,FALSE)</f>
        <v>285</v>
      </c>
      <c r="KQ620" s="203" t="s">
        <v>67</v>
      </c>
      <c r="KR620" s="10">
        <f>KP620*1.2</f>
        <v>342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VLOOKUP(KV620,$A$681:$F$2313,6,FALSE)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VLOOKUP(LE620,$A$681:$F$2313,6,FALSE)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VLOOKUP(LN620,$A$681:$F$2313,6,FALSE)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VLOOKUP(LW620,$A$681:$F$2313,6,FALSE)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VLOOKUP(MF620,$A$681:$F$2313,6,FALSE)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VLOOKUP(MO620,$A$681:$F$2313,6,FALSE)</f>
        <v>285</v>
      </c>
      <c r="MS620" s="203" t="s">
        <v>67</v>
      </c>
      <c r="MT620" s="10">
        <f>MR620*1.2</f>
        <v>342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VLOOKUP(MX620,$A$681:$F$2313,6,FALSE)</f>
        <v>91</v>
      </c>
      <c r="NB620" s="203" t="s">
        <v>67</v>
      </c>
      <c r="NC620" s="10">
        <f>NA620*1.2</f>
        <v>109.2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VLOOKUP(NG620,$A$681:$F$2313,6,FALSE)</f>
        <v>91</v>
      </c>
      <c r="NK620" s="203" t="s">
        <v>67</v>
      </c>
      <c r="NL620" s="10">
        <f>NJ620*1.2</f>
        <v>109.2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VLOOKUP(NP620,$A$681:$F$2313,6,FALSE)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VLOOKUP(NY620,$A$681:$F$2313,6,FALSE)</f>
        <v>285</v>
      </c>
      <c r="OC620" s="203" t="s">
        <v>67</v>
      </c>
      <c r="OD620" s="10">
        <f>OB620*1.2</f>
        <v>342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VLOOKUP(OH620,$A$681:$F$2313,6,FALSE)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VLOOKUP(OQ620,$A$681:$F$2313,6,FALSE)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VLOOKUP(OZ620,$A$681:$F$2313,6,FALSE)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2055</v>
      </c>
      <c r="PK620" s="204"/>
      <c r="PL620" s="204">
        <f>VLOOKUP(PI620,$A$681:$F$2313,6,FALSE)</f>
        <v>368</v>
      </c>
      <c r="PM620" s="203" t="s">
        <v>67</v>
      </c>
      <c r="PN620" s="10">
        <f>PL620*1.2</f>
        <v>441.59999999999997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VLOOKUP(PR620,$A$681:$F$2313,6,FALSE)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VLOOKUP(QA620,$A$681:$F$2313,6,FALSE)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VLOOKUP(QJ620,$A$681:$F$2313,6,FALSE)</f>
        <v>133</v>
      </c>
      <c r="QN620" s="203" t="s">
        <v>67</v>
      </c>
      <c r="QO620" s="10">
        <f>QM620*1.2</f>
        <v>159.6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VLOOKUP(QS620,$A$681:$F$2313,6,FALSE)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VLOOKUP(RB620,$A$681:$F$2313,6,FALSE)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VLOOKUP(RK620,$A$681:$F$2313,6,FALSE)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VLOOKUP(RT620,$A$681:$F$2313,6,FALSE)</f>
        <v>133</v>
      </c>
      <c r="RX620" s="203" t="s">
        <v>67</v>
      </c>
      <c r="RY620" s="10">
        <f>RW620*1.2</f>
        <v>159.6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VLOOKUP(SC620,$A$681:$F$2313,6,FALSE)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VLOOKUP(SL620,$A$681:$F$2313,6,FALSE)</f>
        <v>164</v>
      </c>
      <c r="SP620" s="203" t="s">
        <v>67</v>
      </c>
      <c r="SQ620" s="10">
        <f>SO620*1.2</f>
        <v>196.79999999999998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VLOOKUP(SU620,$A$681:$F$2313,6,FALSE)</f>
        <v>129</v>
      </c>
      <c r="SY620" s="203" t="s">
        <v>67</v>
      </c>
      <c r="SZ620" s="10">
        <f>SX620*1.2</f>
        <v>154.79999999999998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VLOOKUP(TD620,$A$681:$F$2313,6,FALSE)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VLOOKUP(TM620,$A$681:$F$2313,6,FALSE)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VLOOKUP(TV620,$A$681:$F$2313,6,FALSE)</f>
        <v>54</v>
      </c>
      <c r="TZ620" s="203" t="s">
        <v>67</v>
      </c>
      <c r="UA620" s="10">
        <f>TY620*1.2</f>
        <v>64.8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VLOOKUP(UE620,$A$681:$F$2313,6,FALSE)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VLOOKUP(UN620,$A$681:$F$2313,6,FALSE)</f>
        <v>91</v>
      </c>
      <c r="UR620" s="203" t="s">
        <v>67</v>
      </c>
      <c r="US620" s="10">
        <f>UQ620*1.2</f>
        <v>109.2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VLOOKUP(UW620,$A$681:$F$2313,6,FALSE)</f>
        <v>46</v>
      </c>
      <c r="VA620" s="203" t="s">
        <v>67</v>
      </c>
      <c r="VB620" s="10">
        <f>UZ620*1.2</f>
        <v>55.199999999999996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VLOOKUP(VF620,$A$681:$F$2313,6,FALSE)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VLOOKUP(VO620,$A$681:$F$2313,6,FALSE)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VLOOKUP(VX620,$A$681:$F$2313,6,FALSE)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VLOOKUP(WG620,$A$681:$F$2313,6,FALSE)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VLOOKUP(WP620,$A$681:$F$2313,6,FALSE)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VLOOKUP(WY620,$A$681:$F$2313,6,FALSE)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VLOOKUP(XH620,$A$681:$F$2313,6,FALSE)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VLOOKUP(XQ620,$A$681:$F$2313,6,FALSE)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VLOOKUP(XZ620,$A$681:$F$2313,6,FALSE)</f>
        <v>164</v>
      </c>
      <c r="YD620" s="203" t="s">
        <v>67</v>
      </c>
      <c r="YE620" s="10">
        <f>YC620*1.2</f>
        <v>196.79999999999998</v>
      </c>
      <c r="YG620" s="274"/>
      <c r="YH620" s="203" t="s">
        <v>83</v>
      </c>
      <c r="YI620" s="279" t="s">
        <v>183</v>
      </c>
      <c r="YK620" s="204"/>
      <c r="YL620" s="204" t="e">
        <f>VLOOKUP(YI620,$A$681:$F$2313,6,FALSE)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VLOOKUP(YR620,$A$681:$F$2313,6,FALSE)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VLOOKUP(ZA620,$A$681:$F$2313,6,FALSE)</f>
        <v>164</v>
      </c>
      <c r="ZE620" s="203" t="s">
        <v>67</v>
      </c>
      <c r="ZF620" s="10">
        <f>ZD620*1.2</f>
        <v>196.79999999999998</v>
      </c>
      <c r="ZH620" s="274"/>
      <c r="ZI620" s="203" t="s">
        <v>83</v>
      </c>
      <c r="ZJ620" s="277" t="s">
        <v>519</v>
      </c>
      <c r="ZL620" s="204"/>
      <c r="ZM620" s="204">
        <f>VLOOKUP(ZJ620,$A$681:$F$2313,6,FALSE)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VLOOKUP(ZS620,$A$681:$F$2313,6,FALSE)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VLOOKUP(AAB620,$A$681:$F$2313,6,FALSE)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VLOOKUP(AAK620,$A$681:$F$2313,6,FALSE)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VLOOKUP(AAT620,$A$681:$F$2313,6,FALSE)</f>
        <v>54</v>
      </c>
      <c r="AAX620" s="203" t="s">
        <v>67</v>
      </c>
      <c r="AAY620" s="10">
        <f>AAW620*1.2</f>
        <v>64.8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VLOOKUP(ABC620,$A$681:$F$2313,6,FALSE)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VLOOKUP(ABL620,$A$681:$F$2313,6,FALSE)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VLOOKUP(ABU620,$A$681:$F$2313,6,FALSE)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VLOOKUP(ACD620,$A$681:$F$2313,6,FALSE)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VLOOKUP(ACM620,$A$681:$F$2313,6,FALSE)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VLOOKUP(ACV620,$A$681:$F$2313,6,FALSE)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VLOOKUP(ADE620,$A$681:$F$2313,6,FALSE)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VLOOKUP(ADN620,$A$681:$F$2313,6,FALSE)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VLOOKUP(ADW620,$A$681:$F$2313,6,FALSE)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VLOOKUP(AEF620,$A$681:$F$2313,6,FALSE)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VLOOKUP(AEO620,$A$681:$F$2313,6,FALSE)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VLOOKUP(AEX620,$A$681:$F$2313,6,FALSE)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VLOOKUP(AFG620,$A$681:$F$2313,6,FALSE)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VLOOKUP(AFP620,$A$681:$F$2313,6,FALSE)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VLOOKUP(AFY620,$A$681:$F$2313,6,FALSE)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VLOOKUP(AGH620,$A$681:$F$2313,6,FALSE)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VLOOKUP(AGQ620,$A$681:$F$2313,6,FALSE)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VLOOKUP(AGZ620,$A$681:$F$2313,6,FALSE)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VLOOKUP(AHI620,$A$681:$F$2313,6,FALSE)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2055</v>
      </c>
      <c r="AHT620" s="204"/>
      <c r="AHU620" s="204">
        <f>VLOOKUP(AHR620,$A$681:$F$2313,6,FALSE)</f>
        <v>368</v>
      </c>
      <c r="AHV620" s="203" t="s">
        <v>67</v>
      </c>
      <c r="AHW620" s="10">
        <f>AHU620*1.2</f>
        <v>441.59999999999997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VLOOKUP(AIA620,$A$681:$F$2313,6,FALSE)</f>
        <v>134</v>
      </c>
      <c r="AIE620" s="203" t="s">
        <v>67</v>
      </c>
      <c r="AIF620" s="10">
        <f>AID620*1.2</f>
        <v>160.79999999999998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VLOOKUP(AIJ620,$A$681:$F$2313,6,FALSE)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VLOOKUP(AIS620,$A$681:$F$2313,6,FALSE)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VLOOKUP(AJB620,$A$681:$F$2313,6,FALSE)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VLOOKUP(AJK620,$A$681:$F$2313,6,FALSE)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VLOOKUP(AJT620,$A$681:$F$2313,6,FALSE)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VLOOKUP(AKC620,$A$681:$F$2313,6,FALSE)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VLOOKUP(AKL620,$A$681:$F$2313,6,FALSE)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VLOOKUP(AKU620,$A$681:$F$2313,6,FALSE)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VLOOKUP(ALD620,$A$681:$F$2313,6,FALSE)</f>
        <v>150</v>
      </c>
      <c r="ALH620" s="203" t="s">
        <v>67</v>
      </c>
      <c r="ALI620" s="10">
        <f>ALG620*1.2</f>
        <v>180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VLOOKUP(ALM620,$A$681:$F$2313,6,FALSE)</f>
        <v>54</v>
      </c>
      <c r="ALQ620" s="203" t="s">
        <v>67</v>
      </c>
      <c r="ALR620" s="10">
        <f>ALP620*1.2</f>
        <v>64.8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VLOOKUP(ALV620,$A$681:$F$2313,6,FALSE)</f>
        <v>54</v>
      </c>
      <c r="ALZ620" s="203" t="s">
        <v>67</v>
      </c>
      <c r="AMA620" s="10">
        <f>ALY620*1.2</f>
        <v>64.8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VLOOKUP(AME620,$A$681:$F$2313,6,FALSE)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VLOOKUP(AMN620,$A$681:$F$2313,6,FALSE)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VLOOKUP(AMW620,$A$681:$F$2313,6,FALSE)</f>
        <v>164</v>
      </c>
      <c r="ANA620" s="203" t="s">
        <v>67</v>
      </c>
      <c r="ANB620" s="10">
        <f>AMZ620*1.2</f>
        <v>196.79999999999998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VLOOKUP(ANF620,$A$681:$F$2313,6,FALSE)</f>
        <v>133</v>
      </c>
      <c r="ANJ620" s="203" t="s">
        <v>67</v>
      </c>
      <c r="ANK620" s="10">
        <f>ANI620*1.2</f>
        <v>159.6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VLOOKUP(ANO620,$A$681:$F$2313,6,FALSE)</f>
        <v>16</v>
      </c>
      <c r="ANS620" s="203" t="s">
        <v>67</v>
      </c>
      <c r="ANT620" s="10">
        <f>ANR620*1.2</f>
        <v>19.2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VLOOKUP(ANX620,$A$681:$F$2313,6,FALSE)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VLOOKUP(AOG620,$A$681:$F$2313,6,FALSE)</f>
        <v>91</v>
      </c>
      <c r="AOK620" s="203" t="s">
        <v>67</v>
      </c>
      <c r="AOL620" s="10">
        <f>AOJ620*1.2</f>
        <v>109.2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VLOOKUP(AOP620,$A$681:$F$2313,6,FALSE)</f>
        <v>16</v>
      </c>
      <c r="AOT620" s="203" t="s">
        <v>67</v>
      </c>
      <c r="AOU620" s="10">
        <f>AOS620*1.2</f>
        <v>19.2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VLOOKUP(AOY620,$A$681:$F$2313,6,FALSE)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VLOOKUP(APH620,$A$681:$F$2313,6,FALSE)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VLOOKUP(APQ620,$A$681:$F$2313,6,FALSE)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VLOOKUP(APZ620,$A$681:$F$2313,6,FALSE)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VLOOKUP(B621,$A$681:$F$2313,6,FALSE)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VLOOKUP(K621,$A$681:$F$2313,6,FALSE)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VLOOKUP(T621,$A$681:$F$2313,6,FALSE)</f>
        <v>91</v>
      </c>
      <c r="X621" s="203" t="s">
        <v>69</v>
      </c>
      <c r="Y621" s="10">
        <f>W621*1.1</f>
        <v>100.10000000000001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VLOOKUP(AC621,$A$681:$F$2313,6,FALSE)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VLOOKUP(AL621,$A$681:$F$2313,6,FALSE)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VLOOKUP(AU621,$A$681:$F$2313,6,FALSE)</f>
        <v>164</v>
      </c>
      <c r="AY621" s="203" t="s">
        <v>69</v>
      </c>
      <c r="AZ621" s="10">
        <f>AX621*1.1</f>
        <v>180.4</v>
      </c>
      <c r="BA621" s="10"/>
      <c r="BB621" s="268"/>
      <c r="BC621" s="203" t="s">
        <v>84</v>
      </c>
      <c r="BD621" s="277" t="s">
        <v>2055</v>
      </c>
      <c r="BF621" s="204"/>
      <c r="BG621" s="204">
        <f>VLOOKUP(BD621,$A$681:$F$2313,6,FALSE)</f>
        <v>368</v>
      </c>
      <c r="BH621" s="203" t="s">
        <v>69</v>
      </c>
      <c r="BI621" s="10">
        <f>BG621*1.1</f>
        <v>404.8</v>
      </c>
      <c r="BJ621" s="10"/>
      <c r="BK621" s="268"/>
      <c r="BL621" s="203" t="s">
        <v>84</v>
      </c>
      <c r="BM621" s="277" t="s">
        <v>2055</v>
      </c>
      <c r="BO621" s="204"/>
      <c r="BP621" s="204">
        <f>VLOOKUP(BM621,$A$681:$F$2313,6,FALSE)</f>
        <v>368</v>
      </c>
      <c r="BQ621" s="203" t="s">
        <v>69</v>
      </c>
      <c r="BR621" s="10">
        <f>BP621*1.1</f>
        <v>404.8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VLOOKUP(BV621,$A$681:$F$2313,6,FALSE)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2055</v>
      </c>
      <c r="CG621" s="204"/>
      <c r="CH621" s="204">
        <f>VLOOKUP(CE621,$A$681:$F$2313,6,FALSE)</f>
        <v>368</v>
      </c>
      <c r="CI621" s="203" t="s">
        <v>69</v>
      </c>
      <c r="CJ621" s="10">
        <f>CH621*1.1</f>
        <v>404.8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VLOOKUP(CN621,$A$681:$F$2313,6,FALSE)</f>
        <v>133</v>
      </c>
      <c r="CR621" s="203" t="s">
        <v>69</v>
      </c>
      <c r="CS621" s="10">
        <f>CQ621*1.1</f>
        <v>146.30000000000001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VLOOKUP(CW621,$A$681:$F$2313,6,FALSE)</f>
        <v>164</v>
      </c>
      <c r="DA621" s="203" t="s">
        <v>69</v>
      </c>
      <c r="DB621" s="10">
        <f>CZ621*1.1</f>
        <v>180.4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VLOOKUP(DF621,$A$681:$F$2313,6,FALSE)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VLOOKUP(DO621,$A$681:$F$2313,6,FALSE)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VLOOKUP(DX621,$A$681:$F$2313,6,FALSE)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VLOOKUP(EG621,$A$681:$F$2313,6,FALSE)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VLOOKUP(EP621,$A$681:$F$2313,6,FALSE)</f>
        <v>134</v>
      </c>
      <c r="ET621" s="203" t="s">
        <v>69</v>
      </c>
      <c r="EU621" s="10">
        <f>ES621*1.1</f>
        <v>147.4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VLOOKUP(EY621,$A$681:$F$2313,6,FALSE)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VLOOKUP(FH621,$A$681:$F$2313,6,FALSE)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VLOOKUP(FQ621,$A$681:$F$2313,6,FALSE)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VLOOKUP(FZ621,$A$681:$F$2313,6,FALSE)</f>
        <v>91</v>
      </c>
      <c r="GD621" s="203" t="s">
        <v>69</v>
      </c>
      <c r="GE621" s="10">
        <f>GC621*1.1</f>
        <v>100.10000000000001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VLOOKUP(GI621,$A$681:$F$2313,6,FALSE)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VLOOKUP(GR621,$A$681:$F$2313,6,FALSE)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VLOOKUP(HA621,$A$681:$F$2313,6,FALSE)</f>
        <v>150</v>
      </c>
      <c r="HE621" s="203" t="s">
        <v>69</v>
      </c>
      <c r="HF621" s="10">
        <f>HD621*1.1</f>
        <v>165</v>
      </c>
      <c r="HG621" s="10"/>
      <c r="HH621" s="268"/>
      <c r="HI621" s="203" t="s">
        <v>84</v>
      </c>
      <c r="HJ621" s="277" t="s">
        <v>2055</v>
      </c>
      <c r="HL621" s="204"/>
      <c r="HM621" s="204">
        <f>VLOOKUP(HJ621,$A$681:$F$2313,6,FALSE)</f>
        <v>368</v>
      </c>
      <c r="HN621" s="203" t="s">
        <v>69</v>
      </c>
      <c r="HO621" s="10">
        <f>HM621*1.1</f>
        <v>404.8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VLOOKUP(HS621,$A$681:$F$2313,6,FALSE)</f>
        <v>134</v>
      </c>
      <c r="HW621" s="203" t="s">
        <v>69</v>
      </c>
      <c r="HX621" s="10">
        <f>HV621*1.1</f>
        <v>147.4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VLOOKUP(IB621,$A$681:$F$2313,6,FALSE)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VLOOKUP(IK621,$A$681:$F$2313,6,FALSE)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2055</v>
      </c>
      <c r="IV621" s="204"/>
      <c r="IW621" s="204">
        <f>VLOOKUP(IT621,$A$681:$F$2313,6,FALSE)</f>
        <v>368</v>
      </c>
      <c r="IX621" s="203" t="s">
        <v>69</v>
      </c>
      <c r="IY621" s="10">
        <f>IW621*1.1</f>
        <v>404.8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VLOOKUP(JC621,$A$681:$F$2313,6,FALSE)</f>
        <v>128</v>
      </c>
      <c r="JG621" s="203" t="s">
        <v>69</v>
      </c>
      <c r="JH621" s="10">
        <f>JF621*1.1</f>
        <v>140.80000000000001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VLOOKUP(JL621,$A$681:$F$2313,6,FALSE)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VLOOKUP(JU621,$A$681:$F$2313,6,FALSE)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VLOOKUP(KD621,$A$681:$F$2313,6,FALSE)</f>
        <v>16</v>
      </c>
      <c r="KH621" s="203" t="s">
        <v>69</v>
      </c>
      <c r="KI621" s="10">
        <f>KG621*1.1</f>
        <v>17.600000000000001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VLOOKUP(KM621,$A$681:$F$2313,6,FALSE)</f>
        <v>134</v>
      </c>
      <c r="KQ621" s="203" t="s">
        <v>69</v>
      </c>
      <c r="KR621" s="10">
        <f>KP621*1.1</f>
        <v>147.4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VLOOKUP(KV621,$A$681:$F$2313,6,FALSE)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VLOOKUP(LE621,$A$681:$F$2313,6,FALSE)</f>
        <v>134</v>
      </c>
      <c r="LI621" s="203" t="s">
        <v>69</v>
      </c>
      <c r="LJ621" s="10">
        <f>LH621*1.1</f>
        <v>147.4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VLOOKUP(LN621,$A$681:$F$2313,6,FALSE)</f>
        <v>133</v>
      </c>
      <c r="LR621" s="203" t="s">
        <v>69</v>
      </c>
      <c r="LS621" s="10">
        <f>LQ621*1.1</f>
        <v>146.30000000000001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VLOOKUP(LW621,$A$681:$F$2313,6,FALSE)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VLOOKUP(MF621,$A$681:$F$2313,6,FALSE)</f>
        <v>133</v>
      </c>
      <c r="MJ621" s="203" t="s">
        <v>69</v>
      </c>
      <c r="MK621" s="10">
        <f>MI621*1.1</f>
        <v>146.30000000000001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VLOOKUP(MO621,$A$681:$F$2313,6,FALSE)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VLOOKUP(MX621,$A$681:$F$2313,6,FALSE)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VLOOKUP(NG621,$A$681:$F$2313,6,FALSE)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VLOOKUP(NP621,$A$681:$F$2313,6,FALSE)</f>
        <v>134</v>
      </c>
      <c r="NT621" s="203" t="s">
        <v>69</v>
      </c>
      <c r="NU621" s="10">
        <f>NS621*1.1</f>
        <v>147.4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VLOOKUP(NY621,$A$681:$F$2313,6,FALSE)</f>
        <v>164</v>
      </c>
      <c r="OC621" s="203" t="s">
        <v>69</v>
      </c>
      <c r="OD621" s="10">
        <f>OB621*1.1</f>
        <v>180.4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VLOOKUP(OH621,$A$681:$F$2313,6,FALSE)</f>
        <v>128</v>
      </c>
      <c r="OL621" s="203" t="s">
        <v>69</v>
      </c>
      <c r="OM621" s="10">
        <f>OK621*1.1</f>
        <v>140.80000000000001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VLOOKUP(OQ621,$A$681:$F$2313,6,FALSE)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VLOOKUP(OZ621,$A$681:$F$2313,6,FALSE)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VLOOKUP(PI621,$A$681:$F$2313,6,FALSE)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VLOOKUP(PR621,$A$681:$F$2313,6,FALSE)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VLOOKUP(QA621,$A$681:$F$2313,6,FALSE)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VLOOKUP(QJ621,$A$681:$F$2313,6,FALSE)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VLOOKUP(QS621,$A$681:$F$2313,6,FALSE)</f>
        <v>164</v>
      </c>
      <c r="QW621" s="203" t="s">
        <v>69</v>
      </c>
      <c r="QX621" s="10">
        <f>QV621*1.1</f>
        <v>180.4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VLOOKUP(RB621,$A$681:$F$2313,6,FALSE)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VLOOKUP(RK621,$A$681:$F$2313,6,FALSE)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VLOOKUP(RT621,$A$681:$F$2313,6,FALSE)</f>
        <v>150</v>
      </c>
      <c r="RX621" s="203" t="s">
        <v>69</v>
      </c>
      <c r="RY621" s="10">
        <f>RW621*1.1</f>
        <v>165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VLOOKUP(SC621,$A$681:$F$2313,6,FALSE)</f>
        <v>133</v>
      </c>
      <c r="SG621" s="203" t="s">
        <v>69</v>
      </c>
      <c r="SH621" s="10">
        <f>SF621*1.1</f>
        <v>146.30000000000001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VLOOKUP(SL621,$A$681:$F$2313,6,FALSE)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VLOOKUP(SU621,$A$681:$F$2313,6,FALSE)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VLOOKUP(TD621,$A$681:$F$2313,6,FALSE)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VLOOKUP(TM621,$A$681:$F$2313,6,FALSE)</f>
        <v>134</v>
      </c>
      <c r="TQ621" s="203" t="s">
        <v>69</v>
      </c>
      <c r="TR621" s="10">
        <f>TP621*1.1</f>
        <v>147.4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VLOOKUP(TV621,$A$681:$F$2313,6,FALSE)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VLOOKUP(UE621,$A$681:$F$2313,6,FALSE)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2055</v>
      </c>
      <c r="UP621" s="204"/>
      <c r="UQ621" s="204">
        <f>VLOOKUP(UN621,$A$681:$F$2313,6,FALSE)</f>
        <v>368</v>
      </c>
      <c r="UR621" s="203" t="s">
        <v>69</v>
      </c>
      <c r="US621" s="10">
        <f>UQ621*1.1</f>
        <v>404.8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VLOOKUP(UW621,$A$681:$F$2313,6,FALSE)</f>
        <v>16</v>
      </c>
      <c r="VA621" s="203" t="s">
        <v>69</v>
      </c>
      <c r="VB621" s="10">
        <f>UZ621*1.1</f>
        <v>17.600000000000001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VLOOKUP(VF621,$A$681:$F$2313,6,FALSE)</f>
        <v>91</v>
      </c>
      <c r="VJ621" s="203" t="s">
        <v>69</v>
      </c>
      <c r="VK621" s="10">
        <f>VI621*1.1</f>
        <v>100.10000000000001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VLOOKUP(VO621,$A$681:$F$2313,6,FALSE)</f>
        <v>128</v>
      </c>
      <c r="VS621" s="203" t="s">
        <v>69</v>
      </c>
      <c r="VT621" s="10">
        <f>VR621*1.1</f>
        <v>140.80000000000001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VLOOKUP(VX621,$A$681:$F$2313,6,FALSE)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VLOOKUP(WG621,$A$681:$F$2313,6,FALSE)</f>
        <v>133</v>
      </c>
      <c r="WK621" s="203" t="s">
        <v>69</v>
      </c>
      <c r="WL621" s="10">
        <f>WJ621*1.1</f>
        <v>146.30000000000001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VLOOKUP(WP621,$A$681:$F$2313,6,FALSE)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VLOOKUP(WY621,$A$681:$F$2313,6,FALSE)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VLOOKUP(XH621,$A$681:$F$2313,6,FALSE)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VLOOKUP(XQ621,$A$681:$F$2313,6,FALSE)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VLOOKUP(XZ621,$A$681:$F$2313,6,FALSE)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VLOOKUP(YI621,$A$681:$F$2313,6,FALSE)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VLOOKUP(YR621,$A$681:$F$2313,6,FALSE)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VLOOKUP(ZA621,$A$681:$F$2313,6,FALSE)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VLOOKUP(ZJ621,$A$681:$F$2313,6,FALSE)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VLOOKUP(ZS621,$A$681:$F$2313,6,FALSE)</f>
        <v>133</v>
      </c>
      <c r="ZW621" s="203" t="s">
        <v>69</v>
      </c>
      <c r="ZX621" s="10">
        <f>ZV621*1.1</f>
        <v>146.30000000000001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VLOOKUP(AAB621,$A$681:$F$2313,6,FALSE)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2055</v>
      </c>
      <c r="AAM621" s="204"/>
      <c r="AAN621" s="204">
        <f>VLOOKUP(AAK621,$A$681:$F$2313,6,FALSE)</f>
        <v>368</v>
      </c>
      <c r="AAO621" s="203" t="s">
        <v>69</v>
      </c>
      <c r="AAP621" s="10">
        <f>AAN621*1.1</f>
        <v>404.8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VLOOKUP(AAT621,$A$681:$F$2313,6,FALSE)</f>
        <v>91</v>
      </c>
      <c r="AAX621" s="203" t="s">
        <v>69</v>
      </c>
      <c r="AAY621" s="10">
        <f>AAW621*1.1</f>
        <v>100.10000000000001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VLOOKUP(ABC621,$A$681:$F$2313,6,FALSE)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VLOOKUP(ABL621,$A$681:$F$2313,6,FALSE)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VLOOKUP(ABU621,$A$681:$F$2313,6,FALSE)</f>
        <v>150</v>
      </c>
      <c r="ABY621" s="203" t="s">
        <v>69</v>
      </c>
      <c r="ABZ621" s="10">
        <f>ABX621*1.1</f>
        <v>165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VLOOKUP(ACD621,$A$681:$F$2313,6,FALSE)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VLOOKUP(ACM621,$A$681:$F$2313,6,FALSE)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VLOOKUP(ACV621,$A$681:$F$2313,6,FALSE)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VLOOKUP(ADE621,$A$681:$F$2313,6,FALSE)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VLOOKUP(ADN621,$A$681:$F$2313,6,FALSE)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VLOOKUP(ADW621,$A$681:$F$2313,6,FALSE)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VLOOKUP(AEF621,$A$681:$F$2313,6,FALSE)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VLOOKUP(AEO621,$A$681:$F$2313,6,FALSE)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VLOOKUP(AEX621,$A$681:$F$2313,6,FALSE)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VLOOKUP(AFG621,$A$681:$F$2313,6,FALSE)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VLOOKUP(AFP621,$A$681:$F$2313,6,FALSE)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VLOOKUP(AFY621,$A$681:$F$2313,6,FALSE)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VLOOKUP(AGH621,$A$681:$F$2313,6,FALSE)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VLOOKUP(AGQ621,$A$681:$F$2313,6,FALSE)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VLOOKUP(AGZ621,$A$681:$F$2313,6,FALSE)</f>
        <v>46</v>
      </c>
      <c r="AHD621" s="203" t="s">
        <v>69</v>
      </c>
      <c r="AHE621" s="10">
        <f>AHC621*1.1</f>
        <v>50.6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VLOOKUP(AHI621,$A$681:$F$2313,6,FALSE)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VLOOKUP(AHR621,$A$681:$F$2313,6,FALSE)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VLOOKUP(AIA621,$A$681:$F$2313,6,FALSE)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VLOOKUP(AIJ621,$A$681:$F$2313,6,FALSE)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VLOOKUP(AIS621,$A$681:$F$2313,6,FALSE)</f>
        <v>46</v>
      </c>
      <c r="AIW621" s="203" t="s">
        <v>69</v>
      </c>
      <c r="AIX621" s="10">
        <f>AIV621*1.1</f>
        <v>50.6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VLOOKUP(AJB621,$A$681:$F$2313,6,FALSE)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VLOOKUP(AJK621,$A$681:$F$2313,6,FALSE)</f>
        <v>91</v>
      </c>
      <c r="AJO621" s="203" t="s">
        <v>69</v>
      </c>
      <c r="AJP621" s="10">
        <f>AJN621*1.1</f>
        <v>100.10000000000001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VLOOKUP(AJT621,$A$681:$F$2313,6,FALSE)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VLOOKUP(AKC621,$A$681:$F$2313,6,FALSE)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VLOOKUP(AKL621,$A$681:$F$2313,6,FALSE)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VLOOKUP(AKU621,$A$681:$F$2313,6,FALSE)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VLOOKUP(ALD621,$A$681:$F$2313,6,FALSE)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VLOOKUP(ALM621,$A$681:$F$2313,6,FALSE)</f>
        <v>150</v>
      </c>
      <c r="ALQ621" s="203" t="s">
        <v>69</v>
      </c>
      <c r="ALR621" s="10">
        <f>ALP621*1.1</f>
        <v>165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VLOOKUP(ALV621,$A$681:$F$2313,6,FALSE)</f>
        <v>133</v>
      </c>
      <c r="ALZ621" s="203" t="s">
        <v>69</v>
      </c>
      <c r="AMA621" s="10">
        <f>ALY621*1.1</f>
        <v>146.30000000000001</v>
      </c>
      <c r="AMB621" s="10"/>
      <c r="AMC621" s="274"/>
      <c r="AMD621" s="203" t="s">
        <v>84</v>
      </c>
      <c r="AME621" s="277" t="s">
        <v>2055</v>
      </c>
      <c r="AMG621" s="204"/>
      <c r="AMH621" s="204">
        <f>VLOOKUP(AME621,$A$681:$F$2313,6,FALSE)</f>
        <v>368</v>
      </c>
      <c r="AMI621" s="203" t="s">
        <v>69</v>
      </c>
      <c r="AMJ621" s="10">
        <f>AMH621*1.1</f>
        <v>404.8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VLOOKUP(AMN621,$A$681:$F$2313,6,FALSE)</f>
        <v>285</v>
      </c>
      <c r="AMR621" s="203" t="s">
        <v>69</v>
      </c>
      <c r="AMS621" s="10">
        <f>AMQ621*1.1</f>
        <v>313.5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VLOOKUP(AMW621,$A$681:$F$2313,6,FALSE)</f>
        <v>285</v>
      </c>
      <c r="ANA621" s="203" t="s">
        <v>69</v>
      </c>
      <c r="ANB621" s="10">
        <f>AMZ621*1.1</f>
        <v>313.5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VLOOKUP(ANF621,$A$681:$F$2313,6,FALSE)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VLOOKUP(ANO621,$A$681:$F$2313,6,FALSE)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VLOOKUP(ANX621,$A$681:$F$2313,6,FALSE)</f>
        <v>134</v>
      </c>
      <c r="AOB621" s="203" t="s">
        <v>69</v>
      </c>
      <c r="AOC621" s="10">
        <f>AOA621*1.1</f>
        <v>147.4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VLOOKUP(AOG621,$A$681:$F$2313,6,FALSE)</f>
        <v>285</v>
      </c>
      <c r="AOK621" s="203" t="s">
        <v>69</v>
      </c>
      <c r="AOL621" s="10">
        <f>AOJ621*1.1</f>
        <v>313.5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VLOOKUP(AOP621,$A$681:$F$2313,6,FALSE)</f>
        <v>150</v>
      </c>
      <c r="AOT621" s="203" t="s">
        <v>69</v>
      </c>
      <c r="AOU621" s="10">
        <f>AOS621*1.1</f>
        <v>165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VLOOKUP(AOY621,$A$681:$F$2313,6,FALSE)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VLOOKUP(APH621,$A$681:$F$2313,6,FALSE)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VLOOKUP(APQ621,$A$681:$F$2313,6,FALSE)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VLOOKUP(APZ621,$A$681:$F$2313,6,FALSE)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1245.1999999999998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1075.8000000000002</v>
      </c>
      <c r="R622" s="268"/>
      <c r="S622" s="203"/>
      <c r="T622" s="265"/>
      <c r="V622" s="203"/>
      <c r="W622" s="203"/>
      <c r="X622" s="203"/>
      <c r="Y622" s="10"/>
      <c r="Z622" s="10">
        <f>SUM(Y617:Y621)</f>
        <v>1309.3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1164.9000000000001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1362.5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898.1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1241.3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1220.1999999999998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839.7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1348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1228.0999999999999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1204.7000000000003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1089.9000000000001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1465.3999999999999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812.00000000000011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1477.6000000000001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1066.5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1449.7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1026.1000000000001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850.1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1094.5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1263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1281.8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1297.4000000000001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1080.5999999999999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1115.3000000000002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1222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966.39999999999986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1217.8999999999999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701.2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873.30000000000007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819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1004.1</v>
      </c>
      <c r="LC622" s="268"/>
      <c r="LD622" s="203"/>
      <c r="LG622" s="203"/>
      <c r="LH622" s="203"/>
      <c r="LI622" s="203"/>
      <c r="LJ622" s="10"/>
      <c r="LK622" s="10">
        <f>SUM(LJ617:LJ621)</f>
        <v>703.4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1408.6999999999998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1335.3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1048.3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1083.8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907.50000000000011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830.1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1222.6000000000001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743.4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1147.5999999999999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554.1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1115.3000000000002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1162.8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815.7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886.90000000000009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843.09999999999991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761.40000000000009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1182.4000000000001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1075.9000000000001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1238.2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1157.9000000000001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1020.6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797.3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836.59999999999991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1047.8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798.4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1287.8999999999999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920.09999999999991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397.20000000000005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597.6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863.2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988.2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906.6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841.8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1128.5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913.30000000000007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1106.6000000000001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877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628.5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1352.8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446.1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827.1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1417.5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677.2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828.59999999999991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822.30000000000007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987.6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950.80000000000007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929.80000000000007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1038.1000000000001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1042.1999999999998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631.20000000000005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1301.7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983.09999999999991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649.5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1316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1162.9000000000001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1205.9000000000001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878.6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745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882.69999999999993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1413.5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1068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989.1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1215.5999999999999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1092.2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943.8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2020</v>
      </c>
      <c r="D623" s="284">
        <f>IF(C623="Kopman",1.5,1)</f>
        <v>1.5</v>
      </c>
      <c r="E623" s="204">
        <f>VLOOKUP(B623,$A$681:$F$2313,6,FALSE)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2020</v>
      </c>
      <c r="M623" s="284">
        <f>IF(L623="Kopman",1.5,1)</f>
        <v>1.5</v>
      </c>
      <c r="N623" s="204">
        <f>VLOOKUP(K623,$A$681:$F$2313,6,FALSE)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VLOOKUP(T623,$A$681:$F$2313,6,FALSE)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2020</v>
      </c>
      <c r="AE623" s="284">
        <f>IF(AD623="Kopman",1.5,1)</f>
        <v>1.5</v>
      </c>
      <c r="AF623" s="204">
        <f>VLOOKUP(AC623,$A$681:$F$2313,6,FALSE)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VLOOKUP(AL623,$A$681:$F$2313,6,FALSE)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VLOOKUP(AU623,$A$681:$F$2313,6,FALSE)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VLOOKUP(BD623,$A$681:$F$2313,6,FALSE)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VLOOKUP(BM623,$A$681:$F$2313,6,FALSE)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2020</v>
      </c>
      <c r="BX623" s="284">
        <f>IF(BW623="Kopman",1.5,1)</f>
        <v>1.5</v>
      </c>
      <c r="BY623" s="204">
        <f>VLOOKUP(BV623,$A$681:$F$2313,6,FALSE)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VLOOKUP(CE623,$A$681:$F$2313,6,FALSE)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VLOOKUP(CN623,$A$681:$F$2313,6,FALSE)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VLOOKUP(CW623,$A$681:$F$2313,6,FALSE)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2020</v>
      </c>
      <c r="DH623" s="284">
        <f>IF(DG623="Kopman",1.5,1)</f>
        <v>1.5</v>
      </c>
      <c r="DI623" s="204">
        <f>VLOOKUP(DF623,$A$681:$F$2313,6,FALSE)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VLOOKUP(DO623,$A$681:$F$2313,6,FALSE)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VLOOKUP(DX623,$A$681:$F$2313,6,FALSE)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2020</v>
      </c>
      <c r="EI623" s="284">
        <f>IF(EH623="Kopman",1.5,1)</f>
        <v>1.5</v>
      </c>
      <c r="EJ623" s="204">
        <f>VLOOKUP(EG623,$A$681:$F$2313,6,FALSE)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VLOOKUP(EP623,$A$681:$F$2313,6,FALSE)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2020</v>
      </c>
      <c r="FA623" s="284">
        <f>IF(EZ623="Kopman",1.5,1)</f>
        <v>1.5</v>
      </c>
      <c r="FB623" s="204">
        <f>VLOOKUP(EY623,$A$681:$F$2313,6,FALSE)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2020</v>
      </c>
      <c r="FJ623" s="284">
        <f>IF(FI623="Kopman",1.5,1)</f>
        <v>1.5</v>
      </c>
      <c r="FK623" s="204">
        <f>VLOOKUP(FH623,$A$681:$F$2313,6,FALSE)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VLOOKUP(FQ623,$A$681:$F$2313,6,FALSE)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2020</v>
      </c>
      <c r="GB623" s="284">
        <f>IF(GA623="Kopman",1.5,1)</f>
        <v>1.5</v>
      </c>
      <c r="GC623" s="204">
        <f>VLOOKUP(FZ623,$A$681:$F$2313,6,FALSE)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2020</v>
      </c>
      <c r="GK623" s="284">
        <f>IF(GJ623="Kopman",1.5,1)</f>
        <v>1.5</v>
      </c>
      <c r="GL623" s="204">
        <f>VLOOKUP(GI623,$A$681:$F$2313,6,FALSE)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2020</v>
      </c>
      <c r="GT623" s="284">
        <f>IF(GS623="Kopman",1.5,1)</f>
        <v>1.5</v>
      </c>
      <c r="GU623" s="204">
        <f>VLOOKUP(GR623,$A$681:$F$2313,6,FALSE)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VLOOKUP(HA623,$A$681:$F$2313,6,FALSE)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2020</v>
      </c>
      <c r="HL623" s="284">
        <f>IF(HK623="Kopman",1.5,1)</f>
        <v>1.5</v>
      </c>
      <c r="HM623" s="204">
        <f>VLOOKUP(HJ623,$A$681:$F$2313,6,FALSE)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VLOOKUP(HS623,$A$681:$F$2313,6,FALSE)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VLOOKUP(IB623,$A$681:$F$2313,6,FALSE)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2020</v>
      </c>
      <c r="IM623" s="284">
        <f>IF(IL623="Kopman",1.5,1)</f>
        <v>1.5</v>
      </c>
      <c r="IN623" s="204">
        <f>VLOOKUP(IK623,$A$681:$F$2313,6,FALSE)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VLOOKUP(IT623,$A$681:$F$2313,6,FALSE)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2020</v>
      </c>
      <c r="JE623" s="284">
        <f>IF(JD623="Kopman",1.5,1)</f>
        <v>1.5</v>
      </c>
      <c r="JF623" s="204">
        <f>VLOOKUP(JC623,$A$681:$F$2313,6,FALSE)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2020</v>
      </c>
      <c r="JN623" s="284">
        <f>IF(JM623="Kopman",1.5,1)</f>
        <v>1.5</v>
      </c>
      <c r="JO623" s="204">
        <f>VLOOKUP(JL623,$A$681:$F$2313,6,FALSE)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VLOOKUP(JU623,$A$681:$F$2313,6,FALSE)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VLOOKUP(KD623,$A$681:$F$2313,6,FALSE)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2020</v>
      </c>
      <c r="KO623" s="284">
        <f>IF(KN623="Kopman",1.5,1)</f>
        <v>1.5</v>
      </c>
      <c r="KP623" s="204">
        <f>VLOOKUP(KM623,$A$681:$F$2313,6,FALSE)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VLOOKUP(KV623,$A$681:$F$2313,6,FALSE)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2020</v>
      </c>
      <c r="LG623" s="284">
        <f>IF(LF623="Kopman",1.5,1)</f>
        <v>1.5</v>
      </c>
      <c r="LH623" s="204">
        <f>VLOOKUP(LE623,$A$681:$F$2313,6,FALSE)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2020</v>
      </c>
      <c r="LP623" s="284">
        <f>IF(LO623="Kopman",1.5,1)</f>
        <v>1.5</v>
      </c>
      <c r="LQ623" s="204">
        <f>VLOOKUP(LN623,$A$681:$F$2313,6,FALSE)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VLOOKUP(LW623,$A$681:$F$2313,6,FALSE)</f>
        <v>54</v>
      </c>
      <c r="MA623" s="203" t="s">
        <v>61</v>
      </c>
      <c r="MB623" s="10">
        <f>LZ623*1.5*LY623</f>
        <v>81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VLOOKUP(MF623,$A$681:$F$2313,6,FALSE)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VLOOKUP(MO623,$A$681:$F$2313,6,FALSE)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VLOOKUP(MX623,$A$681:$F$2313,6,FALSE)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2020</v>
      </c>
      <c r="NI623" s="284">
        <f>IF(NH623="Kopman",1.5,1)</f>
        <v>1.5</v>
      </c>
      <c r="NJ623" s="204">
        <f>VLOOKUP(NG623,$A$681:$F$2313,6,FALSE)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2020</v>
      </c>
      <c r="NR623" s="284">
        <f>IF(NQ623="Kopman",1.5,1)</f>
        <v>1.5</v>
      </c>
      <c r="NS623" s="204">
        <f>VLOOKUP(NP623,$A$681:$F$2313,6,FALSE)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VLOOKUP(NY623,$A$681:$F$2313,6,FALSE)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VLOOKUP(OH623,$A$681:$F$2313,6,FALSE)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VLOOKUP(OQ623,$A$681:$F$2313,6,FALSE)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2020</v>
      </c>
      <c r="PB623" s="284">
        <f>IF(PA623="Kopman",1.5,1)</f>
        <v>1.5</v>
      </c>
      <c r="PC623" s="204">
        <f>VLOOKUP(OZ623,$A$681:$F$2313,6,FALSE)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VLOOKUP(PI623,$A$681:$F$2313,6,FALSE)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VLOOKUP(PR623,$A$681:$F$2313,6,FALSE)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VLOOKUP(QA623,$A$681:$F$2313,6,FALSE)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VLOOKUP(QJ623,$A$681:$F$2313,6,FALSE)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2020</v>
      </c>
      <c r="QU623" s="284">
        <f>IF(QT623="Kopman",1.5,1)</f>
        <v>1.5</v>
      </c>
      <c r="QV623" s="204">
        <f>VLOOKUP(QS623,$A$681:$F$2313,6,FALSE)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VLOOKUP(RB623,$A$681:$F$2313,6,FALSE)</f>
        <v>100</v>
      </c>
      <c r="RF623" s="203" t="s">
        <v>61</v>
      </c>
      <c r="RG623" s="10">
        <f>RE623*1.5*RD623</f>
        <v>150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VLOOKUP(RK623,$A$681:$F$2313,6,FALSE)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VLOOKUP(RT623,$A$681:$F$2313,6,FALSE)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2020</v>
      </c>
      <c r="SE623" s="284">
        <f>IF(SD623="Kopman",1.5,1)</f>
        <v>1.5</v>
      </c>
      <c r="SF623" s="204">
        <f>VLOOKUP(SC623,$A$681:$F$2313,6,FALSE)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VLOOKUP(SL623,$A$681:$F$2313,6,FALSE)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VLOOKUP(SU623,$A$681:$F$2313,6,FALSE)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VLOOKUP(TD623,$A$681:$F$2313,6,FALSE)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VLOOKUP(TM623,$A$681:$F$2313,6,FALSE)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VLOOKUP(TV623,$A$681:$F$2313,6,FALSE)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VLOOKUP(UE623,$A$681:$F$2313,6,FALSE)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VLOOKUP(UN623,$A$681:$F$2313,6,FALSE)</f>
        <v>54</v>
      </c>
      <c r="UR623" s="203" t="s">
        <v>61</v>
      </c>
      <c r="US623" s="10">
        <f>UQ623*1.5*UP623</f>
        <v>81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VLOOKUP(UW623,$A$681:$F$2313,6,FALSE)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VLOOKUP(VF623,$A$681:$F$2313,6,FALSE)</f>
        <v>364</v>
      </c>
      <c r="VJ623" s="203" t="s">
        <v>61</v>
      </c>
      <c r="VK623" s="10">
        <f>VI623*1.5*VH623</f>
        <v>546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VLOOKUP(VO623,$A$681:$F$2313,6,FALSE)</f>
        <v>100</v>
      </c>
      <c r="VS623" s="203" t="s">
        <v>61</v>
      </c>
      <c r="VT623" s="10">
        <f>VR623*1.5*VQ623</f>
        <v>150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VLOOKUP(VX623,$A$681:$F$2313,6,FALSE)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VLOOKUP(WG623,$A$681:$F$2313,6,FALSE)</f>
        <v>54</v>
      </c>
      <c r="WK623" s="203" t="s">
        <v>61</v>
      </c>
      <c r="WL623" s="10">
        <f>WJ623*1.5</f>
        <v>81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VLOOKUP(WP623,$A$681:$F$2313,6,FALSE)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VLOOKUP(WY623,$A$681:$F$2313,6,FALSE)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2020</v>
      </c>
      <c r="XJ623" s="284">
        <f>IF(XI623="Kopman",1.5,1)</f>
        <v>1.5</v>
      </c>
      <c r="XK623" s="204">
        <f>VLOOKUP(XH623,$A$681:$F$2313,6,FALSE)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VLOOKUP(XQ623,$A$681:$F$2313,6,FALSE)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2020</v>
      </c>
      <c r="YB623" s="284">
        <f>IF(YA623="Kopman",1.5,1)</f>
        <v>1.5</v>
      </c>
      <c r="YC623" s="204">
        <f>VLOOKUP(XZ623,$A$681:$F$2313,6,FALSE)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VLOOKUP(YI623,$A$681:$F$2313,6,FALSE)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VLOOKUP(YR623,$A$681:$F$2313,6,FALSE)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VLOOKUP(ZA623,$A$681:$F$2313,6,FALSE)</f>
        <v>234</v>
      </c>
      <c r="ZE623" s="203" t="s">
        <v>61</v>
      </c>
      <c r="ZF623" s="10">
        <f>ZD623*1.5</f>
        <v>351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VLOOKUP(ZJ623,$A$681:$F$2313,6,FALSE)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VLOOKUP(ZS623,$A$681:$F$2313,6,FALSE)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VLOOKUP(AAB623,$A$681:$F$2313,6,FALSE)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VLOOKUP(AAK623,$A$681:$F$2313,6,FALSE)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VLOOKUP(AAT623,$A$681:$F$2313,6,FALSE)</f>
        <v>54</v>
      </c>
      <c r="AAX623" s="203" t="s">
        <v>61</v>
      </c>
      <c r="AAY623" s="10">
        <f>AAW623*1.5*AAV623</f>
        <v>81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VLOOKUP(ABC623,$A$681:$F$2313,6,FALSE)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VLOOKUP(ABL623,$A$681:$F$2313,6,FALSE)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VLOOKUP(ABU623,$A$681:$F$2313,6,FALSE)</f>
        <v>364</v>
      </c>
      <c r="ABY623" s="203" t="s">
        <v>61</v>
      </c>
      <c r="ABZ623" s="10">
        <f>ABX623*1.5*ABW623</f>
        <v>546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VLOOKUP(ACD623,$A$681:$F$2313,6,FALSE)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VLOOKUP(ACM623,$A$681:$F$2313,6,FALSE)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VLOOKUP(ACV623,$A$681:$F$2313,6,FALSE)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VLOOKUP(ADE623,$A$681:$F$2313,6,FALSE)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VLOOKUP(ADN623,$A$681:$F$2313,6,FALSE)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VLOOKUP(ADW623,$A$681:$F$2313,6,FALSE)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VLOOKUP(AEF623,$A$681:$F$2313,6,FALSE)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VLOOKUP(AEO623,$A$681:$F$2313,6,FALSE)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VLOOKUP(AEX623,$A$681:$F$2313,6,FALSE)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VLOOKUP(AFG623,$A$681:$F$2313,6,FALSE)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VLOOKUP(AFP623,$A$681:$F$2313,6,FALSE)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VLOOKUP(AFY623,$A$681:$F$2313,6,FALSE)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VLOOKUP(AGH623,$A$681:$F$2313,6,FALSE)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VLOOKUP(AGQ623,$A$681:$F$2313,6,FALSE)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VLOOKUP(AGZ623,$A$681:$F$2313,6,FALSE)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VLOOKUP(AHI623,$A$681:$F$2313,6,FALSE)</f>
        <v>85</v>
      </c>
      <c r="AHM623" s="203" t="s">
        <v>61</v>
      </c>
      <c r="AHN623" s="10">
        <f>AHL623*1.5*AHK623</f>
        <v>127.5</v>
      </c>
      <c r="AHO623" s="10"/>
      <c r="AHP623" s="274"/>
      <c r="AHQ623" s="203" t="s">
        <v>85</v>
      </c>
      <c r="AHR623" s="277" t="s">
        <v>2081</v>
      </c>
      <c r="AHT623" s="284">
        <f>IF(AHS623="Kopman",1.5,1)</f>
        <v>1</v>
      </c>
      <c r="AHU623" s="204">
        <f>VLOOKUP(AHR623,$A$681:$F$2313,6,FALSE)</f>
        <v>20</v>
      </c>
      <c r="AHV623" s="203" t="s">
        <v>61</v>
      </c>
      <c r="AHW623" s="10">
        <f>AHU623*1.5*AHT623</f>
        <v>30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VLOOKUP(AIA623,$A$681:$F$2313,6,FALSE)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VLOOKUP(AIJ623,$A$681:$F$2313,6,FALSE)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VLOOKUP(AIS623,$A$681:$F$2313,6,FALSE)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VLOOKUP(AJB623,$A$681:$F$2313,6,FALSE)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VLOOKUP(AJK623,$A$681:$F$2313,6,FALSE)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VLOOKUP(AJT623,$A$681:$F$2313,6,FALSE)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2020</v>
      </c>
      <c r="AKE623" s="284">
        <f>IF(AKD623="Kopman",1.5,1)</f>
        <v>1.5</v>
      </c>
      <c r="AKF623" s="204">
        <f>VLOOKUP(AKC623,$A$681:$F$2313,6,FALSE)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VLOOKUP(AKL623,$A$681:$F$2313,6,FALSE)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VLOOKUP(AKU623,$A$681:$F$2313,6,FALSE)</f>
        <v>364</v>
      </c>
      <c r="AKY623" s="203" t="s">
        <v>61</v>
      </c>
      <c r="AKZ623" s="10">
        <f>AKX623*1.5*AKW623</f>
        <v>546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VLOOKUP(ALD623,$A$681:$F$2313,6,FALSE)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2020</v>
      </c>
      <c r="ALO623" s="284">
        <f>IF(ALN623="Kopman",1.5,1)</f>
        <v>1.5</v>
      </c>
      <c r="ALP623" s="204">
        <f>VLOOKUP(ALM623,$A$681:$F$2313,6,FALSE)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VLOOKUP(ALV623,$A$681:$F$2313,6,FALSE)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VLOOKUP(AME623,$A$681:$F$2313,6,FALSE)</f>
        <v>85</v>
      </c>
      <c r="AMI623" s="203" t="s">
        <v>61</v>
      </c>
      <c r="AMJ623" s="10">
        <f>AMH623*1.5*AMG623</f>
        <v>127.5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VLOOKUP(AMN623,$A$681:$F$2313,6,FALSE)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2020</v>
      </c>
      <c r="AMY623" s="284">
        <f>IF(AMX623="Kopman",1.5,1)</f>
        <v>1.5</v>
      </c>
      <c r="AMZ623" s="204">
        <f>VLOOKUP(AMW623,$A$681:$F$2313,6,FALSE)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VLOOKUP(ANF623,$A$681:$F$2313,6,FALSE)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VLOOKUP(ANO623,$A$681:$F$2313,6,FALSE)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VLOOKUP(ANX623,$A$681:$F$2313,6,FALSE)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VLOOKUP(AOG623,$A$681:$F$2313,6,FALSE)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2020</v>
      </c>
      <c r="AOR623" s="284">
        <f>IF(AOQ623="Kopman",1.5,1)</f>
        <v>1.5</v>
      </c>
      <c r="AOS623" s="204">
        <f>VLOOKUP(AOP623,$A$681:$F$2313,6,FALSE)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VLOOKUP(AOY623,$A$681:$F$2313,6,FALSE)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VLOOKUP(APH623,$A$681:$F$2313,6,FALSE)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VLOOKUP(APQ623,$A$681:$F$2313,6,FALSE)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VLOOKUP(APZ623,$A$681:$F$2313,6,FALSE)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VLOOKUP(B624,$A$681:$F$2313,6,FALSE)</f>
        <v>54</v>
      </c>
      <c r="F624" s="203" t="s">
        <v>63</v>
      </c>
      <c r="G624" s="10">
        <f>E624*1.4</f>
        <v>75.599999999999994</v>
      </c>
      <c r="H624" s="10"/>
      <c r="I624" s="268"/>
      <c r="J624" s="203" t="s">
        <v>86</v>
      </c>
      <c r="K624" s="277" t="s">
        <v>2081</v>
      </c>
      <c r="M624" s="204"/>
      <c r="N624" s="204">
        <f>VLOOKUP(K624,$A$681:$F$2313,6,FALSE)</f>
        <v>20</v>
      </c>
      <c r="O624" s="203" t="s">
        <v>63</v>
      </c>
      <c r="P624" s="10">
        <f>N624*1.4</f>
        <v>28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VLOOKUP(T624,$A$681:$F$2313,6,FALSE)</f>
        <v>200</v>
      </c>
      <c r="X624" s="203" t="s">
        <v>63</v>
      </c>
      <c r="Y624" s="10">
        <f>W624*1.4</f>
        <v>280</v>
      </c>
      <c r="Z624" s="10"/>
      <c r="AA624" s="268"/>
      <c r="AB624" s="203" t="s">
        <v>86</v>
      </c>
      <c r="AC624" s="277" t="s">
        <v>2081</v>
      </c>
      <c r="AE624" s="204"/>
      <c r="AF624" s="204">
        <f>VLOOKUP(AC624,$A$681:$F$2313,6,FALSE)</f>
        <v>20</v>
      </c>
      <c r="AG624" s="203" t="s">
        <v>63</v>
      </c>
      <c r="AH624" s="10">
        <f>AF624*1.4</f>
        <v>28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VLOOKUP(AL624,$A$681:$F$2313,6,FALSE)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2064</v>
      </c>
      <c r="AW624" s="204"/>
      <c r="AX624" s="204">
        <f>VLOOKUP(AU624,$A$681:$F$2313,6,FALSE)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VLOOKUP(BD624,$A$681:$F$2313,6,FALSE)</f>
        <v>200</v>
      </c>
      <c r="BH624" s="203" t="s">
        <v>63</v>
      </c>
      <c r="BI624" s="10">
        <f>BG624*1.4</f>
        <v>280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VLOOKUP(BM624,$A$681:$F$2313,6,FALSE)</f>
        <v>64</v>
      </c>
      <c r="BQ624" s="203" t="s">
        <v>63</v>
      </c>
      <c r="BR624" s="10">
        <f>BP624*1.4</f>
        <v>89.6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VLOOKUP(BV624,$A$681:$F$2313,6,FALSE)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2081</v>
      </c>
      <c r="CG624" s="204"/>
      <c r="CH624" s="204">
        <f>VLOOKUP(CE624,$A$681:$F$2313,6,FALSE)</f>
        <v>20</v>
      </c>
      <c r="CI624" s="203" t="s">
        <v>63</v>
      </c>
      <c r="CJ624" s="10">
        <f>CH624*1.4</f>
        <v>28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VLOOKUP(CN624,$A$681:$F$2313,6,FALSE)</f>
        <v>54</v>
      </c>
      <c r="CR624" s="203" t="s">
        <v>63</v>
      </c>
      <c r="CS624" s="10">
        <f>CQ624*1.4</f>
        <v>75.599999999999994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VLOOKUP(CW624,$A$681:$F$2313,6,FALSE)</f>
        <v>234</v>
      </c>
      <c r="DA624" s="203" t="s">
        <v>63</v>
      </c>
      <c r="DB624" s="10">
        <f>CZ624*1.4</f>
        <v>327.59999999999997</v>
      </c>
      <c r="DC624" s="10"/>
      <c r="DD624" s="268"/>
      <c r="DE624" s="203" t="s">
        <v>86</v>
      </c>
      <c r="DF624" s="277" t="s">
        <v>2081</v>
      </c>
      <c r="DH624" s="204"/>
      <c r="DI624" s="204">
        <f>VLOOKUP(DF624,$A$681:$F$2313,6,FALSE)</f>
        <v>20</v>
      </c>
      <c r="DJ624" s="203" t="s">
        <v>63</v>
      </c>
      <c r="DK624" s="10">
        <f>DI624*1.4</f>
        <v>28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VLOOKUP(DO624,$A$681:$F$2313,6,FALSE)</f>
        <v>100</v>
      </c>
      <c r="DS624" s="203" t="s">
        <v>63</v>
      </c>
      <c r="DT624" s="10">
        <f>DR624*1.4</f>
        <v>140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VLOOKUP(DX624,$A$681:$F$2313,6,FALSE)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VLOOKUP(EG624,$A$681:$F$2313,6,FALSE)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VLOOKUP(EP624,$A$681:$F$2313,6,FALSE)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2081</v>
      </c>
      <c r="FA624" s="204"/>
      <c r="FB624" s="204">
        <f>VLOOKUP(EY624,$A$681:$F$2313,6,FALSE)</f>
        <v>20</v>
      </c>
      <c r="FC624" s="203" t="s">
        <v>63</v>
      </c>
      <c r="FD624" s="10">
        <f>FB624*1.4</f>
        <v>28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VLOOKUP(FH624,$A$681:$F$2313,6,FALSE)</f>
        <v>54</v>
      </c>
      <c r="FL624" s="203" t="s">
        <v>63</v>
      </c>
      <c r="FM624" s="10">
        <f>FK624*1.4</f>
        <v>75.599999999999994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VLOOKUP(FQ624,$A$681:$F$2313,6,FALSE)</f>
        <v>234</v>
      </c>
      <c r="FU624" s="203" t="s">
        <v>63</v>
      </c>
      <c r="FV624" s="10">
        <f>FT624*1.4</f>
        <v>327.59999999999997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VLOOKUP(FZ624,$A$681:$F$2313,6,FALSE)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VLOOKUP(GI624,$A$681:$F$2313,6,FALSE)</f>
        <v>100</v>
      </c>
      <c r="GM624" s="203" t="s">
        <v>63</v>
      </c>
      <c r="GN624" s="10">
        <f>GL624*1.4</f>
        <v>140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VLOOKUP(GR624,$A$681:$F$2313,6,FALSE)</f>
        <v>54</v>
      </c>
      <c r="GV624" s="203" t="s">
        <v>63</v>
      </c>
      <c r="GW624" s="10">
        <f>GU624*1.4</f>
        <v>75.599999999999994</v>
      </c>
      <c r="GX624" s="10"/>
      <c r="GY624" s="268"/>
      <c r="GZ624" s="203" t="s">
        <v>86</v>
      </c>
      <c r="HA624" s="277" t="s">
        <v>2081</v>
      </c>
      <c r="HC624" s="204"/>
      <c r="HD624" s="204">
        <f>VLOOKUP(HA624,$A$681:$F$2313,6,FALSE)</f>
        <v>20</v>
      </c>
      <c r="HE624" s="203" t="s">
        <v>63</v>
      </c>
      <c r="HF624" s="10">
        <f>HD624*1.4</f>
        <v>28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VLOOKUP(HJ624,$A$681:$F$2313,6,FALSE)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VLOOKUP(HS624,$A$681:$F$2313,6,FALSE)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VLOOKUP(IB624,$A$681:$F$2313,6,FALSE)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VLOOKUP(IK624,$A$681:$F$2313,6,FALSE)</f>
        <v>200</v>
      </c>
      <c r="IO624" s="203" t="s">
        <v>63</v>
      </c>
      <c r="IP624" s="10">
        <f>IN624*1.4</f>
        <v>280</v>
      </c>
      <c r="IQ624" s="10"/>
      <c r="IR624" s="268"/>
      <c r="IS624" s="203" t="s">
        <v>86</v>
      </c>
      <c r="IT624" s="277" t="s">
        <v>2081</v>
      </c>
      <c r="IV624" s="204"/>
      <c r="IW624" s="204">
        <f>VLOOKUP(IT624,$A$681:$F$2313,6,FALSE)</f>
        <v>20</v>
      </c>
      <c r="IX624" s="203" t="s">
        <v>63</v>
      </c>
      <c r="IY624" s="10">
        <f>IW624*1.4</f>
        <v>28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VLOOKUP(JC624,$A$681:$F$2313,6,FALSE)</f>
        <v>85</v>
      </c>
      <c r="JG624" s="203" t="s">
        <v>63</v>
      </c>
      <c r="JH624" s="10">
        <f>JF624*1.4</f>
        <v>118.99999999999999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VLOOKUP(JL624,$A$681:$F$2313,6,FALSE)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VLOOKUP(JU624,$A$681:$F$2313,6,FALSE)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VLOOKUP(KD624,$A$681:$F$2313,6,FALSE)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VLOOKUP(KM624,$A$681:$F$2313,6,FALSE)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VLOOKUP(KV624,$A$681:$F$2313,6,FALSE)</f>
        <v>3</v>
      </c>
      <c r="KZ624" s="203" t="s">
        <v>63</v>
      </c>
      <c r="LA624" s="10">
        <f>KY624*1.4</f>
        <v>4.1999999999999993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VLOOKUP(LE624,$A$681:$F$2313,6,FALSE)</f>
        <v>234</v>
      </c>
      <c r="LI624" s="203" t="s">
        <v>63</v>
      </c>
      <c r="LJ624" s="10">
        <f>LH624*1.4</f>
        <v>327.59999999999997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VLOOKUP(LN624,$A$681:$F$2313,6,FALSE)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VLOOKUP(LW624,$A$681:$F$2313,6,FALSE)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VLOOKUP(MF624,$A$681:$F$2313,6,FALSE)</f>
        <v>54</v>
      </c>
      <c r="MJ624" s="203" t="s">
        <v>63</v>
      </c>
      <c r="MK624" s="10">
        <f>MI624*1.4</f>
        <v>75.599999999999994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VLOOKUP(MO624,$A$681:$F$2313,6,FALSE)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VLOOKUP(MX624,$A$681:$F$2313,6,FALSE)</f>
        <v>200</v>
      </c>
      <c r="NB624" s="203" t="s">
        <v>63</v>
      </c>
      <c r="NC624" s="10">
        <f>NA624*1.4</f>
        <v>280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VLOOKUP(NG624,$A$681:$F$2313,6,FALSE)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VLOOKUP(NP624,$A$681:$F$2313,6,FALSE)</f>
        <v>200</v>
      </c>
      <c r="NT624" s="203" t="s">
        <v>63</v>
      </c>
      <c r="NU624" s="10">
        <f>NS624*1.4</f>
        <v>280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VLOOKUP(NY624,$A$681:$F$2313,6,FALSE)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VLOOKUP(OH624,$A$681:$F$2313,6,FALSE)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VLOOKUP(OQ624,$A$681:$F$2313,6,FALSE)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VLOOKUP(OZ624,$A$681:$F$2313,6,FALSE)</f>
        <v>85</v>
      </c>
      <c r="PD624" s="203" t="s">
        <v>63</v>
      </c>
      <c r="PE624" s="10">
        <f>PC624*1.4</f>
        <v>118.99999999999999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VLOOKUP(PI624,$A$681:$F$2313,6,FALSE)</f>
        <v>54</v>
      </c>
      <c r="PM624" s="203" t="s">
        <v>63</v>
      </c>
      <c r="PN624" s="10">
        <f>PL624*1.4</f>
        <v>75.599999999999994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VLOOKUP(PR624,$A$681:$F$2313,6,FALSE)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VLOOKUP(QA624,$A$681:$F$2313,6,FALSE)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VLOOKUP(QJ624,$A$681:$F$2313,6,FALSE)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VLOOKUP(QS624,$A$681:$F$2313,6,FALSE)</f>
        <v>200</v>
      </c>
      <c r="QW624" s="203" t="s">
        <v>63</v>
      </c>
      <c r="QX624" s="10">
        <f>QV624*1.4</f>
        <v>280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VLOOKUP(RB624,$A$681:$F$2313,6,FALSE)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VLOOKUP(RK624,$A$681:$F$2313,6,FALSE)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VLOOKUP(RT624,$A$681:$F$2313,6,FALSE)</f>
        <v>85</v>
      </c>
      <c r="RX624" s="203" t="s">
        <v>63</v>
      </c>
      <c r="RY624" s="10">
        <f>RW624*1.4</f>
        <v>118.99999999999999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VLOOKUP(SC624,$A$681:$F$2313,6,FALSE)</f>
        <v>200</v>
      </c>
      <c r="SG624" s="203" t="s">
        <v>63</v>
      </c>
      <c r="SH624" s="10">
        <f>SF624*1.4</f>
        <v>280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VLOOKUP(SL624,$A$681:$F$2313,6,FALSE)</f>
        <v>408</v>
      </c>
      <c r="SP624" s="203" t="s">
        <v>63</v>
      </c>
      <c r="SQ624" s="10">
        <f>SO624*1.4</f>
        <v>571.19999999999993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VLOOKUP(SU624,$A$681:$F$2313,6,FALSE)</f>
        <v>64</v>
      </c>
      <c r="SY624" s="203" t="s">
        <v>63</v>
      </c>
      <c r="SZ624" s="10">
        <f>SX624*1.4</f>
        <v>89.6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VLOOKUP(TD624,$A$681:$F$2313,6,FALSE)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VLOOKUP(TM624,$A$681:$F$2313,6,FALSE)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VLOOKUP(TV624,$A$681:$F$2313,6,FALSE)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VLOOKUP(UE624,$A$681:$F$2313,6,FALSE)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VLOOKUP(UN624,$A$681:$F$2313,6,FALSE)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VLOOKUP(UW624,$A$681:$F$2313,6,FALSE)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VLOOKUP(VF624,$A$681:$F$2313,6,FALSE)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VLOOKUP(VO624,$A$681:$F$2313,6,FALSE)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VLOOKUP(VX624,$A$681:$F$2313,6,FALSE)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VLOOKUP(WG624,$A$681:$F$2313,6,FALSE)</f>
        <v>85</v>
      </c>
      <c r="WK624" s="203" t="s">
        <v>63</v>
      </c>
      <c r="WL624" s="10">
        <f>WJ624*1.4</f>
        <v>118.99999999999999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VLOOKUP(WP624,$A$681:$F$2313,6,FALSE)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VLOOKUP(WY624,$A$681:$F$2313,6,FALSE)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VLOOKUP(XH624,$A$681:$F$2313,6,FALSE)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VLOOKUP(XQ624,$A$681:$F$2313,6,FALSE)</f>
        <v>408</v>
      </c>
      <c r="XU624" s="203" t="s">
        <v>63</v>
      </c>
      <c r="XV624" s="10">
        <f>XT624*1.4</f>
        <v>571.19999999999993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VLOOKUP(XZ624,$A$681:$F$2313,6,FALSE)</f>
        <v>408</v>
      </c>
      <c r="YD624" s="203" t="s">
        <v>63</v>
      </c>
      <c r="YE624" s="10">
        <f>YC624*1.4</f>
        <v>571.19999999999993</v>
      </c>
      <c r="YG624" s="274"/>
      <c r="YH624" s="203" t="s">
        <v>86</v>
      </c>
      <c r="YI624" s="279" t="s">
        <v>183</v>
      </c>
      <c r="YK624" s="204"/>
      <c r="YL624" s="204" t="e">
        <f>VLOOKUP(YI624,$A$681:$F$2313,6,FALSE)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VLOOKUP(YR624,$A$681:$F$2313,6,FALSE)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VLOOKUP(ZA624,$A$681:$F$2313,6,FALSE)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VLOOKUP(ZJ624,$A$681:$F$2313,6,FALSE)</f>
        <v>54</v>
      </c>
      <c r="ZN624" s="203" t="s">
        <v>63</v>
      </c>
      <c r="ZO624" s="10">
        <f>ZM624*1.4</f>
        <v>75.599999999999994</v>
      </c>
      <c r="ZQ624" s="274"/>
      <c r="ZR624" s="203" t="s">
        <v>86</v>
      </c>
      <c r="ZS624" s="277" t="s">
        <v>521</v>
      </c>
      <c r="ZU624" s="204"/>
      <c r="ZV624" s="204">
        <f>VLOOKUP(ZS624,$A$681:$F$2313,6,FALSE)</f>
        <v>85</v>
      </c>
      <c r="ZW624" s="203" t="s">
        <v>63</v>
      </c>
      <c r="ZX624" s="10">
        <f>ZV624*1.4</f>
        <v>118.99999999999999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VLOOKUP(AAB624,$A$681:$F$2313,6,FALSE)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VLOOKUP(AAK624,$A$681:$F$2313,6,FALSE)</f>
        <v>100</v>
      </c>
      <c r="AAO624" s="203" t="s">
        <v>63</v>
      </c>
      <c r="AAP624" s="10">
        <f>AAN624*1.4</f>
        <v>140</v>
      </c>
      <c r="AAQ624" s="10"/>
      <c r="AAR624" s="274"/>
      <c r="AAS624" s="203" t="s">
        <v>86</v>
      </c>
      <c r="AAT624" s="277" t="s">
        <v>2081</v>
      </c>
      <c r="AAV624" s="204"/>
      <c r="AAW624" s="204">
        <f>VLOOKUP(AAT624,$A$681:$F$2313,6,FALSE)</f>
        <v>20</v>
      </c>
      <c r="AAX624" s="203" t="s">
        <v>63</v>
      </c>
      <c r="AAY624" s="10">
        <f>AAW624*1.4</f>
        <v>28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VLOOKUP(ABC624,$A$681:$F$2313,6,FALSE)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VLOOKUP(ABL624,$A$681:$F$2313,6,FALSE)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VLOOKUP(ABU624,$A$681:$F$2313,6,FALSE)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VLOOKUP(ACD624,$A$681:$F$2313,6,FALSE)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VLOOKUP(ACM624,$A$681:$F$2313,6,FALSE)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VLOOKUP(ACV624,$A$681:$F$2313,6,FALSE)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VLOOKUP(ADE624,$A$681:$F$2313,6,FALSE)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VLOOKUP(ADN624,$A$681:$F$2313,6,FALSE)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VLOOKUP(ADW624,$A$681:$F$2313,6,FALSE)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VLOOKUP(AEF624,$A$681:$F$2313,6,FALSE)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VLOOKUP(AEO624,$A$681:$F$2313,6,FALSE)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VLOOKUP(AEX624,$A$681:$F$2313,6,FALSE)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VLOOKUP(AFG624,$A$681:$F$2313,6,FALSE)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VLOOKUP(AFP624,$A$681:$F$2313,6,FALSE)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VLOOKUP(AFY624,$A$681:$F$2313,6,FALSE)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VLOOKUP(AGH624,$A$681:$F$2313,6,FALSE)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VLOOKUP(AGQ624,$A$681:$F$2313,6,FALSE)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VLOOKUP(AGZ624,$A$681:$F$2313,6,FALSE)</f>
        <v>200</v>
      </c>
      <c r="AHD624" s="203" t="s">
        <v>63</v>
      </c>
      <c r="AHE624" s="10">
        <f>AHC624*1.4</f>
        <v>280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VLOOKUP(AHI624,$A$681:$F$2313,6,FALSE)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VLOOKUP(AHR624,$A$681:$F$2313,6,FALSE)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VLOOKUP(AIA624,$A$681:$F$2313,6,FALSE)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VLOOKUP(AIJ624,$A$681:$F$2313,6,FALSE)</f>
        <v>200</v>
      </c>
      <c r="AIN624" s="203" t="s">
        <v>63</v>
      </c>
      <c r="AIO624" s="10">
        <f>AIM624*1.4</f>
        <v>280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VLOOKUP(AIS624,$A$681:$F$2313,6,FALSE)</f>
        <v>117</v>
      </c>
      <c r="AIW624" s="203" t="s">
        <v>63</v>
      </c>
      <c r="AIX624" s="10">
        <f>AIV624*1.4</f>
        <v>163.79999999999998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VLOOKUP(AJB624,$A$681:$F$2313,6,FALSE)</f>
        <v>200</v>
      </c>
      <c r="AJF624" s="203" t="s">
        <v>63</v>
      </c>
      <c r="AJG624" s="10">
        <f>AJE624*1.4</f>
        <v>280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VLOOKUP(AJK624,$A$681:$F$2313,6,FALSE)</f>
        <v>200</v>
      </c>
      <c r="AJO624" s="203" t="s">
        <v>63</v>
      </c>
      <c r="AJP624" s="10">
        <f>AJN624*1.4</f>
        <v>280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VLOOKUP(AJT624,$A$681:$F$2313,6,FALSE)</f>
        <v>234</v>
      </c>
      <c r="AJX624" s="203" t="s">
        <v>63</v>
      </c>
      <c r="AJY624" s="10">
        <f>AJW624*1.4</f>
        <v>327.59999999999997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VLOOKUP(AKC624,$A$681:$F$2313,6,FALSE)</f>
        <v>200</v>
      </c>
      <c r="AKG624" s="203" t="s">
        <v>63</v>
      </c>
      <c r="AKH624" s="10">
        <f>AKF624*1.4</f>
        <v>280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VLOOKUP(AKL624,$A$681:$F$2313,6,FALSE)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VLOOKUP(AKU624,$A$681:$F$2313,6,FALSE)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VLOOKUP(ALD624,$A$681:$F$2313,6,FALSE)</f>
        <v>200</v>
      </c>
      <c r="ALH624" s="203" t="s">
        <v>63</v>
      </c>
      <c r="ALI624" s="10">
        <f>ALG624*1.4</f>
        <v>280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VLOOKUP(ALM624,$A$681:$F$2313,6,FALSE)</f>
        <v>26</v>
      </c>
      <c r="ALQ624" s="203" t="s">
        <v>63</v>
      </c>
      <c r="ALR624" s="10">
        <f>ALP624*1.4</f>
        <v>36.4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VLOOKUP(ALV624,$A$681:$F$2313,6,FALSE)</f>
        <v>200</v>
      </c>
      <c r="ALZ624" s="203" t="s">
        <v>63</v>
      </c>
      <c r="AMA624" s="10">
        <f>ALY624*1.4</f>
        <v>280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VLOOKUP(AME624,$A$681:$F$2313,6,FALSE)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VLOOKUP(AMN624,$A$681:$F$2313,6,FALSE)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VLOOKUP(AMW624,$A$681:$F$2313,6,FALSE)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VLOOKUP(ANF624,$A$681:$F$2313,6,FALSE)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VLOOKUP(ANO624,$A$681:$F$2313,6,FALSE)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VLOOKUP(ANX624,$A$681:$F$2313,6,FALSE)</f>
        <v>200</v>
      </c>
      <c r="AOB624" s="203" t="s">
        <v>63</v>
      </c>
      <c r="AOC624" s="10">
        <f>AOA624*1.4</f>
        <v>280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VLOOKUP(AOG624,$A$681:$F$2313,6,FALSE)</f>
        <v>364</v>
      </c>
      <c r="AOK624" s="203" t="s">
        <v>63</v>
      </c>
      <c r="AOL624" s="10">
        <f>AOJ624*1.4</f>
        <v>509.59999999999997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VLOOKUP(AOP624,$A$681:$F$2313,6,FALSE)</f>
        <v>364</v>
      </c>
      <c r="AOT624" s="203" t="s">
        <v>63</v>
      </c>
      <c r="AOU624" s="10">
        <f>AOS624*1.4</f>
        <v>509.59999999999997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VLOOKUP(AOY624,$A$681:$F$2313,6,FALSE)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2064</v>
      </c>
      <c r="APJ624" s="204"/>
      <c r="APK624" s="204">
        <f>VLOOKUP(APH624,$A$681:$F$2313,6,FALSE)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VLOOKUP(APQ624,$A$681:$F$2313,6,FALSE)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VLOOKUP(APZ624,$A$681:$F$2313,6,FALSE)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2064</v>
      </c>
      <c r="D625" s="204"/>
      <c r="E625" s="204">
        <f>VLOOKUP(B625,$A$681:$F$2313,6,FALSE)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VLOOKUP(K625,$A$681:$F$2313,6,FALSE)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2081</v>
      </c>
      <c r="V625" s="204"/>
      <c r="W625" s="204">
        <f>VLOOKUP(T625,$A$681:$F$2313,6,FALSE)</f>
        <v>20</v>
      </c>
      <c r="X625" s="203" t="s">
        <v>65</v>
      </c>
      <c r="Y625" s="10">
        <f>W625*1.3</f>
        <v>26</v>
      </c>
      <c r="Z625" s="10"/>
      <c r="AA625" s="268"/>
      <c r="AB625" s="203" t="s">
        <v>87</v>
      </c>
      <c r="AC625" s="277" t="s">
        <v>2064</v>
      </c>
      <c r="AE625" s="204"/>
      <c r="AF625" s="204">
        <f>VLOOKUP(AC625,$A$681:$F$2313,6,FALSE)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VLOOKUP(AL625,$A$681:$F$2313,6,FALSE)</f>
        <v>234</v>
      </c>
      <c r="AP625" s="203" t="s">
        <v>65</v>
      </c>
      <c r="AQ625" s="10">
        <f>AO625*1.3</f>
        <v>304.2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VLOOKUP(AU625,$A$681:$F$2313,6,FALSE)</f>
        <v>234</v>
      </c>
      <c r="AY625" s="203" t="s">
        <v>65</v>
      </c>
      <c r="AZ625" s="10">
        <f>AX625*1.3</f>
        <v>304.2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VLOOKUP(BD625,$A$681:$F$2313,6,FALSE)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2081</v>
      </c>
      <c r="BO625" s="204"/>
      <c r="BP625" s="204">
        <f>VLOOKUP(BM625,$A$681:$F$2313,6,FALSE)</f>
        <v>20</v>
      </c>
      <c r="BQ625" s="203" t="s">
        <v>65</v>
      </c>
      <c r="BR625" s="10">
        <f>BP625*1.3</f>
        <v>26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VLOOKUP(BV625,$A$681:$F$2313,6,FALSE)</f>
        <v>200</v>
      </c>
      <c r="BZ625" s="203" t="s">
        <v>65</v>
      </c>
      <c r="CA625" s="10">
        <f>BY625*1.3</f>
        <v>260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VLOOKUP(CE625,$A$681:$F$2313,6,FALSE)</f>
        <v>200</v>
      </c>
      <c r="CI625" s="203" t="s">
        <v>65</v>
      </c>
      <c r="CJ625" s="10">
        <f>CH625*1.3</f>
        <v>260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VLOOKUP(CN625,$A$681:$F$2313,6,FALSE)</f>
        <v>200</v>
      </c>
      <c r="CR625" s="203" t="s">
        <v>65</v>
      </c>
      <c r="CS625" s="10">
        <f>CQ625*1.3</f>
        <v>260</v>
      </c>
      <c r="CT625" s="10"/>
      <c r="CU625" s="268"/>
      <c r="CV625" s="203" t="s">
        <v>87</v>
      </c>
      <c r="CW625" s="277" t="s">
        <v>2081</v>
      </c>
      <c r="CY625" s="204"/>
      <c r="CZ625" s="204">
        <f>VLOOKUP(CW625,$A$681:$F$2313,6,FALSE)</f>
        <v>20</v>
      </c>
      <c r="DA625" s="203" t="s">
        <v>65</v>
      </c>
      <c r="DB625" s="10">
        <f>CZ625*1.3</f>
        <v>26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VLOOKUP(DF625,$A$681:$F$2313,6,FALSE)</f>
        <v>200</v>
      </c>
      <c r="DJ625" s="203" t="s">
        <v>65</v>
      </c>
      <c r="DK625" s="10">
        <f>DI625*1.3</f>
        <v>260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VLOOKUP(DO625,$A$681:$F$2313,6,FALSE)</f>
        <v>364</v>
      </c>
      <c r="DS625" s="203" t="s">
        <v>65</v>
      </c>
      <c r="DT625" s="10">
        <f>DR625*1.3</f>
        <v>473.2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VLOOKUP(DX625,$A$681:$F$2313,6,FALSE)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VLOOKUP(EG625,$A$681:$F$2313,6,FALSE)</f>
        <v>54</v>
      </c>
      <c r="EK625" s="203" t="s">
        <v>65</v>
      </c>
      <c r="EL625" s="10">
        <f>EJ625*1.3</f>
        <v>70.2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VLOOKUP(EP625,$A$681:$F$2313,6,FALSE)</f>
        <v>234</v>
      </c>
      <c r="ET625" s="203" t="s">
        <v>65</v>
      </c>
      <c r="EU625" s="10">
        <f>ES625*1.3</f>
        <v>304.2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VLOOKUP(EY625,$A$681:$F$2313,6,FALSE)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VLOOKUP(FH625,$A$681:$F$2313,6,FALSE)</f>
        <v>200</v>
      </c>
      <c r="FL625" s="203" t="s">
        <v>65</v>
      </c>
      <c r="FM625" s="10">
        <f>FK625*1.3</f>
        <v>260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VLOOKUP(FQ625,$A$681:$F$2313,6,FALSE)</f>
        <v>408</v>
      </c>
      <c r="FU625" s="203" t="s">
        <v>65</v>
      </c>
      <c r="FV625" s="10">
        <f>FT625*1.3</f>
        <v>530.4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VLOOKUP(FZ625,$A$681:$F$2313,6,FALSE)</f>
        <v>200</v>
      </c>
      <c r="GD625" s="203" t="s">
        <v>65</v>
      </c>
      <c r="GE625" s="10">
        <f>GC625*1.3</f>
        <v>260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VLOOKUP(GI625,$A$681:$F$2313,6,FALSE)</f>
        <v>200</v>
      </c>
      <c r="GM625" s="203" t="s">
        <v>65</v>
      </c>
      <c r="GN625" s="10">
        <f>GL625*1.3</f>
        <v>260</v>
      </c>
      <c r="GO625" s="10"/>
      <c r="GP625" s="268"/>
      <c r="GQ625" s="203" t="s">
        <v>87</v>
      </c>
      <c r="GR625" s="277" t="s">
        <v>2064</v>
      </c>
      <c r="GT625" s="204"/>
      <c r="GU625" s="204">
        <f>VLOOKUP(GR625,$A$681:$F$2313,6,FALSE)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VLOOKUP(HA625,$A$681:$F$2313,6,FALSE)</f>
        <v>364</v>
      </c>
      <c r="HE625" s="203" t="s">
        <v>65</v>
      </c>
      <c r="HF625" s="10">
        <f>HD625*1.3</f>
        <v>473.2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VLOOKUP(HJ625,$A$681:$F$2313,6,FALSE)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VLOOKUP(HS625,$A$681:$F$2313,6,FALSE)</f>
        <v>200</v>
      </c>
      <c r="HW625" s="203" t="s">
        <v>65</v>
      </c>
      <c r="HX625" s="10">
        <f>HV625*1.3</f>
        <v>260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VLOOKUP(IB625,$A$681:$F$2313,6,FALSE)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VLOOKUP(IK625,$A$681:$F$2313,6,FALSE)</f>
        <v>364</v>
      </c>
      <c r="IO625" s="203" t="s">
        <v>65</v>
      </c>
      <c r="IP625" s="10">
        <f>IN625*1.3</f>
        <v>473.2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VLOOKUP(IT625,$A$681:$F$2313,6,FALSE)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VLOOKUP(JC625,$A$681:$F$2313,6,FALSE)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VLOOKUP(JL625,$A$681:$F$2313,6,FALSE)</f>
        <v>200</v>
      </c>
      <c r="JP625" s="203" t="s">
        <v>65</v>
      </c>
      <c r="JQ625" s="10">
        <f>JO625*1.3</f>
        <v>260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VLOOKUP(JU625,$A$681:$F$2313,6,FALSE)</f>
        <v>26</v>
      </c>
      <c r="JY625" s="203" t="s">
        <v>65</v>
      </c>
      <c r="JZ625" s="10">
        <f>JX625*1.3</f>
        <v>33.800000000000004</v>
      </c>
      <c r="KA625" s="10"/>
      <c r="KB625" s="268"/>
      <c r="KC625" s="203" t="s">
        <v>87</v>
      </c>
      <c r="KD625" s="277" t="s">
        <v>2081</v>
      </c>
      <c r="KF625" s="204"/>
      <c r="KG625" s="204">
        <f>VLOOKUP(KD625,$A$681:$F$2313,6,FALSE)</f>
        <v>20</v>
      </c>
      <c r="KH625" s="203" t="s">
        <v>65</v>
      </c>
      <c r="KI625" s="10">
        <f>KG625*1.3</f>
        <v>26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VLOOKUP(KM625,$A$681:$F$2313,6,FALSE)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VLOOKUP(KV625,$A$681:$F$2313,6,FALSE)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VLOOKUP(LE625,$A$681:$F$2313,6,FALSE)</f>
        <v>364</v>
      </c>
      <c r="LI625" s="203" t="s">
        <v>65</v>
      </c>
      <c r="LJ625" s="10">
        <f>LH625*1.3</f>
        <v>473.2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VLOOKUP(LN625,$A$681:$F$2313,6,FALSE)</f>
        <v>234</v>
      </c>
      <c r="LR625" s="203" t="s">
        <v>65</v>
      </c>
      <c r="LS625" s="10">
        <f>LQ625*1.3</f>
        <v>304.2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VLOOKUP(LW625,$A$681:$F$2313,6,FALSE)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VLOOKUP(MF625,$A$681:$F$2313,6,FALSE)</f>
        <v>85</v>
      </c>
      <c r="MJ625" s="203" t="s">
        <v>65</v>
      </c>
      <c r="MK625" s="10">
        <f>MI625*1.3</f>
        <v>110.5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VLOOKUP(MO625,$A$681:$F$2313,6,FALSE)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VLOOKUP(MX625,$A$681:$F$2313,6,FALSE)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VLOOKUP(NG625,$A$681:$F$2313,6,FALSE)</f>
        <v>99</v>
      </c>
      <c r="NK625" s="203" t="s">
        <v>65</v>
      </c>
      <c r="NL625" s="10">
        <f>NJ625*1.3</f>
        <v>128.70000000000002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VLOOKUP(NP625,$A$681:$F$2313,6,FALSE)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VLOOKUP(NY625,$A$681:$F$2313,6,FALSE)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VLOOKUP(OH625,$A$681:$F$2313,6,FALSE)</f>
        <v>117</v>
      </c>
      <c r="OL625" s="203" t="s">
        <v>65</v>
      </c>
      <c r="OM625" s="10">
        <f>OK625*1.3</f>
        <v>152.1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VLOOKUP(OQ625,$A$681:$F$2313,6,FALSE)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VLOOKUP(OZ625,$A$681:$F$2313,6,FALSE)</f>
        <v>234</v>
      </c>
      <c r="PD625" s="203" t="s">
        <v>65</v>
      </c>
      <c r="PE625" s="10">
        <f>PC625*1.3</f>
        <v>304.2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VLOOKUP(PI625,$A$681:$F$2313,6,FALSE)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VLOOKUP(PR625,$A$681:$F$2313,6,FALSE)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VLOOKUP(QA625,$A$681:$F$2313,6,FALSE)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VLOOKUP(QJ625,$A$681:$F$2313,6,FALSE)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2064</v>
      </c>
      <c r="QU625" s="204"/>
      <c r="QV625" s="204">
        <f>VLOOKUP(QS625,$A$681:$F$2313,6,FALSE)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VLOOKUP(RB625,$A$681:$F$2313,6,FALSE)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VLOOKUP(RK625,$A$681:$F$2313,6,FALSE)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VLOOKUP(RT625,$A$681:$F$2313,6,FALSE)</f>
        <v>408</v>
      </c>
      <c r="RX625" s="203" t="s">
        <v>65</v>
      </c>
      <c r="RY625" s="10">
        <f>RW625*1.3</f>
        <v>530.4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VLOOKUP(SC625,$A$681:$F$2313,6,FALSE)</f>
        <v>408</v>
      </c>
      <c r="SG625" s="203" t="s">
        <v>65</v>
      </c>
      <c r="SH625" s="10">
        <f>SF625*1.3</f>
        <v>530.4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VLOOKUP(SL625,$A$681:$F$2313,6,FALSE)</f>
        <v>234</v>
      </c>
      <c r="SP625" s="203" t="s">
        <v>65</v>
      </c>
      <c r="SQ625" s="10">
        <f>SO625*1.3</f>
        <v>304.2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VLOOKUP(SU625,$A$681:$F$2313,6,FALSE)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VLOOKUP(TD625,$A$681:$F$2313,6,FALSE)</f>
        <v>200</v>
      </c>
      <c r="TH625" s="203" t="s">
        <v>65</v>
      </c>
      <c r="TI625" s="10">
        <f>TG625*1.3</f>
        <v>260</v>
      </c>
      <c r="TK625" s="274"/>
      <c r="TL625" s="203" t="s">
        <v>87</v>
      </c>
      <c r="TM625" s="277" t="s">
        <v>705</v>
      </c>
      <c r="TO625" s="204"/>
      <c r="TP625" s="204">
        <f>VLOOKUP(TM625,$A$681:$F$2313,6,FALSE)</f>
        <v>54</v>
      </c>
      <c r="TQ625" s="203" t="s">
        <v>65</v>
      </c>
      <c r="TR625" s="10">
        <f>TP625*1.3</f>
        <v>70.2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VLOOKUP(TV625,$A$681:$F$2313,6,FALSE)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VLOOKUP(UE625,$A$681:$F$2313,6,FALSE)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2064</v>
      </c>
      <c r="UP625" s="204"/>
      <c r="UQ625" s="204">
        <f>VLOOKUP(UN625,$A$681:$F$2313,6,FALSE)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VLOOKUP(UW625,$A$681:$F$2313,6,FALSE)</f>
        <v>234</v>
      </c>
      <c r="VA625" s="203" t="s">
        <v>65</v>
      </c>
      <c r="VB625" s="10">
        <f>UZ625*1.3</f>
        <v>304.2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VLOOKUP(VF625,$A$681:$F$2313,6,FALSE)</f>
        <v>100</v>
      </c>
      <c r="VJ625" s="203" t="s">
        <v>65</v>
      </c>
      <c r="VK625" s="10">
        <f>VI625*1.3</f>
        <v>130</v>
      </c>
      <c r="VL625" s="10"/>
      <c r="VM625" s="274"/>
      <c r="VN625" s="203" t="s">
        <v>87</v>
      </c>
      <c r="VO625" s="277" t="s">
        <v>2064</v>
      </c>
      <c r="VQ625" s="204"/>
      <c r="VR625" s="204">
        <f>VLOOKUP(VO625,$A$681:$F$2313,6,FALSE)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VLOOKUP(VX625,$A$681:$F$2313,6,FALSE)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VLOOKUP(WG625,$A$681:$F$2313,6,FALSE)</f>
        <v>234</v>
      </c>
      <c r="WK625" s="203" t="s">
        <v>65</v>
      </c>
      <c r="WL625" s="10">
        <f>WJ625*1.3</f>
        <v>304.2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VLOOKUP(WP625,$A$681:$F$2313,6,FALSE)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VLOOKUP(WY625,$A$681:$F$2313,6,FALSE)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VLOOKUP(XH625,$A$681:$F$2313,6,FALSE)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2081</v>
      </c>
      <c r="XS625" s="204"/>
      <c r="XT625" s="204">
        <f>VLOOKUP(XQ625,$A$681:$F$2313,6,FALSE)</f>
        <v>20</v>
      </c>
      <c r="XU625" s="203" t="s">
        <v>65</v>
      </c>
      <c r="XV625" s="10">
        <f>XT625*1.3</f>
        <v>26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VLOOKUP(XZ625,$A$681:$F$2313,6,FALSE)</f>
        <v>100</v>
      </c>
      <c r="YD625" s="203" t="s">
        <v>65</v>
      </c>
      <c r="YE625" s="10">
        <f>YC625*1.3</f>
        <v>130</v>
      </c>
      <c r="YG625" s="274"/>
      <c r="YH625" s="203" t="s">
        <v>87</v>
      </c>
      <c r="YI625" s="279" t="s">
        <v>183</v>
      </c>
      <c r="YK625" s="204"/>
      <c r="YL625" s="204" t="e">
        <f>VLOOKUP(YI625,$A$681:$F$2313,6,FALSE)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VLOOKUP(YR625,$A$681:$F$2313,6,FALSE)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VLOOKUP(ZA625,$A$681:$F$2313,6,FALSE)</f>
        <v>54</v>
      </c>
      <c r="ZE625" s="203" t="s">
        <v>65</v>
      </c>
      <c r="ZF625" s="10">
        <f>ZD625*1.3</f>
        <v>70.2</v>
      </c>
      <c r="ZH625" s="274"/>
      <c r="ZI625" s="203" t="s">
        <v>87</v>
      </c>
      <c r="ZJ625" s="277" t="s">
        <v>821</v>
      </c>
      <c r="ZL625" s="204"/>
      <c r="ZM625" s="204">
        <f>VLOOKUP(ZJ625,$A$681:$F$2313,6,FALSE)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VLOOKUP(ZS625,$A$681:$F$2313,6,FALSE)</f>
        <v>54</v>
      </c>
      <c r="ZW625" s="203" t="s">
        <v>65</v>
      </c>
      <c r="ZX625" s="10">
        <f>ZV625*1.3</f>
        <v>70.2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VLOOKUP(AAB625,$A$681:$F$2313,6,FALSE)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VLOOKUP(AAK625,$A$681:$F$2313,6,FALSE)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VLOOKUP(AAT625,$A$681:$F$2313,6,FALSE)</f>
        <v>22</v>
      </c>
      <c r="AAX625" s="203" t="s">
        <v>65</v>
      </c>
      <c r="AAY625" s="10">
        <f>AAW625*1.3</f>
        <v>28.6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VLOOKUP(ABC625,$A$681:$F$2313,6,FALSE)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VLOOKUP(ABL625,$A$681:$F$2313,6,FALSE)</f>
        <v>408</v>
      </c>
      <c r="ABP625" s="203" t="s">
        <v>65</v>
      </c>
      <c r="ABQ625" s="10">
        <f>ABO625*1.3</f>
        <v>530.4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VLOOKUP(ABU625,$A$681:$F$2313,6,FALSE)</f>
        <v>100</v>
      </c>
      <c r="ABY625" s="203" t="s">
        <v>65</v>
      </c>
      <c r="ABZ625" s="10">
        <f>ABX625*1.3</f>
        <v>130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VLOOKUP(ACD625,$A$681:$F$2313,6,FALSE)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VLOOKUP(ACM625,$A$681:$F$2313,6,FALSE)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VLOOKUP(ACV625,$A$681:$F$2313,6,FALSE)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VLOOKUP(ADE625,$A$681:$F$2313,6,FALSE)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VLOOKUP(ADN625,$A$681:$F$2313,6,FALSE)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VLOOKUP(ADW625,$A$681:$F$2313,6,FALSE)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VLOOKUP(AEF625,$A$681:$F$2313,6,FALSE)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VLOOKUP(AEO625,$A$681:$F$2313,6,FALSE)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VLOOKUP(AEX625,$A$681:$F$2313,6,FALSE)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VLOOKUP(AFG625,$A$681:$F$2313,6,FALSE)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VLOOKUP(AFP625,$A$681:$F$2313,6,FALSE)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VLOOKUP(AFY625,$A$681:$F$2313,6,FALSE)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VLOOKUP(AGH625,$A$681:$F$2313,6,FALSE)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VLOOKUP(AGQ625,$A$681:$F$2313,6,FALSE)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VLOOKUP(AGZ625,$A$681:$F$2313,6,FALSE)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VLOOKUP(AHI625,$A$681:$F$2313,6,FALSE)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VLOOKUP(AHR625,$A$681:$F$2313,6,FALSE)</f>
        <v>408</v>
      </c>
      <c r="AHV625" s="203" t="s">
        <v>65</v>
      </c>
      <c r="AHW625" s="10">
        <f>AHU625*1.3</f>
        <v>530.4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VLOOKUP(AIA625,$A$681:$F$2313,6,FALSE)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VLOOKUP(AIJ625,$A$681:$F$2313,6,FALSE)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VLOOKUP(AIS625,$A$681:$F$2313,6,FALSE)</f>
        <v>364</v>
      </c>
      <c r="AIW625" s="203" t="s">
        <v>65</v>
      </c>
      <c r="AIX625" s="10">
        <f>AIV625*1.3</f>
        <v>473.2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VLOOKUP(AJB625,$A$681:$F$2313,6,FALSE)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VLOOKUP(AJK625,$A$681:$F$2313,6,FALSE)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VLOOKUP(AJT625,$A$681:$F$2313,6,FALSE)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VLOOKUP(AKC625,$A$681:$F$2313,6,FALSE)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VLOOKUP(AKL625,$A$681:$F$2313,6,FALSE)</f>
        <v>200</v>
      </c>
      <c r="AKP625" s="203" t="s">
        <v>65</v>
      </c>
      <c r="AKQ625" s="10">
        <f>AKO625*1.3</f>
        <v>260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VLOOKUP(AKU625,$A$681:$F$2313,6,FALSE)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VLOOKUP(ALD625,$A$681:$F$2313,6,FALSE)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VLOOKUP(ALM625,$A$681:$F$2313,6,FALSE)</f>
        <v>54</v>
      </c>
      <c r="ALQ625" s="203" t="s">
        <v>65</v>
      </c>
      <c r="ALR625" s="10">
        <f>ALP625*1.3</f>
        <v>70.2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VLOOKUP(ALV625,$A$681:$F$2313,6,FALSE)</f>
        <v>100</v>
      </c>
      <c r="ALZ625" s="203" t="s">
        <v>65</v>
      </c>
      <c r="AMA625" s="10">
        <f>ALY625*1.3</f>
        <v>130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VLOOKUP(AME625,$A$681:$F$2313,6,FALSE)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VLOOKUP(AMN625,$A$681:$F$2313,6,FALSE)</f>
        <v>408</v>
      </c>
      <c r="AMR625" s="203" t="s">
        <v>65</v>
      </c>
      <c r="AMS625" s="10">
        <f>AMQ625*1.3</f>
        <v>530.4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VLOOKUP(AMW625,$A$681:$F$2313,6,FALSE)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VLOOKUP(ANF625,$A$681:$F$2313,6,FALSE)</f>
        <v>85</v>
      </c>
      <c r="ANJ625" s="203" t="s">
        <v>65</v>
      </c>
      <c r="ANK625" s="10">
        <f>ANI625*1.3</f>
        <v>110.5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VLOOKUP(ANO625,$A$681:$F$2313,6,FALSE)</f>
        <v>200</v>
      </c>
      <c r="ANS625" s="203" t="s">
        <v>65</v>
      </c>
      <c r="ANT625" s="10">
        <f>ANR625*1.3</f>
        <v>260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VLOOKUP(ANX625,$A$681:$F$2313,6,FALSE)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VLOOKUP(AOG625,$A$681:$F$2313,6,FALSE)</f>
        <v>234</v>
      </c>
      <c r="AOK625" s="203" t="s">
        <v>65</v>
      </c>
      <c r="AOL625" s="10">
        <f>AOJ625*1.3</f>
        <v>304.2</v>
      </c>
      <c r="AOM625" s="10"/>
      <c r="AON625" s="274"/>
      <c r="AOO625" s="203" t="s">
        <v>87</v>
      </c>
      <c r="AOP625" s="277" t="s">
        <v>2064</v>
      </c>
      <c r="AOR625" s="204"/>
      <c r="AOS625" s="204">
        <f>VLOOKUP(AOP625,$A$681:$F$2313,6,FALSE)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VLOOKUP(AOY625,$A$681:$F$2313,6,FALSE)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2081</v>
      </c>
      <c r="APJ625" s="204"/>
      <c r="APK625" s="204">
        <f>VLOOKUP(APH625,$A$681:$F$2313,6,FALSE)</f>
        <v>20</v>
      </c>
      <c r="APL625" s="203" t="s">
        <v>65</v>
      </c>
      <c r="APM625" s="10">
        <f>APK625*1.3</f>
        <v>26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VLOOKUP(APQ625,$A$681:$F$2313,6,FALSE)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2064</v>
      </c>
      <c r="AQB625" s="204"/>
      <c r="AQC625" s="204">
        <f>VLOOKUP(APZ625,$A$681:$F$2313,6,FALSE)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2081</v>
      </c>
      <c r="D626" s="204"/>
      <c r="E626" s="204">
        <f>VLOOKUP(B626,$A$681:$F$2313,6,FALSE)</f>
        <v>20</v>
      </c>
      <c r="F626" s="203" t="s">
        <v>67</v>
      </c>
      <c r="G626" s="10">
        <f>E626*1.2</f>
        <v>24</v>
      </c>
      <c r="H626" s="10"/>
      <c r="I626" s="268"/>
      <c r="J626" s="203" t="s">
        <v>88</v>
      </c>
      <c r="K626" s="277" t="s">
        <v>2064</v>
      </c>
      <c r="M626" s="204"/>
      <c r="N626" s="204">
        <f>VLOOKUP(K626,$A$681:$F$2313,6,FALSE)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VLOOKUP(T626,$A$681:$F$2313,6,FALSE)</f>
        <v>54</v>
      </c>
      <c r="X626" s="203" t="s">
        <v>67</v>
      </c>
      <c r="Y626" s="10">
        <f>W626*1.2</f>
        <v>64.8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VLOOKUP(AC626,$A$681:$F$2313,6,FALSE)</f>
        <v>200</v>
      </c>
      <c r="AG626" s="203" t="s">
        <v>67</v>
      </c>
      <c r="AH626" s="10">
        <f>AF626*1.2</f>
        <v>240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VLOOKUP(AL626,$A$681:$F$2313,6,FALSE)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VLOOKUP(AU626,$A$681:$F$2313,6,FALSE)</f>
        <v>200</v>
      </c>
      <c r="AY626" s="203" t="s">
        <v>67</v>
      </c>
      <c r="AZ626" s="10">
        <f>AX626*1.2</f>
        <v>240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VLOOKUP(BD626,$A$681:$F$2313,6,FALSE)</f>
        <v>234</v>
      </c>
      <c r="BH626" s="203" t="s">
        <v>67</v>
      </c>
      <c r="BI626" s="10">
        <f>BG626*1.2</f>
        <v>280.8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VLOOKUP(BM626,$A$681:$F$2313,6,FALSE)</f>
        <v>408</v>
      </c>
      <c r="BQ626" s="203" t="s">
        <v>67</v>
      </c>
      <c r="BR626" s="10">
        <f>BP626*1.2</f>
        <v>489.59999999999997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VLOOKUP(BV626,$A$681:$F$2313,6,FALSE)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VLOOKUP(CE626,$A$681:$F$2313,6,FALSE)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2081</v>
      </c>
      <c r="CP626" s="204"/>
      <c r="CQ626" s="204">
        <f>VLOOKUP(CN626,$A$681:$F$2313,6,FALSE)</f>
        <v>20</v>
      </c>
      <c r="CR626" s="203" t="s">
        <v>67</v>
      </c>
      <c r="CS626" s="10">
        <f>CQ626*1.2</f>
        <v>24</v>
      </c>
      <c r="CT626" s="10"/>
      <c r="CU626" s="268"/>
      <c r="CV626" s="203" t="s">
        <v>88</v>
      </c>
      <c r="CW626" s="277" t="s">
        <v>2064</v>
      </c>
      <c r="CY626" s="204"/>
      <c r="CZ626" s="204">
        <f>VLOOKUP(CW626,$A$681:$F$2313,6,FALSE)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VLOOKUP(DF626,$A$681:$F$2313,6,FALSE)</f>
        <v>100</v>
      </c>
      <c r="DJ626" s="203" t="s">
        <v>67</v>
      </c>
      <c r="DK626" s="10">
        <f>DI626*1.2</f>
        <v>120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VLOOKUP(DO626,$A$681:$F$2313,6,FALSE)</f>
        <v>85</v>
      </c>
      <c r="DS626" s="203" t="s">
        <v>67</v>
      </c>
      <c r="DT626" s="10">
        <f>DR626*1.2</f>
        <v>102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VLOOKUP(DX626,$A$681:$F$2313,6,FALSE)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VLOOKUP(EG626,$A$681:$F$2313,6,FALSE)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2064</v>
      </c>
      <c r="ER626" s="204"/>
      <c r="ES626" s="204">
        <f>VLOOKUP(EP626,$A$681:$F$2313,6,FALSE)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VLOOKUP(EY626,$A$681:$F$2313,6,FALSE)</f>
        <v>364</v>
      </c>
      <c r="FC626" s="203" t="s">
        <v>67</v>
      </c>
      <c r="FD626" s="10">
        <f>FB626*1.2</f>
        <v>436.8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VLOOKUP(FH626,$A$681:$F$2313,6,FALSE)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VLOOKUP(FQ626,$A$681:$F$2313,6,FALSE)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2081</v>
      </c>
      <c r="GB626" s="204"/>
      <c r="GC626" s="204">
        <f>VLOOKUP(FZ626,$A$681:$F$2313,6,FALSE)</f>
        <v>20</v>
      </c>
      <c r="GD626" s="203" t="s">
        <v>67</v>
      </c>
      <c r="GE626" s="10">
        <f>GC626*1.2</f>
        <v>24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VLOOKUP(GI626,$A$681:$F$2313,6,FALSE)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2081</v>
      </c>
      <c r="GT626" s="204"/>
      <c r="GU626" s="204">
        <f>VLOOKUP(GR626,$A$681:$F$2313,6,FALSE)</f>
        <v>20</v>
      </c>
      <c r="GV626" s="203" t="s">
        <v>67</v>
      </c>
      <c r="GW626" s="10">
        <f>GU626*1.2</f>
        <v>24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VLOOKUP(HA626,$A$681:$F$2313,6,FALSE)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2081</v>
      </c>
      <c r="HL626" s="204"/>
      <c r="HM626" s="204">
        <f>VLOOKUP(HJ626,$A$681:$F$2313,6,FALSE)</f>
        <v>20</v>
      </c>
      <c r="HN626" s="203" t="s">
        <v>67</v>
      </c>
      <c r="HO626" s="10">
        <f>HM626*1.2</f>
        <v>24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VLOOKUP(HS626,$A$681:$F$2313,6,FALSE)</f>
        <v>234</v>
      </c>
      <c r="HW626" s="203" t="s">
        <v>67</v>
      </c>
      <c r="HX626" s="10">
        <f>HV626*1.2</f>
        <v>280.8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VLOOKUP(IB626,$A$681:$F$2313,6,FALSE)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VLOOKUP(IK626,$A$681:$F$2313,6,FALSE)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VLOOKUP(IT626,$A$681:$F$2313,6,FALSE)</f>
        <v>26</v>
      </c>
      <c r="IX626" s="203" t="s">
        <v>67</v>
      </c>
      <c r="IY626" s="10">
        <f>IW626*1.2</f>
        <v>31.2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VLOOKUP(JC626,$A$681:$F$2313,6,FALSE)</f>
        <v>54</v>
      </c>
      <c r="JG626" s="203" t="s">
        <v>67</v>
      </c>
      <c r="JH626" s="10">
        <f>JF626*1.2</f>
        <v>64.8</v>
      </c>
      <c r="JI626" s="10"/>
      <c r="JJ626" s="268"/>
      <c r="JK626" s="203" t="s">
        <v>88</v>
      </c>
      <c r="JL626" s="277" t="s">
        <v>2064</v>
      </c>
      <c r="JN626" s="204"/>
      <c r="JO626" s="204">
        <f>VLOOKUP(JL626,$A$681:$F$2313,6,FALSE)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VLOOKUP(JU626,$A$681:$F$2313,6,FALSE)</f>
        <v>408</v>
      </c>
      <c r="JY626" s="203" t="s">
        <v>67</v>
      </c>
      <c r="JZ626" s="10">
        <f>JX626*1.2</f>
        <v>489.59999999999997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VLOOKUP(KD626,$A$681:$F$2313,6,FALSE)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VLOOKUP(KM626,$A$681:$F$2313,6,FALSE)</f>
        <v>200</v>
      </c>
      <c r="KQ626" s="203" t="s">
        <v>67</v>
      </c>
      <c r="KR626" s="10">
        <f>KP626*1.2</f>
        <v>240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VLOOKUP(KV626,$A$681:$F$2313,6,FALSE)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VLOOKUP(LE626,$A$681:$F$2313,6,FALSE)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2081</v>
      </c>
      <c r="LP626" s="204"/>
      <c r="LQ626" s="204">
        <f>VLOOKUP(LN626,$A$681:$F$2313,6,FALSE)</f>
        <v>20</v>
      </c>
      <c r="LR626" s="203" t="s">
        <v>67</v>
      </c>
      <c r="LS626" s="10">
        <f>LQ626*1.2</f>
        <v>24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VLOOKUP(LW626,$A$681:$F$2313,6,FALSE)</f>
        <v>3</v>
      </c>
      <c r="MA626" s="203" t="s">
        <v>67</v>
      </c>
      <c r="MB626" s="10">
        <f>LZ626*1.2</f>
        <v>3.5999999999999996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VLOOKUP(MF626,$A$681:$F$2313,6,FALSE)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VLOOKUP(MO626,$A$681:$F$2313,6,FALSE)</f>
        <v>200</v>
      </c>
      <c r="MS626" s="203" t="s">
        <v>67</v>
      </c>
      <c r="MT626" s="10">
        <f>MR626*1.2</f>
        <v>240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VLOOKUP(MX626,$A$681:$F$2313,6,FALSE)</f>
        <v>99</v>
      </c>
      <c r="NB626" s="203" t="s">
        <v>67</v>
      </c>
      <c r="NC626" s="10">
        <f>NA626*1.2</f>
        <v>118.8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VLOOKUP(NG626,$A$681:$F$2313,6,FALSE)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VLOOKUP(NP626,$A$681:$F$2313,6,FALSE)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VLOOKUP(NY626,$A$681:$F$2313,6,FALSE)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VLOOKUP(OH626,$A$681:$F$2313,6,FALSE)</f>
        <v>200</v>
      </c>
      <c r="OL626" s="203" t="s">
        <v>67</v>
      </c>
      <c r="OM626" s="10">
        <f>OK626*1.2</f>
        <v>240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VLOOKUP(OQ626,$A$681:$F$2313,6,FALSE)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2081</v>
      </c>
      <c r="PB626" s="204"/>
      <c r="PC626" s="204">
        <f>VLOOKUP(OZ626,$A$681:$F$2313,6,FALSE)</f>
        <v>20</v>
      </c>
      <c r="PD626" s="203" t="s">
        <v>67</v>
      </c>
      <c r="PE626" s="10">
        <f>PC626*1.2</f>
        <v>24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VLOOKUP(PI626,$A$681:$F$2313,6,FALSE)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VLOOKUP(PR626,$A$681:$F$2313,6,FALSE)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VLOOKUP(QA626,$A$681:$F$2313,6,FALSE)</f>
        <v>364</v>
      </c>
      <c r="QE626" s="203" t="s">
        <v>67</v>
      </c>
      <c r="QF626" s="10">
        <f>QD626*1.2</f>
        <v>436.8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VLOOKUP(QJ626,$A$681:$F$2313,6,FALSE)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VLOOKUP(QS626,$A$681:$F$2313,6,FALSE)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VLOOKUP(RB626,$A$681:$F$2313,6,FALSE)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VLOOKUP(RK626,$A$681:$F$2313,6,FALSE)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VLOOKUP(RT626,$A$681:$F$2313,6,FALSE)</f>
        <v>200</v>
      </c>
      <c r="RX626" s="203" t="s">
        <v>67</v>
      </c>
      <c r="RY626" s="10">
        <f>RW626*1.2</f>
        <v>240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VLOOKUP(SC626,$A$681:$F$2313,6,FALSE)</f>
        <v>85</v>
      </c>
      <c r="SG626" s="203" t="s">
        <v>67</v>
      </c>
      <c r="SH626" s="10">
        <f>SF626*1.2</f>
        <v>102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VLOOKUP(SL626,$A$681:$F$2313,6,FALSE)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VLOOKUP(SU626,$A$681:$F$2313,6,FALSE)</f>
        <v>22</v>
      </c>
      <c r="SY626" s="203" t="s">
        <v>67</v>
      </c>
      <c r="SZ626" s="10">
        <f>SX626*1.2</f>
        <v>26.4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VLOOKUP(TD626,$A$681:$F$2313,6,FALSE)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2064</v>
      </c>
      <c r="TO626" s="204"/>
      <c r="TP626" s="204">
        <f>VLOOKUP(TM626,$A$681:$F$2313,6,FALSE)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VLOOKUP(TV626,$A$681:$F$2313,6,FALSE)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VLOOKUP(UE626,$A$681:$F$2313,6,FALSE)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VLOOKUP(UN626,$A$681:$F$2313,6,FALSE)</f>
        <v>3</v>
      </c>
      <c r="UR626" s="203" t="s">
        <v>67</v>
      </c>
      <c r="US626" s="10">
        <f>UQ626*1.2</f>
        <v>3.5999999999999996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VLOOKUP(UW626,$A$681:$F$2313,6,FALSE)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VLOOKUP(VF626,$A$681:$F$2313,6,FALSE)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VLOOKUP(VO626,$A$681:$F$2313,6,FALSE)</f>
        <v>64</v>
      </c>
      <c r="VS626" s="203" t="s">
        <v>67</v>
      </c>
      <c r="VT626" s="10">
        <f>VR626*1.2</f>
        <v>76.8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VLOOKUP(VX626,$A$681:$F$2313,6,FALSE)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VLOOKUP(WG626,$A$681:$F$2313,6,FALSE)</f>
        <v>3</v>
      </c>
      <c r="WK626" s="203" t="s">
        <v>67</v>
      </c>
      <c r="WL626" s="10">
        <f>WJ626*1.2</f>
        <v>3.5999999999999996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VLOOKUP(WP626,$A$681:$F$2313,6,FALSE)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VLOOKUP(WY626,$A$681:$F$2313,6,FALSE)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VLOOKUP(XH626,$A$681:$F$2313,6,FALSE)</f>
        <v>100</v>
      </c>
      <c r="XL626" s="203" t="s">
        <v>67</v>
      </c>
      <c r="XM626" s="10">
        <f>XK626*1.2</f>
        <v>120</v>
      </c>
      <c r="XO626" s="274"/>
      <c r="XP626" s="203" t="s">
        <v>88</v>
      </c>
      <c r="XQ626" s="277" t="s">
        <v>2064</v>
      </c>
      <c r="XS626" s="204"/>
      <c r="XT626" s="204">
        <f>VLOOKUP(XQ626,$A$681:$F$2313,6,FALSE)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VLOOKUP(XZ626,$A$681:$F$2313,6,FALSE)</f>
        <v>234</v>
      </c>
      <c r="YD626" s="203" t="s">
        <v>67</v>
      </c>
      <c r="YE626" s="10">
        <f>YC626*1.2</f>
        <v>280.8</v>
      </c>
      <c r="YG626" s="274"/>
      <c r="YH626" s="203" t="s">
        <v>88</v>
      </c>
      <c r="YI626" s="279" t="s">
        <v>183</v>
      </c>
      <c r="YK626" s="204"/>
      <c r="YL626" s="204" t="e">
        <f>VLOOKUP(YI626,$A$681:$F$2313,6,FALSE)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VLOOKUP(YR626,$A$681:$F$2313,6,FALSE)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VLOOKUP(ZA626,$A$681:$F$2313,6,FALSE)</f>
        <v>408</v>
      </c>
      <c r="ZE626" s="203" t="s">
        <v>67</v>
      </c>
      <c r="ZF626" s="10">
        <f>ZD626*1.2</f>
        <v>489.59999999999997</v>
      </c>
      <c r="ZH626" s="274"/>
      <c r="ZI626" s="203" t="s">
        <v>88</v>
      </c>
      <c r="ZJ626" s="277" t="s">
        <v>626</v>
      </c>
      <c r="ZL626" s="204"/>
      <c r="ZM626" s="204">
        <f>VLOOKUP(ZJ626,$A$681:$F$2313,6,FALSE)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VLOOKUP(ZS626,$A$681:$F$2313,6,FALSE)</f>
        <v>364</v>
      </c>
      <c r="ZW626" s="203" t="s">
        <v>67</v>
      </c>
      <c r="ZX626" s="10">
        <f>ZV626*1.2</f>
        <v>436.8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VLOOKUP(AAB626,$A$681:$F$2313,6,FALSE)</f>
        <v>117</v>
      </c>
      <c r="AAF626" s="203" t="s">
        <v>67</v>
      </c>
      <c r="AAG626" s="10">
        <f>AAE626*1.2</f>
        <v>140.4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VLOOKUP(AAK626,$A$681:$F$2313,6,FALSE)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VLOOKUP(AAT626,$A$681:$F$2313,6,FALSE)</f>
        <v>364</v>
      </c>
      <c r="AAX626" s="203" t="s">
        <v>67</v>
      </c>
      <c r="AAY626" s="10">
        <f>AAW626*1.2</f>
        <v>436.8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VLOOKUP(ABC626,$A$681:$F$2313,6,FALSE)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VLOOKUP(ABL626,$A$681:$F$2313,6,FALSE)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VLOOKUP(ABU626,$A$681:$F$2313,6,FALSE)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VLOOKUP(ACD626,$A$681:$F$2313,6,FALSE)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VLOOKUP(ACM626,$A$681:$F$2313,6,FALSE)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VLOOKUP(ACV626,$A$681:$F$2313,6,FALSE)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VLOOKUP(ADE626,$A$681:$F$2313,6,FALSE)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VLOOKUP(ADN626,$A$681:$F$2313,6,FALSE)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VLOOKUP(ADW626,$A$681:$F$2313,6,FALSE)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VLOOKUP(AEF626,$A$681:$F$2313,6,FALSE)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VLOOKUP(AEO626,$A$681:$F$2313,6,FALSE)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VLOOKUP(AEX626,$A$681:$F$2313,6,FALSE)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VLOOKUP(AFG626,$A$681:$F$2313,6,FALSE)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VLOOKUP(AFP626,$A$681:$F$2313,6,FALSE)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VLOOKUP(AFY626,$A$681:$F$2313,6,FALSE)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VLOOKUP(AGH626,$A$681:$F$2313,6,FALSE)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VLOOKUP(AGQ626,$A$681:$F$2313,6,FALSE)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VLOOKUP(AGZ626,$A$681:$F$2313,6,FALSE)</f>
        <v>54</v>
      </c>
      <c r="AHD626" s="203" t="s">
        <v>67</v>
      </c>
      <c r="AHE626" s="10">
        <f>AHC626*1.2</f>
        <v>64.8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VLOOKUP(AHI626,$A$681:$F$2313,6,FALSE)</f>
        <v>117</v>
      </c>
      <c r="AHM626" s="203" t="s">
        <v>67</v>
      </c>
      <c r="AHN626" s="10">
        <f>AHL626*1.2</f>
        <v>140.4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VLOOKUP(AHR626,$A$681:$F$2313,6,FALSE)</f>
        <v>200</v>
      </c>
      <c r="AHV626" s="203" t="s">
        <v>67</v>
      </c>
      <c r="AHW626" s="10">
        <f>AHU626*1.2</f>
        <v>240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VLOOKUP(AIA626,$A$681:$F$2313,6,FALSE)</f>
        <v>100</v>
      </c>
      <c r="AIE626" s="203" t="s">
        <v>67</v>
      </c>
      <c r="AIF626" s="10">
        <f>AID626*1.2</f>
        <v>120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VLOOKUP(AIJ626,$A$681:$F$2313,6,FALSE)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VLOOKUP(AIS626,$A$681:$F$2313,6,FALSE)</f>
        <v>200</v>
      </c>
      <c r="AIW626" s="203" t="s">
        <v>67</v>
      </c>
      <c r="AIX626" s="10">
        <f>AIV626*1.2</f>
        <v>240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VLOOKUP(AJB626,$A$681:$F$2313,6,FALSE)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VLOOKUP(AJK626,$A$681:$F$2313,6,FALSE)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VLOOKUP(AJT626,$A$681:$F$2313,6,FALSE)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VLOOKUP(AKC626,$A$681:$F$2313,6,FALSE)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VLOOKUP(AKL626,$A$681:$F$2313,6,FALSE)</f>
        <v>100</v>
      </c>
      <c r="AKP626" s="203" t="s">
        <v>67</v>
      </c>
      <c r="AKQ626" s="10">
        <f>AKO626*1.2</f>
        <v>120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VLOOKUP(AKU626,$A$681:$F$2313,6,FALSE)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VLOOKUP(ALD626,$A$681:$F$2313,6,FALSE)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VLOOKUP(ALM626,$A$681:$F$2313,6,FALSE)</f>
        <v>64</v>
      </c>
      <c r="ALQ626" s="203" t="s">
        <v>67</v>
      </c>
      <c r="ALR626" s="10">
        <f>ALP626*1.2</f>
        <v>76.8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VLOOKUP(ALV626,$A$681:$F$2313,6,FALSE)</f>
        <v>54</v>
      </c>
      <c r="ALZ626" s="203" t="s">
        <v>67</v>
      </c>
      <c r="AMA626" s="10">
        <f>ALY626*1.2</f>
        <v>64.8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VLOOKUP(AME626,$A$681:$F$2313,6,FALSE)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VLOOKUP(AMN626,$A$681:$F$2313,6,FALSE)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VLOOKUP(AMW626,$A$681:$F$2313,6,FALSE)</f>
        <v>364</v>
      </c>
      <c r="ANA626" s="203" t="s">
        <v>67</v>
      </c>
      <c r="ANB626" s="10">
        <f>AMZ626*1.2</f>
        <v>436.8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VLOOKUP(ANF626,$A$681:$F$2313,6,FALSE)</f>
        <v>100</v>
      </c>
      <c r="ANJ626" s="203" t="s">
        <v>67</v>
      </c>
      <c r="ANK626" s="10">
        <f>ANI626*1.2</f>
        <v>120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VLOOKUP(ANO626,$A$681:$F$2313,6,FALSE)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VLOOKUP(ANX626,$A$681:$F$2313,6,FALSE)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2064</v>
      </c>
      <c r="AOI626" s="204"/>
      <c r="AOJ626" s="204">
        <f>VLOOKUP(AOG626,$A$681:$F$2313,6,FALSE)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VLOOKUP(AOP626,$A$681:$F$2313,6,FALSE)</f>
        <v>54</v>
      </c>
      <c r="AOT626" s="203" t="s">
        <v>67</v>
      </c>
      <c r="AOU626" s="10">
        <f>AOS626*1.2</f>
        <v>64.8</v>
      </c>
      <c r="AOV626" s="10"/>
      <c r="AOW626" s="274"/>
      <c r="AOX626" s="203" t="s">
        <v>88</v>
      </c>
      <c r="AOY626" s="277" t="s">
        <v>2081</v>
      </c>
      <c r="APA626" s="204"/>
      <c r="APB626" s="204">
        <f>VLOOKUP(AOY626,$A$681:$F$2313,6,FALSE)</f>
        <v>20</v>
      </c>
      <c r="APC626" s="203" t="s">
        <v>67</v>
      </c>
      <c r="APD626" s="10">
        <f>APB626*1.2</f>
        <v>24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VLOOKUP(APH626,$A$681:$F$2313,6,FALSE)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VLOOKUP(APQ626,$A$681:$F$2313,6,FALSE)</f>
        <v>364</v>
      </c>
      <c r="APU626" s="203" t="s">
        <v>67</v>
      </c>
      <c r="APV626" s="10">
        <f>APT626*1.2</f>
        <v>436.8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VLOOKUP(APZ626,$A$681:$F$2313,6,FALSE)</f>
        <v>85</v>
      </c>
      <c r="AQD626" s="203" t="s">
        <v>67</v>
      </c>
      <c r="AQE626" s="10">
        <f>AQC626*1.2</f>
        <v>102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VLOOKUP(B627,$A$681:$F$2313,6,FALSE)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VLOOKUP(K627,$A$681:$F$2313,6,FALSE)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VLOOKUP(T627,$A$681:$F$2313,6,FALSE)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VLOOKUP(AC627,$A$681:$F$2313,6,FALSE)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VLOOKUP(AL627,$A$681:$F$2313,6,FALSE)</f>
        <v>408</v>
      </c>
      <c r="AP627" s="203" t="s">
        <v>69</v>
      </c>
      <c r="AQ627" s="10">
        <f>AO627*1.1</f>
        <v>448.8</v>
      </c>
      <c r="AR627" s="10"/>
      <c r="AS627" s="268"/>
      <c r="AT627" s="203" t="s">
        <v>89</v>
      </c>
      <c r="AU627" s="277" t="s">
        <v>2081</v>
      </c>
      <c r="AW627" s="204"/>
      <c r="AX627" s="204">
        <f>VLOOKUP(AU627,$A$681:$F$2313,6,FALSE)</f>
        <v>20</v>
      </c>
      <c r="AY627" s="203" t="s">
        <v>69</v>
      </c>
      <c r="AZ627" s="10">
        <f>AX627*1.1</f>
        <v>22</v>
      </c>
      <c r="BA627" s="10"/>
      <c r="BB627" s="268"/>
      <c r="BC627" s="203" t="s">
        <v>89</v>
      </c>
      <c r="BD627" s="277" t="s">
        <v>2081</v>
      </c>
      <c r="BF627" s="204"/>
      <c r="BG627" s="204">
        <f>VLOOKUP(BD627,$A$681:$F$2313,6,FALSE)</f>
        <v>20</v>
      </c>
      <c r="BH627" s="203" t="s">
        <v>69</v>
      </c>
      <c r="BI627" s="10">
        <f>BG627*1.1</f>
        <v>22</v>
      </c>
      <c r="BJ627" s="10"/>
      <c r="BK627" s="268"/>
      <c r="BL627" s="203" t="s">
        <v>89</v>
      </c>
      <c r="BM627" s="277" t="s">
        <v>2064</v>
      </c>
      <c r="BO627" s="204"/>
      <c r="BP627" s="204">
        <f>VLOOKUP(BM627,$A$681:$F$2313,6,FALSE)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2081</v>
      </c>
      <c r="BX627" s="204"/>
      <c r="BY627" s="204">
        <f>VLOOKUP(BV627,$A$681:$F$2313,6,FALSE)</f>
        <v>20</v>
      </c>
      <c r="BZ627" s="203" t="s">
        <v>69</v>
      </c>
      <c r="CA627" s="10">
        <f>BY627*1.1</f>
        <v>22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VLOOKUP(CE627,$A$681:$F$2313,6,FALSE)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VLOOKUP(CN627,$A$681:$F$2313,6,FALSE)</f>
        <v>408</v>
      </c>
      <c r="CR627" s="203" t="s">
        <v>69</v>
      </c>
      <c r="CS627" s="10">
        <f>CQ627*1.1</f>
        <v>448.8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VLOOKUP(CW627,$A$681:$F$2313,6,FALSE)</f>
        <v>408</v>
      </c>
      <c r="DA627" s="203" t="s">
        <v>69</v>
      </c>
      <c r="DB627" s="10">
        <f>CZ627*1.1</f>
        <v>448.8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VLOOKUP(DF627,$A$681:$F$2313,6,FALSE)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VLOOKUP(DO627,$A$681:$F$2313,6,FALSE)</f>
        <v>200</v>
      </c>
      <c r="DS627" s="203" t="s">
        <v>69</v>
      </c>
      <c r="DT627" s="10">
        <f>DR627*1.1</f>
        <v>220.00000000000003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VLOOKUP(DX627,$A$681:$F$2313,6,FALSE)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VLOOKUP(EG627,$A$681:$F$2313,6,FALSE)</f>
        <v>408</v>
      </c>
      <c r="EK627" s="203" t="s">
        <v>69</v>
      </c>
      <c r="EL627" s="10">
        <f>EJ627*1.1</f>
        <v>448.8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VLOOKUP(EP627,$A$681:$F$2313,6,FALSE)</f>
        <v>64</v>
      </c>
      <c r="ET627" s="203" t="s">
        <v>69</v>
      </c>
      <c r="EU627" s="10">
        <f>ES627*1.1</f>
        <v>70.400000000000006</v>
      </c>
      <c r="EV627" s="10"/>
      <c r="EW627" s="268"/>
      <c r="EX627" s="203" t="s">
        <v>89</v>
      </c>
      <c r="EY627" s="277" t="s">
        <v>2064</v>
      </c>
      <c r="FA627" s="204"/>
      <c r="FB627" s="204">
        <f>VLOOKUP(EY627,$A$681:$F$2313,6,FALSE)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2081</v>
      </c>
      <c r="FJ627" s="204"/>
      <c r="FK627" s="204">
        <f>VLOOKUP(FH627,$A$681:$F$2313,6,FALSE)</f>
        <v>20</v>
      </c>
      <c r="FL627" s="203" t="s">
        <v>69</v>
      </c>
      <c r="FM627" s="10">
        <f>FK627*1.1</f>
        <v>22</v>
      </c>
      <c r="FN627" s="10"/>
      <c r="FO627" s="268"/>
      <c r="FP627" s="203" t="s">
        <v>89</v>
      </c>
      <c r="FQ627" s="277" t="s">
        <v>2081</v>
      </c>
      <c r="FS627" s="204"/>
      <c r="FT627" s="204">
        <f>VLOOKUP(FQ627,$A$681:$F$2313,6,FALSE)</f>
        <v>20</v>
      </c>
      <c r="FU627" s="203" t="s">
        <v>69</v>
      </c>
      <c r="FV627" s="10">
        <f>FT627*1.1</f>
        <v>22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VLOOKUP(FZ627,$A$681:$F$2313,6,FALSE)</f>
        <v>234</v>
      </c>
      <c r="GD627" s="203" t="s">
        <v>69</v>
      </c>
      <c r="GE627" s="10">
        <f>GC627*1.1</f>
        <v>257.40000000000003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VLOOKUP(GI627,$A$681:$F$2313,6,FALSE)</f>
        <v>54</v>
      </c>
      <c r="GM627" s="203" t="s">
        <v>69</v>
      </c>
      <c r="GN627" s="10">
        <f>GL627*1.1</f>
        <v>59.400000000000006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VLOOKUP(GR627,$A$681:$F$2313,6,FALSE)</f>
        <v>364</v>
      </c>
      <c r="GV627" s="203" t="s">
        <v>69</v>
      </c>
      <c r="GW627" s="10">
        <f>GU627*1.1</f>
        <v>400.40000000000003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VLOOKUP(HA627,$A$681:$F$2313,6,FALSE)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VLOOKUP(HJ627,$A$681:$F$2313,6,FALSE)</f>
        <v>200</v>
      </c>
      <c r="HN627" s="203" t="s">
        <v>69</v>
      </c>
      <c r="HO627" s="10">
        <f>HM627*1.1</f>
        <v>220.00000000000003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VLOOKUP(HS627,$A$681:$F$2313,6,FALSE)</f>
        <v>54</v>
      </c>
      <c r="HW627" s="203" t="s">
        <v>69</v>
      </c>
      <c r="HX627" s="10">
        <f>HV627*1.1</f>
        <v>59.400000000000006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VLOOKUP(IB627,$A$681:$F$2313,6,FALSE)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2064</v>
      </c>
      <c r="IM627" s="204"/>
      <c r="IN627" s="204">
        <f>VLOOKUP(IK627,$A$681:$F$2313,6,FALSE)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VLOOKUP(IT627,$A$681:$F$2313,6,FALSE)</f>
        <v>200</v>
      </c>
      <c r="IX627" s="203" t="s">
        <v>69</v>
      </c>
      <c r="IY627" s="10">
        <f>IW627*1.1</f>
        <v>220.00000000000003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VLOOKUP(JC627,$A$681:$F$2313,6,FALSE)</f>
        <v>200</v>
      </c>
      <c r="JG627" s="203" t="s">
        <v>69</v>
      </c>
      <c r="JH627" s="10">
        <f>JF627*1.1</f>
        <v>220.00000000000003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VLOOKUP(JL627,$A$681:$F$2313,6,FALSE)</f>
        <v>100</v>
      </c>
      <c r="JP627" s="203" t="s">
        <v>69</v>
      </c>
      <c r="JQ627" s="10">
        <f>JO627*1.1</f>
        <v>110.00000000000001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VLOOKUP(JU627,$A$681:$F$2313,6,FALSE)</f>
        <v>234</v>
      </c>
      <c r="JY627" s="203" t="s">
        <v>69</v>
      </c>
      <c r="JZ627" s="10">
        <f>JX627*1.1</f>
        <v>257.40000000000003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VLOOKUP(KD627,$A$681:$F$2313,6,FALSE)</f>
        <v>54</v>
      </c>
      <c r="KH627" s="203" t="s">
        <v>69</v>
      </c>
      <c r="KI627" s="10">
        <f>KG627*1.1</f>
        <v>59.400000000000006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VLOOKUP(KM627,$A$681:$F$2313,6,FALSE)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VLOOKUP(KV627,$A$681:$F$2313,6,FALSE)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VLOOKUP(LE627,$A$681:$F$2313,6,FALSE)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VLOOKUP(LN627,$A$681:$F$2313,6,FALSE)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VLOOKUP(LW627,$A$681:$F$2313,6,FALSE)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VLOOKUP(MF627,$A$681:$F$2313,6,FALSE)</f>
        <v>3</v>
      </c>
      <c r="MJ627" s="203" t="s">
        <v>69</v>
      </c>
      <c r="MK627" s="10">
        <f>MI627*1.1</f>
        <v>3.3000000000000003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VLOOKUP(MO627,$A$681:$F$2313,6,FALSE)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VLOOKUP(MX627,$A$681:$F$2313,6,FALSE)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2064</v>
      </c>
      <c r="NI627" s="204"/>
      <c r="NJ627" s="204">
        <f>VLOOKUP(NG627,$A$681:$F$2313,6,FALSE)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VLOOKUP(NP627,$A$681:$F$2313,6,FALSE)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VLOOKUP(NY627,$A$681:$F$2313,6,FALSE)</f>
        <v>85</v>
      </c>
      <c r="OC627" s="203" t="s">
        <v>69</v>
      </c>
      <c r="OD627" s="10">
        <f>OB627*1.1</f>
        <v>93.500000000000014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VLOOKUP(OH627,$A$681:$F$2313,6,FALSE)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VLOOKUP(OQ627,$A$681:$F$2313,6,FALSE)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VLOOKUP(OZ627,$A$681:$F$2313,6,FALSE)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VLOOKUP(PI627,$A$681:$F$2313,6,FALSE)</f>
        <v>234</v>
      </c>
      <c r="PM627" s="203" t="s">
        <v>69</v>
      </c>
      <c r="PN627" s="10">
        <f>PL627*1.1</f>
        <v>257.40000000000003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VLOOKUP(PR627,$A$681:$F$2313,6,FALSE)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VLOOKUP(QA627,$A$681:$F$2313,6,FALSE)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VLOOKUP(QJ627,$A$681:$F$2313,6,FALSE)</f>
        <v>26</v>
      </c>
      <c r="QN627" s="203" t="s">
        <v>69</v>
      </c>
      <c r="QO627" s="10">
        <f>QM627*1.1</f>
        <v>28.6</v>
      </c>
      <c r="QP627" s="10"/>
      <c r="QQ627" s="268"/>
      <c r="QR627" s="203" t="s">
        <v>89</v>
      </c>
      <c r="QS627" s="277" t="s">
        <v>2081</v>
      </c>
      <c r="QU627" s="204"/>
      <c r="QV627" s="204">
        <f>VLOOKUP(QS627,$A$681:$F$2313,6,FALSE)</f>
        <v>20</v>
      </c>
      <c r="QW627" s="203" t="s">
        <v>69</v>
      </c>
      <c r="QX627" s="10">
        <f>QV627*1.1</f>
        <v>22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VLOOKUP(RB627,$A$681:$F$2313,6,FALSE)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VLOOKUP(RK627,$A$681:$F$2313,6,FALSE)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VLOOKUP(RT627,$A$681:$F$2313,6,FALSE)</f>
        <v>54</v>
      </c>
      <c r="RX627" s="203" t="s">
        <v>69</v>
      </c>
      <c r="RY627" s="10">
        <f>RW627*1.1</f>
        <v>59.400000000000006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VLOOKUP(SC627,$A$681:$F$2313,6,FALSE)</f>
        <v>100</v>
      </c>
      <c r="SG627" s="203" t="s">
        <v>69</v>
      </c>
      <c r="SH627" s="10">
        <f>SF627*1.1</f>
        <v>110.00000000000001</v>
      </c>
      <c r="SI627" s="10"/>
      <c r="SJ627" s="274"/>
      <c r="SK627" s="203" t="s">
        <v>89</v>
      </c>
      <c r="SL627" s="277" t="s">
        <v>2081</v>
      </c>
      <c r="SN627" s="204"/>
      <c r="SO627" s="204">
        <f>VLOOKUP(SL627,$A$681:$F$2313,6,FALSE)</f>
        <v>20</v>
      </c>
      <c r="SP627" s="203" t="s">
        <v>69</v>
      </c>
      <c r="SQ627" s="10">
        <f>SO627*1.1</f>
        <v>22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VLOOKUP(SU627,$A$681:$F$2313,6,FALSE)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VLOOKUP(TD627,$A$681:$F$2313,6,FALSE)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VLOOKUP(TM627,$A$681:$F$2313,6,FALSE)</f>
        <v>364</v>
      </c>
      <c r="TQ627" s="203" t="s">
        <v>69</v>
      </c>
      <c r="TR627" s="10">
        <f>TP627*1.1</f>
        <v>400.40000000000003</v>
      </c>
      <c r="TS627" s="10"/>
      <c r="TT627" s="274"/>
      <c r="TU627" s="203" t="s">
        <v>89</v>
      </c>
      <c r="TV627" s="277" t="s">
        <v>2081</v>
      </c>
      <c r="TX627" s="204"/>
      <c r="TY627" s="204">
        <f>VLOOKUP(TV627,$A$681:$F$2313,6,FALSE)</f>
        <v>20</v>
      </c>
      <c r="TZ627" s="203" t="s">
        <v>69</v>
      </c>
      <c r="UA627" s="10">
        <f>TY627*1.1</f>
        <v>22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VLOOKUP(UE627,$A$681:$F$2313,6,FALSE)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VLOOKUP(UN627,$A$681:$F$2313,6,FALSE)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VLOOKUP(UW627,$A$681:$F$2313,6,FALSE)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VLOOKUP(VF627,$A$681:$F$2313,6,FALSE)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VLOOKUP(VO627,$A$681:$F$2313,6,FALSE)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VLOOKUP(VX627,$A$681:$F$2313,6,FALSE)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VLOOKUP(WG627,$A$681:$F$2313,6,FALSE)</f>
        <v>22</v>
      </c>
      <c r="WK627" s="203" t="s">
        <v>69</v>
      </c>
      <c r="WL627" s="10">
        <f>WJ627*1.1</f>
        <v>24.200000000000003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VLOOKUP(WP627,$A$681:$F$2313,6,FALSE)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VLOOKUP(WY627,$A$681:$F$2313,6,FALSE)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VLOOKUP(XH627,$A$681:$F$2313,6,FALSE)</f>
        <v>64</v>
      </c>
      <c r="XL627" s="203" t="s">
        <v>69</v>
      </c>
      <c r="XM627" s="10">
        <f>XK627*1.1</f>
        <v>70.400000000000006</v>
      </c>
      <c r="XO627" s="274"/>
      <c r="XP627" s="203" t="s">
        <v>89</v>
      </c>
      <c r="XQ627" s="277" t="s">
        <v>717</v>
      </c>
      <c r="XS627" s="204"/>
      <c r="XT627" s="204">
        <f>VLOOKUP(XQ627,$A$681:$F$2313,6,FALSE)</f>
        <v>200</v>
      </c>
      <c r="XU627" s="203" t="s">
        <v>69</v>
      </c>
      <c r="XV627" s="10">
        <f>XT627*1.1</f>
        <v>220.00000000000003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VLOOKUP(XZ627,$A$681:$F$2313,6,FALSE)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VLOOKUP(YI627,$A$681:$F$2313,6,FALSE)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VLOOKUP(YR627,$A$681:$F$2313,6,FALSE)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VLOOKUP(ZA627,$A$681:$F$2313,6,FALSE)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VLOOKUP(ZJ627,$A$681:$F$2313,6,FALSE)</f>
        <v>408</v>
      </c>
      <c r="ZN627" s="203" t="s">
        <v>69</v>
      </c>
      <c r="ZO627" s="10">
        <f>ZM627*1.1</f>
        <v>448.8</v>
      </c>
      <c r="ZQ627" s="274"/>
      <c r="ZR627" s="203" t="s">
        <v>89</v>
      </c>
      <c r="ZS627" s="277" t="s">
        <v>2064</v>
      </c>
      <c r="ZU627" s="204"/>
      <c r="ZV627" s="204">
        <f>VLOOKUP(ZS627,$A$681:$F$2313,6,FALSE)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VLOOKUP(AAB627,$A$681:$F$2313,6,FALSE)</f>
        <v>99</v>
      </c>
      <c r="AAF627" s="203" t="s">
        <v>69</v>
      </c>
      <c r="AAG627" s="10">
        <f>AAE627*1.1</f>
        <v>108.9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VLOOKUP(AAK627,$A$681:$F$2313,6,FALSE)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VLOOKUP(AAT627,$A$681:$F$2313,6,FALSE)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VLOOKUP(ABC627,$A$681:$F$2313,6,FALSE)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VLOOKUP(ABL627,$A$681:$F$2313,6,FALSE)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VLOOKUP(ABU627,$A$681:$F$2313,6,FALSE)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VLOOKUP(ACD627,$A$681:$F$2313,6,FALSE)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VLOOKUP(ACM627,$A$681:$F$2313,6,FALSE)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VLOOKUP(ACV627,$A$681:$F$2313,6,FALSE)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VLOOKUP(ADE627,$A$681:$F$2313,6,FALSE)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VLOOKUP(ADN627,$A$681:$F$2313,6,FALSE)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VLOOKUP(ADW627,$A$681:$F$2313,6,FALSE)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VLOOKUP(AEF627,$A$681:$F$2313,6,FALSE)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VLOOKUP(AEO627,$A$681:$F$2313,6,FALSE)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VLOOKUP(AEX627,$A$681:$F$2313,6,FALSE)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VLOOKUP(AFG627,$A$681:$F$2313,6,FALSE)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VLOOKUP(AFP627,$A$681:$F$2313,6,FALSE)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VLOOKUP(AFY627,$A$681:$F$2313,6,FALSE)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VLOOKUP(AGH627,$A$681:$F$2313,6,FALSE)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VLOOKUP(AGQ627,$A$681:$F$2313,6,FALSE)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2081</v>
      </c>
      <c r="AHB627" s="204"/>
      <c r="AHC627" s="204">
        <f>VLOOKUP(AGZ627,$A$681:$F$2313,6,FALSE)</f>
        <v>20</v>
      </c>
      <c r="AHD627" s="203" t="s">
        <v>69</v>
      </c>
      <c r="AHE627" s="10">
        <f>AHC627*1.1</f>
        <v>22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VLOOKUP(AHI627,$A$681:$F$2313,6,FALSE)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VLOOKUP(AHR627,$A$681:$F$2313,6,FALSE)</f>
        <v>54</v>
      </c>
      <c r="AHV627" s="203" t="s">
        <v>69</v>
      </c>
      <c r="AHW627" s="10">
        <f>AHU627*1.1</f>
        <v>59.400000000000006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VLOOKUP(AIA627,$A$681:$F$2313,6,FALSE)</f>
        <v>54</v>
      </c>
      <c r="AIE627" s="203" t="s">
        <v>69</v>
      </c>
      <c r="AIF627" s="10">
        <f>AID627*1.1</f>
        <v>59.400000000000006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VLOOKUP(AIJ627,$A$681:$F$2313,6,FALSE)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VLOOKUP(AIS627,$A$681:$F$2313,6,FALSE)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VLOOKUP(AJB627,$A$681:$F$2313,6,FALSE)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VLOOKUP(AJK627,$A$681:$F$2313,6,FALSE)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VLOOKUP(AJT627,$A$681:$F$2313,6,FALSE)</f>
        <v>117</v>
      </c>
      <c r="AJX627" s="203" t="s">
        <v>69</v>
      </c>
      <c r="AJY627" s="10">
        <f>AJW627*1.1</f>
        <v>128.70000000000002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VLOOKUP(AKC627,$A$681:$F$2313,6,FALSE)</f>
        <v>234</v>
      </c>
      <c r="AKG627" s="203" t="s">
        <v>69</v>
      </c>
      <c r="AKH627" s="10">
        <f>AKF627*1.1</f>
        <v>257.40000000000003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VLOOKUP(AKL627,$A$681:$F$2313,6,FALSE)</f>
        <v>85</v>
      </c>
      <c r="AKP627" s="203" t="s">
        <v>69</v>
      </c>
      <c r="AKQ627" s="10">
        <f>AKO627*1.1</f>
        <v>93.500000000000014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VLOOKUP(AKU627,$A$681:$F$2313,6,FALSE)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2081</v>
      </c>
      <c r="ALF627" s="204"/>
      <c r="ALG627" s="204">
        <f>VLOOKUP(ALD627,$A$681:$F$2313,6,FALSE)</f>
        <v>20</v>
      </c>
      <c r="ALH627" s="203" t="s">
        <v>69</v>
      </c>
      <c r="ALI627" s="10">
        <f>ALG627*1.1</f>
        <v>22</v>
      </c>
      <c r="ALJ627" s="10"/>
      <c r="ALK627" s="274"/>
      <c r="ALL627" s="203" t="s">
        <v>89</v>
      </c>
      <c r="ALM627" s="277" t="s">
        <v>2064</v>
      </c>
      <c r="ALO627" s="204"/>
      <c r="ALP627" s="204">
        <f>VLOOKUP(ALM627,$A$681:$F$2313,6,FALSE)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VLOOKUP(ALV627,$A$681:$F$2313,6,FALSE)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VLOOKUP(AME627,$A$681:$F$2313,6,FALSE)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VLOOKUP(AMN627,$A$681:$F$2313,6,FALSE)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VLOOKUP(AMW627,$A$681:$F$2313,6,FALSE)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VLOOKUP(ANF627,$A$681:$F$2313,6,FALSE)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VLOOKUP(ANO627,$A$681:$F$2313,6,FALSE)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VLOOKUP(ANX627,$A$681:$F$2313,6,FALSE)</f>
        <v>54</v>
      </c>
      <c r="AOB627" s="203" t="s">
        <v>69</v>
      </c>
      <c r="AOC627" s="10">
        <f>AOA627*1.1</f>
        <v>59.400000000000006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VLOOKUP(AOG627,$A$681:$F$2313,6,FALSE)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VLOOKUP(AOP627,$A$681:$F$2313,6,FALSE)</f>
        <v>234</v>
      </c>
      <c r="AOT627" s="203" t="s">
        <v>69</v>
      </c>
      <c r="AOU627" s="10">
        <f>AOS627*1.1</f>
        <v>257.40000000000003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VLOOKUP(AOY627,$A$681:$F$2313,6,FALSE)</f>
        <v>117</v>
      </c>
      <c r="APC627" s="203" t="s">
        <v>69</v>
      </c>
      <c r="APD627" s="10">
        <f>APB627*1.1</f>
        <v>128.70000000000002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VLOOKUP(APH627,$A$681:$F$2313,6,FALSE)</f>
        <v>3</v>
      </c>
      <c r="APL627" s="203" t="s">
        <v>69</v>
      </c>
      <c r="APM627" s="10">
        <f>APK627*1.1</f>
        <v>3.3000000000000003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VLOOKUP(APQ627,$A$681:$F$2313,6,FALSE)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VLOOKUP(APZ627,$A$681:$F$2313,6,FALSE)</f>
        <v>22</v>
      </c>
      <c r="AQD627" s="203" t="s">
        <v>69</v>
      </c>
      <c r="AQE627" s="10">
        <f>AQC627*1.1</f>
        <v>24.200000000000003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561.20000000000005</v>
      </c>
      <c r="I628" s="268"/>
      <c r="J628" s="203"/>
      <c r="K628" s="415"/>
      <c r="M628" s="203"/>
      <c r="N628" s="203"/>
      <c r="O628" s="203"/>
      <c r="P628" s="10"/>
      <c r="Q628" s="10">
        <f>SUM(P623:P627)</f>
        <v>526.6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578.59999999999991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775.8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969.8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966.4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735.90000000000009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950.5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566.6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537.20000000000005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952.40000000000009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1166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631.70000000000005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1079.2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799.4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748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945.8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632.4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1032.4000000000001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767.2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734.19999999999993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881.90000000000009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688.7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465.70000000000005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812.80000000000007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1178.9000000000001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486.9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628.90000000000009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881.2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924.8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352.6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575.69999999999993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211.2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1079.1000000000001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592.5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200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381.40000000000003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521.29999999999995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666.9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548.79999999999995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550.20000000000005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301.89999999999998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632.4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717.1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573.5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699.8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386.40000000000003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790.69999999999993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314.89999999999998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1092.8000000000002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1238.4000000000001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1049.8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311.8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601.19999999999993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763.7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300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456.9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537.69999999999993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928.59999999999991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645.9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532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412.1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1180.8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1126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1052.9000000000001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776.2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971.3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449.29999999999995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449.19999999999993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638.19999999999993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822.6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825.4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510.8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456.19999999999993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869.59999999999991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396.9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485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1084.8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580.29999999999995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607.9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713.1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860.60000000000014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673.5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724.7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568.79999999999995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600.70000000000005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715.59999999999991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361.4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773.09999999999991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701.10000000000014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423.90000000000003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636.6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602.29999999999995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1227.9999999999998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1285.7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374.4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437.9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708.8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576.70000000000005</v>
      </c>
      <c r="AQG628" s="274"/>
    </row>
    <row r="629" spans="1:1125" s="14" customFormat="1" ht="15">
      <c r="A629" s="203" t="s">
        <v>90</v>
      </c>
      <c r="B629" s="277" t="s">
        <v>2334</v>
      </c>
      <c r="D629" s="284">
        <f>IF(C629="Kopman",1.6,1)</f>
        <v>1</v>
      </c>
      <c r="E629" s="204">
        <f>VLOOKUP(B629,$A$681:$F$2313,6,FALSE)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2334</v>
      </c>
      <c r="M629" s="284">
        <f>IF(L629="Kopman",1.6,1)</f>
        <v>1</v>
      </c>
      <c r="N629" s="204">
        <f>VLOOKUP(K629,$A$681:$F$2313,6,FALSE)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VLOOKUP(T629,$A$681:$F$2313,6,FALSE)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2334</v>
      </c>
      <c r="AE629" s="284">
        <f>IF(AD629="Kopman",1.6,1)</f>
        <v>1</v>
      </c>
      <c r="AF629" s="204">
        <f>VLOOKUP(AC629,$A$681:$F$2313,6,FALSE)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VLOOKUP(AL629,$A$681:$F$2313,6,FALSE)</f>
        <v>143</v>
      </c>
      <c r="AP629" s="203" t="s">
        <v>61</v>
      </c>
      <c r="AQ629" s="10">
        <f>AO629*1.5*AN629</f>
        <v>214.5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VLOOKUP(AU629,$A$681:$F$2313,6,FALSE)</f>
        <v>143</v>
      </c>
      <c r="AY629" s="203" t="s">
        <v>61</v>
      </c>
      <c r="AZ629" s="10">
        <f>AX629*1.5*AW629</f>
        <v>214.5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VLOOKUP(BD629,$A$681:$F$2313,6,FALSE)</f>
        <v>143</v>
      </c>
      <c r="BH629" s="203" t="s">
        <v>61</v>
      </c>
      <c r="BI629" s="10">
        <f>BG629*1.5*BF629</f>
        <v>214.5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VLOOKUP(BM629,$A$681:$F$2313,6,FALSE)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VLOOKUP(BV629,$A$681:$F$2313,6,FALSE)</f>
        <v>124</v>
      </c>
      <c r="BZ629" s="203" t="s">
        <v>61</v>
      </c>
      <c r="CA629" s="10">
        <f>BY629*1.5*BX629</f>
        <v>186</v>
      </c>
      <c r="CB629" s="10"/>
      <c r="CC629" s="268"/>
      <c r="CD629" s="203" t="s">
        <v>90</v>
      </c>
      <c r="CE629" s="277" t="s">
        <v>2334</v>
      </c>
      <c r="CG629" s="284">
        <f>IF(CF629="Kopman",1.6,1)</f>
        <v>1</v>
      </c>
      <c r="CH629" s="204">
        <f>VLOOKUP(CE629,$A$681:$F$2313,6,FALSE)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2334</v>
      </c>
      <c r="CP629" s="284">
        <f>IF(CO629="Kopman",1.6,1)</f>
        <v>1</v>
      </c>
      <c r="CQ629" s="204">
        <f>VLOOKUP(CN629,$A$681:$F$2313,6,FALSE)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2020</v>
      </c>
      <c r="CY629" s="284">
        <f>IF(CX629="Kopman",1.6,1)</f>
        <v>1.6</v>
      </c>
      <c r="CZ629" s="204">
        <f>VLOOKUP(CW629,$A$681:$F$2313,6,FALSE)</f>
        <v>95</v>
      </c>
      <c r="DA629" s="203" t="s">
        <v>61</v>
      </c>
      <c r="DB629" s="10">
        <f>CZ629*1.5*CY629</f>
        <v>228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VLOOKUP(DF629,$A$681:$F$2313,6,FALSE)</f>
        <v>124</v>
      </c>
      <c r="DJ629" s="203" t="s">
        <v>61</v>
      </c>
      <c r="DK629" s="10">
        <f>DI629*1.5*DH629</f>
        <v>186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VLOOKUP(DO629,$A$681:$F$2313,6,FALSE)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VLOOKUP(DX629,$A$681:$F$2313,6,FALSE)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2339</v>
      </c>
      <c r="EI629" s="284">
        <f>IF(EH629="Kopman",1.6,1)</f>
        <v>1</v>
      </c>
      <c r="EJ629" s="204">
        <f>VLOOKUP(EG629,$A$681:$F$2313,6,FALSE)</f>
        <v>124</v>
      </c>
      <c r="EK629" s="203" t="s">
        <v>61</v>
      </c>
      <c r="EL629" s="10">
        <f>EJ629*1.5*EI629</f>
        <v>186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VLOOKUP(EP629,$A$681:$F$2313,6,FALSE)</f>
        <v>95</v>
      </c>
      <c r="ET629" s="203" t="s">
        <v>61</v>
      </c>
      <c r="EU629" s="10">
        <f>ES629*1.5*ER629</f>
        <v>142.5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VLOOKUP(EY629,$A$681:$F$2313,6,FALSE)</f>
        <v>143</v>
      </c>
      <c r="FC629" s="203" t="s">
        <v>61</v>
      </c>
      <c r="FD629" s="10">
        <f>FB629*1.5*FA629</f>
        <v>214.5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VLOOKUP(FH629,$A$681:$F$2313,6,FALSE)</f>
        <v>95</v>
      </c>
      <c r="FL629" s="203" t="s">
        <v>61</v>
      </c>
      <c r="FM629" s="10">
        <f>FK629*1.5*FJ629</f>
        <v>142.5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VLOOKUP(FQ629,$A$681:$F$2313,6,FALSE)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VLOOKUP(FZ629,$A$681:$F$2313,6,FALSE)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VLOOKUP(GI629,$A$681:$F$2313,6,FALSE)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VLOOKUP(GR629,$A$681:$F$2313,6,FALSE)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2334</v>
      </c>
      <c r="HC629" s="284">
        <f>IF(HB629="Kopman",1.6,1)</f>
        <v>1</v>
      </c>
      <c r="HD629" s="204">
        <f>VLOOKUP(HA629,$A$681:$F$2313,6,FALSE)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VLOOKUP(HJ629,$A$681:$F$2313,6,FALSE)</f>
        <v>143</v>
      </c>
      <c r="HN629" s="203" t="s">
        <v>61</v>
      </c>
      <c r="HO629" s="10">
        <f>HM629*1.5</f>
        <v>214.5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VLOOKUP(HS629,$A$681:$F$2313,6,FALSE)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VLOOKUP(IB629,$A$681:$F$2313,6,FALSE)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VLOOKUP(IK629,$A$681:$F$2313,6,FALSE)</f>
        <v>143</v>
      </c>
      <c r="IO629" s="203" t="s">
        <v>61</v>
      </c>
      <c r="IP629" s="10">
        <f>IN629*1.5*IM629</f>
        <v>214.5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VLOOKUP(IT629,$A$681:$F$2313,6,FALSE)</f>
        <v>58</v>
      </c>
      <c r="IX629" s="203" t="s">
        <v>61</v>
      </c>
      <c r="IY629" s="10">
        <f>IW629*1.5*IV629</f>
        <v>87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VLOOKUP(JC629,$A$681:$F$2313,6,FALSE)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VLOOKUP(JL629,$A$681:$F$2313,6,FALSE)</f>
        <v>143</v>
      </c>
      <c r="JP629" s="203" t="s">
        <v>61</v>
      </c>
      <c r="JQ629" s="10">
        <f>JO629*1.5*JN629</f>
        <v>214.5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VLOOKUP(JU629,$A$681:$F$2313,6,FALSE)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VLOOKUP(KD629,$A$681:$F$2313,6,FALSE)</f>
        <v>111</v>
      </c>
      <c r="KH629" s="203" t="s">
        <v>61</v>
      </c>
      <c r="KI629" s="10">
        <f>KG629*1.5*KF629</f>
        <v>166.5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VLOOKUP(KM629,$A$681:$F$2313,6,FALSE)</f>
        <v>143</v>
      </c>
      <c r="KQ629" s="203" t="s">
        <v>61</v>
      </c>
      <c r="KR629" s="10">
        <f>KP629*1.5</f>
        <v>214.5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VLOOKUP(KV629,$A$681:$F$2313,6,FALSE)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VLOOKUP(LE629,$A$681:$F$2313,6,FALSE)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VLOOKUP(LN629,$A$681:$F$2313,6,FALSE)</f>
        <v>143</v>
      </c>
      <c r="LR629" s="203" t="s">
        <v>61</v>
      </c>
      <c r="LS629" s="10">
        <f>LQ629*1.5*LP629</f>
        <v>214.5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VLOOKUP(LW629,$A$681:$F$2313,6,FALSE)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VLOOKUP(MF629,$A$681:$F$2313,6,FALSE)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VLOOKUP(MO629,$A$681:$F$2313,6,FALSE)</f>
        <v>166</v>
      </c>
      <c r="MS629" s="203" t="s">
        <v>61</v>
      </c>
      <c r="MT629" s="10">
        <f>MR629*1.5*MQ629</f>
        <v>249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VLOOKUP(MX629,$A$681:$F$2313,6,FALSE)</f>
        <v>124</v>
      </c>
      <c r="NB629" s="203" t="s">
        <v>61</v>
      </c>
      <c r="NC629" s="10">
        <f>NA629*1.5*MZ629</f>
        <v>186</v>
      </c>
      <c r="ND629" s="10"/>
      <c r="NE629" s="268"/>
      <c r="NF629" s="203" t="s">
        <v>90</v>
      </c>
      <c r="NG629" s="277" t="s">
        <v>2339</v>
      </c>
      <c r="NI629" s="284">
        <f>IF(NH629="Kopman",1.6,1)</f>
        <v>1</v>
      </c>
      <c r="NJ629" s="204">
        <f>VLOOKUP(NG629,$A$681:$F$2313,6,FALSE)</f>
        <v>124</v>
      </c>
      <c r="NK629" s="203" t="s">
        <v>61</v>
      </c>
      <c r="NL629" s="10">
        <f>NJ629*1.5*NI629</f>
        <v>186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VLOOKUP(NP629,$A$681:$F$2313,6,FALSE)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VLOOKUP(NY629,$A$681:$F$2313,6,FALSE)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VLOOKUP(OH629,$A$681:$F$2313,6,FALSE)</f>
        <v>143</v>
      </c>
      <c r="OL629" s="203" t="s">
        <v>61</v>
      </c>
      <c r="OM629" s="10">
        <f>OK629*1.5*OJ629</f>
        <v>214.5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VLOOKUP(OQ629,$A$681:$F$2313,6,FALSE)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VLOOKUP(OZ629,$A$681:$F$2313,6,FALSE)</f>
        <v>143</v>
      </c>
      <c r="PD629" s="203" t="s">
        <v>61</v>
      </c>
      <c r="PE629" s="10">
        <f>PC629*1.5*PB629</f>
        <v>214.5</v>
      </c>
      <c r="PF629" s="10"/>
      <c r="PG629" s="268"/>
      <c r="PH629" s="203" t="s">
        <v>90</v>
      </c>
      <c r="PI629" s="277" t="s">
        <v>2334</v>
      </c>
      <c r="PK629" s="284">
        <f>IF(PJ629="Kopman",1.6,1)</f>
        <v>1</v>
      </c>
      <c r="PL629" s="204">
        <f>VLOOKUP(PI629,$A$681:$F$2313,6,FALSE)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VLOOKUP(PR629,$A$681:$F$2313,6,FALSE)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VLOOKUP(QA629,$A$681:$F$2313,6,FALSE)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VLOOKUP(QJ629,$A$681:$F$2313,6,FALSE)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VLOOKUP(QS629,$A$681:$F$2313,6,FALSE)</f>
        <v>143</v>
      </c>
      <c r="QW629" s="203" t="s">
        <v>61</v>
      </c>
      <c r="QX629" s="10">
        <f>QV629*1.5*QU629</f>
        <v>214.5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VLOOKUP(RB629,$A$681:$F$2313,6,FALSE)</f>
        <v>143</v>
      </c>
      <c r="RF629" s="203" t="s">
        <v>61</v>
      </c>
      <c r="RG629" s="10">
        <f>RE629*1.5*RD629</f>
        <v>214.5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VLOOKUP(RK629,$A$681:$F$2313,6,FALSE)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VLOOKUP(RT629,$A$681:$F$2313,6,FALSE)</f>
        <v>143</v>
      </c>
      <c r="RX629" s="203" t="s">
        <v>61</v>
      </c>
      <c r="RY629" s="10">
        <f>RW629*1.5*RV629</f>
        <v>214.5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VLOOKUP(SC629,$A$681:$F$2313,6,FALSE)</f>
        <v>143</v>
      </c>
      <c r="SG629" s="203" t="s">
        <v>61</v>
      </c>
      <c r="SH629" s="10">
        <f>SF629*1.5*SE629</f>
        <v>214.5</v>
      </c>
      <c r="SI629" s="10"/>
      <c r="SJ629" s="274"/>
      <c r="SK629" s="203" t="s">
        <v>90</v>
      </c>
      <c r="SL629" s="417" t="s">
        <v>670</v>
      </c>
      <c r="SM629" s="416" t="s">
        <v>2020</v>
      </c>
      <c r="SN629" s="284">
        <f>IF(SM629="Kopman",1.6,1)</f>
        <v>1.6</v>
      </c>
      <c r="SO629" s="204">
        <f>VLOOKUP(SL629,$A$681:$F$2313,6,FALSE)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VLOOKUP(SU629,$A$681:$F$2313,6,FALSE)</f>
        <v>73</v>
      </c>
      <c r="SY629" s="203" t="s">
        <v>61</v>
      </c>
      <c r="SZ629" s="10">
        <f>SX629*1.5*SW629</f>
        <v>109.5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VLOOKUP(TD629,$A$681:$F$2313,6,FALSE)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2020</v>
      </c>
      <c r="TO629" s="284">
        <f>IF(TN629="Kopman",1.6,1)</f>
        <v>1.6</v>
      </c>
      <c r="TP629" s="204">
        <f>VLOOKUP(TM629,$A$681:$F$2313,6,FALSE)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VLOOKUP(TV629,$A$681:$F$2313,6,FALSE)</f>
        <v>143</v>
      </c>
      <c r="TZ629" s="203" t="s">
        <v>61</v>
      </c>
      <c r="UA629" s="10">
        <f>TY629*1.5*TX629</f>
        <v>214.5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VLOOKUP(UE629,$A$681:$F$2313,6,FALSE)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VLOOKUP(UN629,$A$681:$F$2313,6,FALSE)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VLOOKUP(UW629,$A$681:$F$2313,6,FALSE)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VLOOKUP(VF629,$A$681:$F$2313,6,FALSE)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2334</v>
      </c>
      <c r="VP629" s="416" t="s">
        <v>2020</v>
      </c>
      <c r="VQ629" s="284">
        <f>IF(VP629="Kopman",1.6,1)</f>
        <v>1.6</v>
      </c>
      <c r="VR629" s="204">
        <f>VLOOKUP(VO629,$A$681:$F$2313,6,FALSE)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VLOOKUP(VX629,$A$681:$F$2313,6,FALSE)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VLOOKUP(WG629,$A$681:$F$2313,6,FALSE)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VLOOKUP(WP629,$A$681:$F$2313,6,FALSE)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VLOOKUP(WY629,$A$681:$F$2313,6,FALSE)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VLOOKUP(XH629,$A$681:$F$2313,6,FALSE)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2334</v>
      </c>
      <c r="XR629" s="416" t="s">
        <v>2020</v>
      </c>
      <c r="XS629" s="284">
        <f>IF(XR629="Kopman",1.6,1)</f>
        <v>1.6</v>
      </c>
      <c r="XT629" s="204">
        <f>VLOOKUP(XQ629,$A$681:$F$2313,6,FALSE)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VLOOKUP(XZ629,$A$681:$F$2313,6,FALSE)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VLOOKUP(YI629,$A$681:$F$2313,6,FALSE)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VLOOKUP(YR629,$A$681:$F$2313,6,FALSE)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VLOOKUP(ZA629,$A$681:$F$2313,6,FALSE)</f>
        <v>95</v>
      </c>
      <c r="ZE629" s="203" t="s">
        <v>61</v>
      </c>
      <c r="ZF629" s="10">
        <f>ZD629*1.5</f>
        <v>142.5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VLOOKUP(ZJ629,$A$681:$F$2313,6,FALSE)</f>
        <v>143</v>
      </c>
      <c r="ZN629" s="203" t="s">
        <v>61</v>
      </c>
      <c r="ZO629" s="10">
        <f>ZM629*1.5</f>
        <v>214.5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VLOOKUP(ZS629,$A$681:$F$2313,6,FALSE)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VLOOKUP(AAB629,$A$681:$F$2313,6,FALSE)</f>
        <v>89</v>
      </c>
      <c r="AAF629" s="203" t="s">
        <v>61</v>
      </c>
      <c r="AAG629" s="10">
        <f>AAE629*1.5*AAD629</f>
        <v>133.5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VLOOKUP(AAK629,$A$681:$F$2313,6,FALSE)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VLOOKUP(AAT629,$A$681:$F$2313,6,FALSE)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VLOOKUP(ABC629,$A$681:$F$2313,6,FALSE)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VLOOKUP(ABL629,$A$681:$F$2313,6,FALSE)</f>
        <v>89</v>
      </c>
      <c r="ABP629" s="203" t="s">
        <v>61</v>
      </c>
      <c r="ABQ629" s="10">
        <f>ABO629*1.5*ABN629</f>
        <v>133.5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VLOOKUP(ABU629,$A$681:$F$2313,6,FALSE)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VLOOKUP(ACD629,$A$681:$F$2313,6,FALSE)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VLOOKUP(ACM629,$A$681:$F$2313,6,FALSE)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VLOOKUP(ACV629,$A$681:$F$2313,6,FALSE)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VLOOKUP(ADE629,$A$681:$F$2313,6,FALSE)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VLOOKUP(ADN629,$A$681:$F$2313,6,FALSE)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VLOOKUP(ADW629,$A$681:$F$2313,6,FALSE)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VLOOKUP(AEF629,$A$681:$F$2313,6,FALSE)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VLOOKUP(AEO629,$A$681:$F$2313,6,FALSE)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VLOOKUP(AEX629,$A$681:$F$2313,6,FALSE)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VLOOKUP(AFG629,$A$681:$F$2313,6,FALSE)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VLOOKUP(AFP629,$A$681:$F$2313,6,FALSE)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VLOOKUP(AFY629,$A$681:$F$2313,6,FALSE)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VLOOKUP(AGH629,$A$681:$F$2313,6,FALSE)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VLOOKUP(AGQ629,$A$681:$F$2313,6,FALSE)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VLOOKUP(AGZ629,$A$681:$F$2313,6,FALSE)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VLOOKUP(AHI629,$A$681:$F$2313,6,FALSE)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VLOOKUP(AHR629,$A$681:$F$2313,6,FALSE)</f>
        <v>89</v>
      </c>
      <c r="AHV629" s="203" t="s">
        <v>61</v>
      </c>
      <c r="AHW629" s="10">
        <f>AHU629*1.5*AHT629</f>
        <v>133.5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VLOOKUP(AIA629,$A$681:$F$2313,6,FALSE)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VLOOKUP(AIJ629,$A$681:$F$2313,6,FALSE)</f>
        <v>156</v>
      </c>
      <c r="AIN629" s="203" t="s">
        <v>61</v>
      </c>
      <c r="AIO629" s="10">
        <f>AIM629*1.5*AIL629</f>
        <v>234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VLOOKUP(AIS629,$A$681:$F$2313,6,FALSE)</f>
        <v>143</v>
      </c>
      <c r="AIW629" s="203" t="s">
        <v>61</v>
      </c>
      <c r="AIX629" s="10">
        <f>AIV629*1.5*AIU629</f>
        <v>214.5</v>
      </c>
      <c r="AIY629" s="10"/>
      <c r="AIZ629" s="274"/>
      <c r="AJA629" s="203" t="s">
        <v>90</v>
      </c>
      <c r="AJB629" s="417" t="s">
        <v>1692</v>
      </c>
      <c r="AJC629" s="416" t="s">
        <v>2020</v>
      </c>
      <c r="AJD629" s="284">
        <f>IF(AJC629="Kopman",1.6,1)</f>
        <v>1.6</v>
      </c>
      <c r="AJE629" s="204">
        <f>VLOOKUP(AJB629,$A$681:$F$2313,6,FALSE)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VLOOKUP(AJK629,$A$681:$F$2313,6,FALSE)</f>
        <v>79</v>
      </c>
      <c r="AJO629" s="203" t="s">
        <v>61</v>
      </c>
      <c r="AJP629" s="10">
        <f>AJN629*1.5*AJM629</f>
        <v>118.5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VLOOKUP(AJT629,$A$681:$F$2313,6,FALSE)</f>
        <v>45</v>
      </c>
      <c r="AJX629" s="203" t="s">
        <v>61</v>
      </c>
      <c r="AJY629" s="10">
        <f>AJW629*1.5*AJV629</f>
        <v>67.5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VLOOKUP(AKC629,$A$681:$F$2313,6,FALSE)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VLOOKUP(AKL629,$A$681:$F$2313,6,FALSE)</f>
        <v>143</v>
      </c>
      <c r="AKP629" s="203" t="s">
        <v>61</v>
      </c>
      <c r="AKQ629" s="10">
        <f>AKO629*1.5*AKN629</f>
        <v>214.5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VLOOKUP(AKU629,$A$681:$F$2313,6,FALSE)</f>
        <v>79</v>
      </c>
      <c r="AKY629" s="203" t="s">
        <v>61</v>
      </c>
      <c r="AKZ629" s="10">
        <f>AKX629*1.5*AKW629</f>
        <v>118.5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VLOOKUP(ALD629,$A$681:$F$2313,6,FALSE)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VLOOKUP(ALM629,$A$681:$F$2313,6,FALSE)</f>
        <v>89</v>
      </c>
      <c r="ALQ629" s="203" t="s">
        <v>61</v>
      </c>
      <c r="ALR629" s="10">
        <f>ALP629*1.5*ALO629</f>
        <v>133.5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VLOOKUP(ALV629,$A$681:$F$2313,6,FALSE)</f>
        <v>143</v>
      </c>
      <c r="ALZ629" s="203" t="s">
        <v>61</v>
      </c>
      <c r="AMA629" s="10">
        <f>ALY629*1.5*ALX629</f>
        <v>214.5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VLOOKUP(AME629,$A$681:$F$2313,6,FALSE)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VLOOKUP(AMN629,$A$681:$F$2313,6,FALSE)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2334</v>
      </c>
      <c r="AMY629" s="284">
        <f>IF(AMX629="Kopman",1.6,1)</f>
        <v>1</v>
      </c>
      <c r="AMZ629" s="204">
        <f>VLOOKUP(AMW629,$A$681:$F$2313,6,FALSE)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VLOOKUP(ANF629,$A$681:$F$2313,6,FALSE)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VLOOKUP(ANO629,$A$681:$F$2313,6,FALSE)</f>
        <v>111</v>
      </c>
      <c r="ANS629" s="203" t="s">
        <v>61</v>
      </c>
      <c r="ANT629" s="10">
        <f>ANR629*1.5*ANQ629</f>
        <v>166.5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VLOOKUP(ANX629,$A$681:$F$2313,6,FALSE)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2020</v>
      </c>
      <c r="AOI629" s="284">
        <f>IF(AOH629="Kopman",1.6,1)</f>
        <v>1.6</v>
      </c>
      <c r="AOJ629" s="204">
        <f>VLOOKUP(AOG629,$A$681:$F$2313,6,FALSE)</f>
        <v>143</v>
      </c>
      <c r="AOK629" s="203" t="s">
        <v>61</v>
      </c>
      <c r="AOL629" s="10">
        <f>AOJ629*1.5*AOI629</f>
        <v>343.20000000000005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VLOOKUP(AOP629,$A$681:$F$2313,6,FALSE)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VLOOKUP(AOY629,$A$681:$F$2313,6,FALSE)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2020</v>
      </c>
      <c r="APJ629" s="284">
        <f>IF(API629="Kopman",1.6,1)</f>
        <v>1.6</v>
      </c>
      <c r="APK629" s="204">
        <f>VLOOKUP(APH629,$A$681:$F$2313,6,FALSE)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VLOOKUP(APQ629,$A$681:$F$2313,6,FALSE)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VLOOKUP(APZ629,$A$681:$F$2313,6,FALSE)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2339</v>
      </c>
      <c r="D630" s="204"/>
      <c r="E630" s="204">
        <f>VLOOKUP(B630,$A$681:$F$2313,6,FALSE)</f>
        <v>124</v>
      </c>
      <c r="F630" s="203" t="s">
        <v>63</v>
      </c>
      <c r="G630" s="10">
        <f>E630*1.4</f>
        <v>173.6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VLOOKUP(K630,$A$681:$F$2313,6,FALSE)</f>
        <v>124</v>
      </c>
      <c r="O630" s="203" t="s">
        <v>63</v>
      </c>
      <c r="P630" s="10">
        <f>N630*1.4</f>
        <v>173.6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VLOOKUP(T630,$A$681:$F$2313,6,FALSE)</f>
        <v>143</v>
      </c>
      <c r="X630" s="203" t="s">
        <v>63</v>
      </c>
      <c r="Y630" s="10">
        <f>W630*1.4</f>
        <v>200.2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VLOOKUP(AC630,$A$681:$F$2313,6,FALSE)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VLOOKUP(AL630,$A$681:$F$2313,6,FALSE)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VLOOKUP(AU630,$A$681:$F$2313,6,FALSE)</f>
        <v>124</v>
      </c>
      <c r="AY630" s="203" t="s">
        <v>63</v>
      </c>
      <c r="AZ630" s="10">
        <f>AX630*1.4</f>
        <v>173.6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VLOOKUP(BD630,$A$681:$F$2313,6,FALSE)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2334</v>
      </c>
      <c r="BO630" s="204"/>
      <c r="BP630" s="204">
        <f>VLOOKUP(BM630,$A$681:$F$2313,6,FALSE)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VLOOKUP(BV630,$A$681:$F$2313,6,FALSE)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VLOOKUP(CE630,$A$681:$F$2313,6,FALSE)</f>
        <v>73</v>
      </c>
      <c r="CI630" s="203" t="s">
        <v>63</v>
      </c>
      <c r="CJ630" s="10">
        <f>CH630*1.4</f>
        <v>102.19999999999999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VLOOKUP(CN630,$A$681:$F$2313,6,FALSE)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VLOOKUP(CW630,$A$681:$F$2313,6,FALSE)</f>
        <v>143</v>
      </c>
      <c r="DA630" s="203" t="s">
        <v>63</v>
      </c>
      <c r="DB630" s="10">
        <f>CZ630*1.4</f>
        <v>200.2</v>
      </c>
      <c r="DC630" s="10"/>
      <c r="DD630" s="268"/>
      <c r="DE630" s="203" t="s">
        <v>91</v>
      </c>
      <c r="DF630" s="277" t="s">
        <v>2334</v>
      </c>
      <c r="DH630" s="204"/>
      <c r="DI630" s="204">
        <f>VLOOKUP(DF630,$A$681:$F$2313,6,FALSE)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VLOOKUP(DO630,$A$681:$F$2313,6,FALSE)</f>
        <v>95</v>
      </c>
      <c r="DS630" s="203" t="s">
        <v>63</v>
      </c>
      <c r="DT630" s="10">
        <f>DR630*1.4</f>
        <v>133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VLOOKUP(DX630,$A$681:$F$2313,6,FALSE)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VLOOKUP(EG630,$A$681:$F$2313,6,FALSE)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VLOOKUP(EP630,$A$681:$F$2313,6,FALSE)</f>
        <v>79</v>
      </c>
      <c r="ET630" s="203" t="s">
        <v>63</v>
      </c>
      <c r="EU630" s="10">
        <f>ES630*1.4</f>
        <v>110.6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VLOOKUP(EY630,$A$681:$F$2313,6,FALSE)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VLOOKUP(FH630,$A$681:$F$2313,6,FALSE)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VLOOKUP(FQ630,$A$681:$F$2313,6,FALSE)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VLOOKUP(FZ630,$A$681:$F$2313,6,FALSE)</f>
        <v>143</v>
      </c>
      <c r="GD630" s="203" t="s">
        <v>63</v>
      </c>
      <c r="GE630" s="10">
        <f>GC630*1.4</f>
        <v>200.2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VLOOKUP(GI630,$A$681:$F$2313,6,FALSE)</f>
        <v>143</v>
      </c>
      <c r="GM630" s="203" t="s">
        <v>63</v>
      </c>
      <c r="GN630" s="10">
        <f>GL630*1.4</f>
        <v>200.2</v>
      </c>
      <c r="GO630" s="10"/>
      <c r="GP630" s="268"/>
      <c r="GQ630" s="203" t="s">
        <v>91</v>
      </c>
      <c r="GR630" s="277" t="s">
        <v>2334</v>
      </c>
      <c r="GT630" s="204"/>
      <c r="GU630" s="204">
        <f>VLOOKUP(GR630,$A$681:$F$2313,6,FALSE)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VLOOKUP(HA630,$A$681:$F$2313,6,FALSE)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VLOOKUP(HJ630,$A$681:$F$2313,6,FALSE)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VLOOKUP(HS630,$A$681:$F$2313,6,FALSE)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VLOOKUP(IB630,$A$681:$F$2313,6,FALSE)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VLOOKUP(IK630,$A$681:$F$2313,6,FALSE)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2334</v>
      </c>
      <c r="IV630" s="204"/>
      <c r="IW630" s="204">
        <f>VLOOKUP(IT630,$A$681:$F$2313,6,FALSE)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VLOOKUP(JC630,$A$681:$F$2313,6,FALSE)</f>
        <v>73</v>
      </c>
      <c r="JG630" s="203" t="s">
        <v>63</v>
      </c>
      <c r="JH630" s="10">
        <f>JF630*1.4</f>
        <v>102.19999999999999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VLOOKUP(JL630,$A$681:$F$2313,6,FALSE)</f>
        <v>73</v>
      </c>
      <c r="JP630" s="203" t="s">
        <v>63</v>
      </c>
      <c r="JQ630" s="10">
        <f>JO630*1.4</f>
        <v>102.19999999999999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VLOOKUP(JU630,$A$681:$F$2313,6,FALSE)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VLOOKUP(KD630,$A$681:$F$2313,6,FALSE)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VLOOKUP(KM630,$A$681:$F$2313,6,FALSE)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VLOOKUP(KV630,$A$681:$F$2313,6,FALSE)</f>
        <v>72</v>
      </c>
      <c r="KZ630" s="203" t="s">
        <v>63</v>
      </c>
      <c r="LA630" s="10">
        <f>KY630*1.4</f>
        <v>100.8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VLOOKUP(LE630,$A$681:$F$2313,6,FALSE)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VLOOKUP(LN630,$A$681:$F$2313,6,FALSE)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VLOOKUP(LW630,$A$681:$F$2313,6,FALSE)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VLOOKUP(MF630,$A$681:$F$2313,6,FALSE)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VLOOKUP(MO630,$A$681:$F$2313,6,FALSE)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VLOOKUP(MX630,$A$681:$F$2313,6,FALSE)</f>
        <v>95</v>
      </c>
      <c r="NB630" s="203" t="s">
        <v>63</v>
      </c>
      <c r="NC630" s="10">
        <f>NA630*1.4</f>
        <v>133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VLOOKUP(NG630,$A$681:$F$2313,6,FALSE)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VLOOKUP(NP630,$A$681:$F$2313,6,FALSE)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VLOOKUP(NY630,$A$681:$F$2313,6,FALSE)</f>
        <v>89</v>
      </c>
      <c r="OC630" s="203" t="s">
        <v>63</v>
      </c>
      <c r="OD630" s="10">
        <f>OB630*1.4</f>
        <v>124.6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VLOOKUP(OH630,$A$681:$F$2313,6,FALSE)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VLOOKUP(OQ630,$A$681:$F$2313,6,FALSE)</f>
        <v>143</v>
      </c>
      <c r="OU630" s="203" t="s">
        <v>63</v>
      </c>
      <c r="OV630" s="10">
        <f>OT630*1.4</f>
        <v>200.2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VLOOKUP(OZ630,$A$681:$F$2313,6,FALSE)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VLOOKUP(PI630,$A$681:$F$2313,6,FALSE)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VLOOKUP(PR630,$A$681:$F$2313,6,FALSE)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VLOOKUP(QA630,$A$681:$F$2313,6,FALSE)</f>
        <v>79</v>
      </c>
      <c r="QE630" s="203" t="s">
        <v>63</v>
      </c>
      <c r="QF630" s="10">
        <f>QD630*1.4</f>
        <v>110.6</v>
      </c>
      <c r="QG630" s="10"/>
      <c r="QH630" s="268"/>
      <c r="QI630" s="203" t="s">
        <v>91</v>
      </c>
      <c r="QJ630" s="277" t="s">
        <v>2334</v>
      </c>
      <c r="QL630" s="204"/>
      <c r="QM630" s="204">
        <f>VLOOKUP(QJ630,$A$681:$F$2313,6,FALSE)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2334</v>
      </c>
      <c r="QU630" s="204"/>
      <c r="QV630" s="204">
        <f>VLOOKUP(QS630,$A$681:$F$2313,6,FALSE)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VLOOKUP(RB630,$A$681:$F$2313,6,FALSE)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VLOOKUP(RK630,$A$681:$F$2313,6,FALSE)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VLOOKUP(RT630,$A$681:$F$2313,6,FALSE)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VLOOKUP(SC630,$A$681:$F$2313,6,FALSE)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VLOOKUP(SL630,$A$681:$F$2313,6,FALSE)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VLOOKUP(SU630,$A$681:$F$2313,6,FALSE)</f>
        <v>74</v>
      </c>
      <c r="SY630" s="203" t="s">
        <v>63</v>
      </c>
      <c r="SZ630" s="10">
        <f>SX630*1.4</f>
        <v>103.6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VLOOKUP(TD630,$A$681:$F$2313,6,FALSE)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VLOOKUP(TM630,$A$681:$F$2313,6,FALSE)</f>
        <v>143</v>
      </c>
      <c r="TQ630" s="203" t="s">
        <v>63</v>
      </c>
      <c r="TR630" s="10">
        <f>TP630*1.4</f>
        <v>200.2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VLOOKUP(TV630,$A$681:$F$2313,6,FALSE)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VLOOKUP(UE630,$A$681:$F$2313,6,FALSE)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VLOOKUP(UN630,$A$681:$F$2313,6,FALSE)</f>
        <v>111</v>
      </c>
      <c r="UR630" s="203" t="s">
        <v>63</v>
      </c>
      <c r="US630" s="10">
        <f>UQ630*1.4</f>
        <v>155.39999999999998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VLOOKUP(UW630,$A$681:$F$2313,6,FALSE)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VLOOKUP(VF630,$A$681:$F$2313,6,FALSE)</f>
        <v>45</v>
      </c>
      <c r="VJ630" s="203" t="s">
        <v>63</v>
      </c>
      <c r="VK630" s="10">
        <f>VI630*1.4</f>
        <v>62.999999999999993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VLOOKUP(VO630,$A$681:$F$2313,6,FALSE)</f>
        <v>143</v>
      </c>
      <c r="VS630" s="203" t="s">
        <v>63</v>
      </c>
      <c r="VT630" s="10">
        <f>VR630*1.4</f>
        <v>200.2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VLOOKUP(VX630,$A$681:$F$2313,6,FALSE)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VLOOKUP(WG630,$A$681:$F$2313,6,FALSE)</f>
        <v>45</v>
      </c>
      <c r="WK630" s="203" t="s">
        <v>63</v>
      </c>
      <c r="WL630" s="10">
        <f>WJ630*1.4</f>
        <v>62.999999999999993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VLOOKUP(WP630,$A$681:$F$2313,6,FALSE)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VLOOKUP(WY630,$A$681:$F$2313,6,FALSE)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VLOOKUP(XH630,$A$681:$F$2313,6,FALSE)</f>
        <v>79</v>
      </c>
      <c r="XL630" s="203" t="s">
        <v>63</v>
      </c>
      <c r="XM630" s="10">
        <f>XK630*1.4</f>
        <v>110.6</v>
      </c>
      <c r="XO630" s="274"/>
      <c r="XP630" s="203" t="s">
        <v>91</v>
      </c>
      <c r="XQ630" s="277" t="s">
        <v>691</v>
      </c>
      <c r="XS630" s="204"/>
      <c r="XT630" s="204">
        <f>VLOOKUP(XQ630,$A$681:$F$2313,6,FALSE)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VLOOKUP(XZ630,$A$681:$F$2313,6,FALSE)</f>
        <v>124</v>
      </c>
      <c r="YD630" s="203" t="s">
        <v>63</v>
      </c>
      <c r="YE630" s="10">
        <f>YC630*1.4</f>
        <v>173.6</v>
      </c>
      <c r="YG630" s="274"/>
      <c r="YH630" s="203" t="s">
        <v>91</v>
      </c>
      <c r="YI630" s="279" t="s">
        <v>183</v>
      </c>
      <c r="YK630" s="204"/>
      <c r="YL630" s="204" t="e">
        <f>VLOOKUP(YI630,$A$681:$F$2313,6,FALSE)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VLOOKUP(YR630,$A$681:$F$2313,6,FALSE)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2334</v>
      </c>
      <c r="ZC630" s="204"/>
      <c r="ZD630" s="204">
        <f>VLOOKUP(ZA630,$A$681:$F$2313,6,FALSE)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VLOOKUP(ZJ630,$A$681:$F$2313,6,FALSE)</f>
        <v>124</v>
      </c>
      <c r="ZN630" s="203" t="s">
        <v>63</v>
      </c>
      <c r="ZO630" s="10">
        <f>ZM630*1.4</f>
        <v>173.6</v>
      </c>
      <c r="ZQ630" s="274"/>
      <c r="ZR630" s="203" t="s">
        <v>91</v>
      </c>
      <c r="ZS630" s="277" t="s">
        <v>489</v>
      </c>
      <c r="ZU630" s="204"/>
      <c r="ZV630" s="204">
        <f>VLOOKUP(ZS630,$A$681:$F$2313,6,FALSE)</f>
        <v>124</v>
      </c>
      <c r="ZW630" s="203" t="s">
        <v>63</v>
      </c>
      <c r="ZX630" s="10">
        <f>ZV630*1.4</f>
        <v>173.6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VLOOKUP(AAB630,$A$681:$F$2313,6,FALSE)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VLOOKUP(AAK630,$A$681:$F$2313,6,FALSE)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VLOOKUP(AAT630,$A$681:$F$2313,6,FALSE)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VLOOKUP(ABC630,$A$681:$F$2313,6,FALSE)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VLOOKUP(ABL630,$A$681:$F$2313,6,FALSE)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VLOOKUP(ABU630,$A$681:$F$2313,6,FALSE)</f>
        <v>45</v>
      </c>
      <c r="ABY630" s="203" t="s">
        <v>63</v>
      </c>
      <c r="ABZ630" s="10">
        <f>ABX630*1.4</f>
        <v>62.999999999999993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VLOOKUP(ACD630,$A$681:$F$2313,6,FALSE)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VLOOKUP(ACM630,$A$681:$F$2313,6,FALSE)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VLOOKUP(ACV630,$A$681:$F$2313,6,FALSE)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VLOOKUP(ADE630,$A$681:$F$2313,6,FALSE)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VLOOKUP(ADN630,$A$681:$F$2313,6,FALSE)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VLOOKUP(ADW630,$A$681:$F$2313,6,FALSE)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VLOOKUP(AEF630,$A$681:$F$2313,6,FALSE)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VLOOKUP(AEO630,$A$681:$F$2313,6,FALSE)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VLOOKUP(AEX630,$A$681:$F$2313,6,FALSE)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VLOOKUP(AFG630,$A$681:$F$2313,6,FALSE)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VLOOKUP(AFP630,$A$681:$F$2313,6,FALSE)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VLOOKUP(AFY630,$A$681:$F$2313,6,FALSE)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VLOOKUP(AGH630,$A$681:$F$2313,6,FALSE)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VLOOKUP(AGQ630,$A$681:$F$2313,6,FALSE)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VLOOKUP(AGZ630,$A$681:$F$2313,6,FALSE)</f>
        <v>166</v>
      </c>
      <c r="AHD630" s="203" t="s">
        <v>63</v>
      </c>
      <c r="AHE630" s="10">
        <f>AHC630*1.4</f>
        <v>232.39999999999998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VLOOKUP(AHI630,$A$681:$F$2313,6,FALSE)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VLOOKUP(AHR630,$A$681:$F$2313,6,FALSE)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VLOOKUP(AIA630,$A$681:$F$2313,6,FALSE)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VLOOKUP(AIJ630,$A$681:$F$2313,6,FALSE)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VLOOKUP(AIS630,$A$681:$F$2313,6,FALSE)</f>
        <v>79</v>
      </c>
      <c r="AIW630" s="203" t="s">
        <v>63</v>
      </c>
      <c r="AIX630" s="10">
        <f>AIV630*1.4</f>
        <v>110.6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VLOOKUP(AJB630,$A$681:$F$2313,6,FALSE)</f>
        <v>143</v>
      </c>
      <c r="AJF630" s="203" t="s">
        <v>63</v>
      </c>
      <c r="AJG630" s="10">
        <f>AJE630*1.4</f>
        <v>200.2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VLOOKUP(AJK630,$A$681:$F$2313,6,FALSE)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VLOOKUP(AJT630,$A$681:$F$2313,6,FALSE)</f>
        <v>73</v>
      </c>
      <c r="AJX630" s="203" t="s">
        <v>63</v>
      </c>
      <c r="AJY630" s="10">
        <f>AJW630*1.4</f>
        <v>102.19999999999999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VLOOKUP(AKC630,$A$681:$F$2313,6,FALSE)</f>
        <v>143</v>
      </c>
      <c r="AKG630" s="203" t="s">
        <v>63</v>
      </c>
      <c r="AKH630" s="10">
        <f>AKF630*1.4</f>
        <v>200.2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VLOOKUP(AKL630,$A$681:$F$2313,6,FALSE)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VLOOKUP(AKU630,$A$681:$F$2313,6,FALSE)</f>
        <v>143</v>
      </c>
      <c r="AKY630" s="203" t="s">
        <v>63</v>
      </c>
      <c r="AKZ630" s="10">
        <f>AKX630*1.4</f>
        <v>200.2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VLOOKUP(ALD630,$A$681:$F$2313,6,FALSE)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VLOOKUP(ALM630,$A$681:$F$2313,6,FALSE)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VLOOKUP(ALV630,$A$681:$F$2313,6,FALSE)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VLOOKUP(AME630,$A$681:$F$2313,6,FALSE)</f>
        <v>89</v>
      </c>
      <c r="AMI630" s="203" t="s">
        <v>63</v>
      </c>
      <c r="AMJ630" s="10">
        <f>AMH630*1.4</f>
        <v>124.6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VLOOKUP(AMN630,$A$681:$F$2313,6,FALSE)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VLOOKUP(AMW630,$A$681:$F$2313,6,FALSE)</f>
        <v>143</v>
      </c>
      <c r="ANA630" s="203" t="s">
        <v>63</v>
      </c>
      <c r="ANB630" s="10">
        <f>AMZ630*1.4</f>
        <v>200.2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VLOOKUP(ANF630,$A$681:$F$2313,6,FALSE)</f>
        <v>79</v>
      </c>
      <c r="ANJ630" s="203" t="s">
        <v>63</v>
      </c>
      <c r="ANK630" s="10">
        <f>ANI630*1.4</f>
        <v>110.6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VLOOKUP(ANO630,$A$681:$F$2313,6,FALSE)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VLOOKUP(ANX630,$A$681:$F$2313,6,FALSE)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VLOOKUP(AOG630,$A$681:$F$2313,6,FALSE)</f>
        <v>45</v>
      </c>
      <c r="AOK630" s="203" t="s">
        <v>63</v>
      </c>
      <c r="AOL630" s="10">
        <f>AOJ630*1.4</f>
        <v>62.999999999999993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VLOOKUP(AOP630,$A$681:$F$2313,6,FALSE)</f>
        <v>143</v>
      </c>
      <c r="AOT630" s="203" t="s">
        <v>63</v>
      </c>
      <c r="AOU630" s="10">
        <f>AOS630*1.4</f>
        <v>200.2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VLOOKUP(AOY630,$A$681:$F$2313,6,FALSE)</f>
        <v>143</v>
      </c>
      <c r="APC630" s="203" t="s">
        <v>63</v>
      </c>
      <c r="APD630" s="10">
        <f>APB630*1.4</f>
        <v>200.2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VLOOKUP(APH630,$A$681:$F$2313,6,FALSE)</f>
        <v>143</v>
      </c>
      <c r="APL630" s="203" t="s">
        <v>63</v>
      </c>
      <c r="APM630" s="10">
        <f>APK630*1.4</f>
        <v>200.2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VLOOKUP(APQ630,$A$681:$F$2313,6,FALSE)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VLOOKUP(APZ630,$A$681:$F$2313,6,FALSE)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VLOOKUP(B631,$A$681:$F$2313,6,FALSE)</f>
        <v>124</v>
      </c>
      <c r="F631" s="203" t="s">
        <v>65</v>
      </c>
      <c r="G631" s="10">
        <f>E631*1.3</f>
        <v>161.20000000000002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VLOOKUP(K631,$A$681:$F$2313,6,FALSE)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VLOOKUP(T631,$A$681:$F$2313,6,FALSE)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VLOOKUP(AC631,$A$681:$F$2313,6,FALSE)</f>
        <v>143</v>
      </c>
      <c r="AG631" s="203" t="s">
        <v>65</v>
      </c>
      <c r="AH631" s="10">
        <f>AF631*1.3</f>
        <v>185.9</v>
      </c>
      <c r="AI631" s="10"/>
      <c r="AJ631" s="268"/>
      <c r="AK631" s="203" t="s">
        <v>92</v>
      </c>
      <c r="AL631" s="277" t="s">
        <v>2334</v>
      </c>
      <c r="AN631" s="204"/>
      <c r="AO631" s="204">
        <f>VLOOKUP(AL631,$A$681:$F$2313,6,FALSE)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VLOOKUP(AU631,$A$681:$F$2313,6,FALSE)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VLOOKUP(BD631,$A$681:$F$2313,6,FALSE)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VLOOKUP(BM631,$A$681:$F$2313,6,FALSE)</f>
        <v>95</v>
      </c>
      <c r="BQ631" s="203" t="s">
        <v>65</v>
      </c>
      <c r="BR631" s="10">
        <f>BP631*1.3</f>
        <v>123.5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VLOOKUP(BV631,$A$681:$F$2313,6,FALSE)</f>
        <v>166</v>
      </c>
      <c r="BZ631" s="203" t="s">
        <v>65</v>
      </c>
      <c r="CA631" s="10">
        <f>BY631*1.3</f>
        <v>215.8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VLOOKUP(CE631,$A$681:$F$2313,6,FALSE)</f>
        <v>95</v>
      </c>
      <c r="CI631" s="203" t="s">
        <v>65</v>
      </c>
      <c r="CJ631" s="10">
        <f>CH631*1.3</f>
        <v>123.5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VLOOKUP(CN631,$A$681:$F$2313,6,FALSE)</f>
        <v>124</v>
      </c>
      <c r="CR631" s="203" t="s">
        <v>65</v>
      </c>
      <c r="CS631" s="10">
        <f>CQ631*1.3</f>
        <v>161.20000000000002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VLOOKUP(CW631,$A$681:$F$2313,6,FALSE)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VLOOKUP(DF631,$A$681:$F$2313,6,FALSE)</f>
        <v>143</v>
      </c>
      <c r="DJ631" s="203" t="s">
        <v>65</v>
      </c>
      <c r="DK631" s="10">
        <f>DI631*1.3</f>
        <v>185.9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VLOOKUP(DO631,$A$681:$F$2313,6,FALSE)</f>
        <v>124</v>
      </c>
      <c r="DS631" s="203" t="s">
        <v>65</v>
      </c>
      <c r="DT631" s="10">
        <f>DR631*1.3</f>
        <v>161.20000000000002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VLOOKUP(DX631,$A$681:$F$2313,6,FALSE)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VLOOKUP(EG631,$A$681:$F$2313,6,FALSE)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VLOOKUP(EP631,$A$681:$F$2313,6,FALSE)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VLOOKUP(EY631,$A$681:$F$2313,6,FALSE)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VLOOKUP(FH631,$A$681:$F$2313,6,FALSE)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2334</v>
      </c>
      <c r="FS631" s="204"/>
      <c r="FT631" s="204">
        <f>VLOOKUP(FQ631,$A$681:$F$2313,6,FALSE)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2334</v>
      </c>
      <c r="GB631" s="204"/>
      <c r="GC631" s="204">
        <f>VLOOKUP(FZ631,$A$681:$F$2313,6,FALSE)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VLOOKUP(GI631,$A$681:$F$2313,6,FALSE)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2339</v>
      </c>
      <c r="GT631" s="204"/>
      <c r="GU631" s="204">
        <f>VLOOKUP(GR631,$A$681:$F$2313,6,FALSE)</f>
        <v>124</v>
      </c>
      <c r="GV631" s="203" t="s">
        <v>65</v>
      </c>
      <c r="GW631" s="10">
        <f>GU631*1.3</f>
        <v>161.20000000000002</v>
      </c>
      <c r="GX631" s="10"/>
      <c r="GY631" s="268"/>
      <c r="GZ631" s="203" t="s">
        <v>92</v>
      </c>
      <c r="HA631" s="277" t="s">
        <v>1834</v>
      </c>
      <c r="HC631" s="204"/>
      <c r="HD631" s="204">
        <f>VLOOKUP(HA631,$A$681:$F$2313,6,FALSE)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VLOOKUP(HJ631,$A$681:$F$2313,6,FALSE)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VLOOKUP(HS631,$A$681:$F$2313,6,FALSE)</f>
        <v>124</v>
      </c>
      <c r="HW631" s="203" t="s">
        <v>65</v>
      </c>
      <c r="HX631" s="10">
        <f>HV631*1.3</f>
        <v>161.20000000000002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VLOOKUP(IB631,$A$681:$F$2313,6,FALSE)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VLOOKUP(IK631,$A$681:$F$2313,6,FALSE)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VLOOKUP(IT631,$A$681:$F$2313,6,FALSE)</f>
        <v>45</v>
      </c>
      <c r="IX631" s="203" t="s">
        <v>65</v>
      </c>
      <c r="IY631" s="10">
        <f>IW631*1.3</f>
        <v>58.5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VLOOKUP(JC631,$A$681:$F$2313,6,FALSE)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VLOOKUP(JL631,$A$681:$F$2313,6,FALSE)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VLOOKUP(JU631,$A$681:$F$2313,6,FALSE)</f>
        <v>143</v>
      </c>
      <c r="JY631" s="203" t="s">
        <v>65</v>
      </c>
      <c r="JZ631" s="10">
        <f>JX631*1.3</f>
        <v>185.9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VLOOKUP(KD631,$A$681:$F$2313,6,FALSE)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VLOOKUP(KM631,$A$681:$F$2313,6,FALSE)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VLOOKUP(KV631,$A$681:$F$2313,6,FALSE)</f>
        <v>143</v>
      </c>
      <c r="KZ631" s="203" t="s">
        <v>65</v>
      </c>
      <c r="LA631" s="10">
        <f>KY631*1.3</f>
        <v>185.9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VLOOKUP(LE631,$A$681:$F$2313,6,FALSE)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VLOOKUP(LN631,$A$681:$F$2313,6,FALSE)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VLOOKUP(LW631,$A$681:$F$2313,6,FALSE)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VLOOKUP(MF631,$A$681:$F$2313,6,FALSE)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VLOOKUP(MO631,$A$681:$F$2313,6,FALSE)</f>
        <v>1</v>
      </c>
      <c r="MS631" s="203" t="s">
        <v>65</v>
      </c>
      <c r="MT631" s="10">
        <f>MR631*1.3</f>
        <v>1.3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VLOOKUP(MX631,$A$681:$F$2313,6,FALSE)</f>
        <v>143</v>
      </c>
      <c r="NB631" s="203" t="s">
        <v>65</v>
      </c>
      <c r="NC631" s="10">
        <f>NA631*1.3</f>
        <v>185.9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VLOOKUP(NG631,$A$681:$F$2313,6,FALSE)</f>
        <v>124</v>
      </c>
      <c r="NK631" s="203" t="s">
        <v>65</v>
      </c>
      <c r="NL631" s="10">
        <f>NJ631*1.3</f>
        <v>161.20000000000002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VLOOKUP(NP631,$A$681:$F$2313,6,FALSE)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VLOOKUP(NY631,$A$681:$F$2313,6,FALSE)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VLOOKUP(OH631,$A$681:$F$2313,6,FALSE)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VLOOKUP(OQ631,$A$681:$F$2313,6,FALSE)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2334</v>
      </c>
      <c r="PB631" s="204"/>
      <c r="PC631" s="204">
        <f>VLOOKUP(OZ631,$A$681:$F$2313,6,FALSE)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VLOOKUP(PI631,$A$681:$F$2313,6,FALSE)</f>
        <v>143</v>
      </c>
      <c r="PM631" s="203" t="s">
        <v>65</v>
      </c>
      <c r="PN631" s="10">
        <f>PL631*1.3</f>
        <v>185.9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VLOOKUP(PR631,$A$681:$F$2313,6,FALSE)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VLOOKUP(QA631,$A$681:$F$2313,6,FALSE)</f>
        <v>143</v>
      </c>
      <c r="QE631" s="203" t="s">
        <v>65</v>
      </c>
      <c r="QF631" s="10">
        <f>QD631*1.3</f>
        <v>185.9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VLOOKUP(QJ631,$A$681:$F$2313,6,FALSE)</f>
        <v>143</v>
      </c>
      <c r="QN631" s="203" t="s">
        <v>65</v>
      </c>
      <c r="QO631" s="10">
        <f>QM631*1.3</f>
        <v>185.9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VLOOKUP(QS631,$A$681:$F$2313,6,FALSE)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VLOOKUP(RB631,$A$681:$F$2313,6,FALSE)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VLOOKUP(RK631,$A$681:$F$2313,6,FALSE)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VLOOKUP(RT631,$A$681:$F$2313,6,FALSE)</f>
        <v>124</v>
      </c>
      <c r="RX631" s="203" t="s">
        <v>65</v>
      </c>
      <c r="RY631" s="10">
        <f>RW631*1.3</f>
        <v>161.20000000000002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VLOOKUP(SC631,$A$681:$F$2313,6,FALSE)</f>
        <v>95</v>
      </c>
      <c r="SG631" s="203" t="s">
        <v>65</v>
      </c>
      <c r="SH631" s="10">
        <f>SF631*1.3</f>
        <v>123.5</v>
      </c>
      <c r="SI631" s="10"/>
      <c r="SJ631" s="274"/>
      <c r="SK631" s="203" t="s">
        <v>92</v>
      </c>
      <c r="SL631" s="277" t="s">
        <v>2334</v>
      </c>
      <c r="SN631" s="204"/>
      <c r="SO631" s="204">
        <f>VLOOKUP(SL631,$A$681:$F$2313,6,FALSE)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VLOOKUP(SU631,$A$681:$F$2313,6,FALSE)</f>
        <v>79</v>
      </c>
      <c r="SY631" s="203" t="s">
        <v>65</v>
      </c>
      <c r="SZ631" s="10">
        <f>SX631*1.3</f>
        <v>102.7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VLOOKUP(TD631,$A$681:$F$2313,6,FALSE)</f>
        <v>143</v>
      </c>
      <c r="TH631" s="203" t="s">
        <v>65</v>
      </c>
      <c r="TI631" s="10">
        <f>TG631*1.3</f>
        <v>185.9</v>
      </c>
      <c r="TK631" s="274"/>
      <c r="TL631" s="203" t="s">
        <v>92</v>
      </c>
      <c r="TM631" s="277" t="s">
        <v>627</v>
      </c>
      <c r="TO631" s="204"/>
      <c r="TP631" s="204">
        <f>VLOOKUP(TM631,$A$681:$F$2313,6,FALSE)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VLOOKUP(TV631,$A$681:$F$2313,6,FALSE)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VLOOKUP(UE631,$A$681:$F$2313,6,FALSE)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VLOOKUP(UN631,$A$681:$F$2313,6,FALSE)</f>
        <v>73</v>
      </c>
      <c r="UR631" s="203" t="s">
        <v>65</v>
      </c>
      <c r="US631" s="10">
        <f>UQ631*1.3</f>
        <v>94.9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VLOOKUP(UW631,$A$681:$F$2313,6,FALSE)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2334</v>
      </c>
      <c r="VH631" s="204"/>
      <c r="VI631" s="204">
        <f>VLOOKUP(VF631,$A$681:$F$2313,6,FALSE)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VLOOKUP(VO631,$A$681:$F$2313,6,FALSE)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VLOOKUP(VX631,$A$681:$F$2313,6,FALSE)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VLOOKUP(WG631,$A$681:$F$2313,6,FALSE)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VLOOKUP(WP631,$A$681:$F$2313,6,FALSE)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VLOOKUP(WY631,$A$681:$F$2313,6,FALSE)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VLOOKUP(XH631,$A$681:$F$2313,6,FALSE)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VLOOKUP(XQ631,$A$681:$F$2313,6,FALSE)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VLOOKUP(XZ631,$A$681:$F$2313,6,FALSE)</f>
        <v>143</v>
      </c>
      <c r="YD631" s="203" t="s">
        <v>65</v>
      </c>
      <c r="YE631" s="10">
        <f>YC631*1.3</f>
        <v>185.9</v>
      </c>
      <c r="YG631" s="274"/>
      <c r="YH631" s="203" t="s">
        <v>92</v>
      </c>
      <c r="YI631" s="279" t="s">
        <v>183</v>
      </c>
      <c r="YK631" s="204"/>
      <c r="YL631" s="204" t="e">
        <f>VLOOKUP(YI631,$A$681:$F$2313,6,FALSE)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VLOOKUP(YR631,$A$681:$F$2313,6,FALSE)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VLOOKUP(ZA631,$A$681:$F$2313,6,FALSE)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VLOOKUP(ZJ631,$A$681:$F$2313,6,FALSE)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VLOOKUP(ZS631,$A$681:$F$2313,6,FALSE)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VLOOKUP(AAB631,$A$681:$F$2313,6,FALSE)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VLOOKUP(AAK631,$A$681:$F$2313,6,FALSE)</f>
        <v>143</v>
      </c>
      <c r="AAO631" s="203" t="s">
        <v>65</v>
      </c>
      <c r="AAP631" s="10">
        <f>AAN631*1.3</f>
        <v>185.9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VLOOKUP(AAT631,$A$681:$F$2313,6,FALSE)</f>
        <v>73</v>
      </c>
      <c r="AAX631" s="203" t="s">
        <v>65</v>
      </c>
      <c r="AAY631" s="10">
        <f>AAW631*1.3</f>
        <v>94.9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VLOOKUP(ABC631,$A$681:$F$2313,6,FALSE)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VLOOKUP(ABL631,$A$681:$F$2313,6,FALSE)</f>
        <v>156</v>
      </c>
      <c r="ABP631" s="203" t="s">
        <v>65</v>
      </c>
      <c r="ABQ631" s="10">
        <f>ABO631*1.3</f>
        <v>202.8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VLOOKUP(ABU631,$A$681:$F$2313,6,FALSE)</f>
        <v>166</v>
      </c>
      <c r="ABY631" s="203" t="s">
        <v>65</v>
      </c>
      <c r="ABZ631" s="10">
        <f>ABX631*1.3</f>
        <v>215.8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VLOOKUP(ACD631,$A$681:$F$2313,6,FALSE)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VLOOKUP(ACM631,$A$681:$F$2313,6,FALSE)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VLOOKUP(ACV631,$A$681:$F$2313,6,FALSE)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VLOOKUP(ADE631,$A$681:$F$2313,6,FALSE)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VLOOKUP(ADN631,$A$681:$F$2313,6,FALSE)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VLOOKUP(ADW631,$A$681:$F$2313,6,FALSE)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VLOOKUP(AEF631,$A$681:$F$2313,6,FALSE)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VLOOKUP(AEO631,$A$681:$F$2313,6,FALSE)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VLOOKUP(AEX631,$A$681:$F$2313,6,FALSE)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VLOOKUP(AFG631,$A$681:$F$2313,6,FALSE)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VLOOKUP(AFP631,$A$681:$F$2313,6,FALSE)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VLOOKUP(AFY631,$A$681:$F$2313,6,FALSE)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VLOOKUP(AGH631,$A$681:$F$2313,6,FALSE)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VLOOKUP(AGQ631,$A$681:$F$2313,6,FALSE)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VLOOKUP(AGZ631,$A$681:$F$2313,6,FALSE)</f>
        <v>79</v>
      </c>
      <c r="AHD631" s="203" t="s">
        <v>65</v>
      </c>
      <c r="AHE631" s="10">
        <f>AHC631*1.3</f>
        <v>102.7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VLOOKUP(AHI631,$A$681:$F$2313,6,FALSE)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VLOOKUP(AHR631,$A$681:$F$2313,6,FALSE)</f>
        <v>124</v>
      </c>
      <c r="AHV631" s="203" t="s">
        <v>65</v>
      </c>
      <c r="AHW631" s="10">
        <f>AHU631*1.3</f>
        <v>161.20000000000002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VLOOKUP(AIA631,$A$681:$F$2313,6,FALSE)</f>
        <v>79</v>
      </c>
      <c r="AIE631" s="203" t="s">
        <v>65</v>
      </c>
      <c r="AIF631" s="10">
        <f>AID631*1.3</f>
        <v>102.7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VLOOKUP(AIJ631,$A$681:$F$2313,6,FALSE)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VLOOKUP(AIS631,$A$681:$F$2313,6,FALSE)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VLOOKUP(AJB631,$A$681:$F$2313,6,FALSE)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VLOOKUP(AJK631,$A$681:$F$2313,6,FALSE)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VLOOKUP(AJT631,$A$681:$F$2313,6,FALSE)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VLOOKUP(AKC631,$A$681:$F$2313,6,FALSE)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VLOOKUP(AKL631,$A$681:$F$2313,6,FALSE)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VLOOKUP(AKU631,$A$681:$F$2313,6,FALSE)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VLOOKUP(ALD631,$A$681:$F$2313,6,FALSE)</f>
        <v>143</v>
      </c>
      <c r="ALH631" s="203" t="s">
        <v>65</v>
      </c>
      <c r="ALI631" s="10">
        <f>ALG631*1.3</f>
        <v>185.9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VLOOKUP(ALM631,$A$681:$F$2313,6,FALSE)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VLOOKUP(ALV631,$A$681:$F$2313,6,FALSE)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VLOOKUP(AME631,$A$681:$F$2313,6,FALSE)</f>
        <v>58</v>
      </c>
      <c r="AMI631" s="203" t="s">
        <v>65</v>
      </c>
      <c r="AMJ631" s="10">
        <f>AMH631*1.3</f>
        <v>75.400000000000006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VLOOKUP(AMN631,$A$681:$F$2313,6,FALSE)</f>
        <v>156</v>
      </c>
      <c r="AMR631" s="203" t="s">
        <v>65</v>
      </c>
      <c r="AMS631" s="10">
        <f>AMQ631*1.3</f>
        <v>202.8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VLOOKUP(AMW631,$A$681:$F$2313,6,FALSE)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VLOOKUP(ANF631,$A$681:$F$2313,6,FALSE)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VLOOKUP(ANO631,$A$681:$F$2313,6,FALSE)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VLOOKUP(ANX631,$A$681:$F$2313,6,FALSE)</f>
        <v>166</v>
      </c>
      <c r="AOB631" s="203" t="s">
        <v>65</v>
      </c>
      <c r="AOC631" s="10">
        <f>AOA631*1.3</f>
        <v>215.8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VLOOKUP(AOG631,$A$681:$F$2313,6,FALSE)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VLOOKUP(AOP631,$A$681:$F$2313,6,FALSE)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VLOOKUP(AOY631,$A$681:$F$2313,6,FALSE)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VLOOKUP(APH631,$A$681:$F$2313,6,FALSE)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VLOOKUP(APQ631,$A$681:$F$2313,6,FALSE)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2334</v>
      </c>
      <c r="AQB631" s="204"/>
      <c r="AQC631" s="204">
        <f>VLOOKUP(APZ631,$A$681:$F$2313,6,FALSE)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VLOOKUP(B632,$A$681:$F$2313,6,FALSE)</f>
        <v>143</v>
      </c>
      <c r="F632" s="203" t="s">
        <v>67</v>
      </c>
      <c r="G632" s="10">
        <f>E632*1.2</f>
        <v>171.6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VLOOKUP(K632,$A$681:$F$2313,6,FALSE)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2334</v>
      </c>
      <c r="V632" s="204"/>
      <c r="W632" s="204">
        <f>VLOOKUP(T632,$A$681:$F$2313,6,FALSE)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VLOOKUP(AC632,$A$681:$F$2313,6,FALSE)</f>
        <v>1</v>
      </c>
      <c r="AG632" s="203" t="s">
        <v>67</v>
      </c>
      <c r="AH632" s="10">
        <f>AF632*1.2</f>
        <v>1.2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VLOOKUP(AL632,$A$681:$F$2313,6,FALSE)</f>
        <v>124</v>
      </c>
      <c r="AP632" s="203" t="s">
        <v>67</v>
      </c>
      <c r="AQ632" s="10">
        <f>AO632*1.2</f>
        <v>148.79999999999998</v>
      </c>
      <c r="AR632" s="10"/>
      <c r="AS632" s="268"/>
      <c r="AT632" s="203" t="s">
        <v>93</v>
      </c>
      <c r="AU632" s="277" t="s">
        <v>2339</v>
      </c>
      <c r="AW632" s="204"/>
      <c r="AX632" s="204">
        <f>VLOOKUP(AU632,$A$681:$F$2313,6,FALSE)</f>
        <v>124</v>
      </c>
      <c r="AY632" s="203" t="s">
        <v>67</v>
      </c>
      <c r="AZ632" s="10">
        <f>AX632*1.2</f>
        <v>148.79999999999998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VLOOKUP(BD632,$A$681:$F$2313,6,FALSE)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VLOOKUP(BM632,$A$681:$F$2313,6,FALSE)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2339</v>
      </c>
      <c r="BX632" s="204"/>
      <c r="BY632" s="204">
        <f>VLOOKUP(BV632,$A$681:$F$2313,6,FALSE)</f>
        <v>124</v>
      </c>
      <c r="BZ632" s="203" t="s">
        <v>67</v>
      </c>
      <c r="CA632" s="10">
        <f>BY632*1.2</f>
        <v>148.79999999999998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VLOOKUP(CE632,$A$681:$F$2313,6,FALSE)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VLOOKUP(CN632,$A$681:$F$2313,6,FALSE)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2334</v>
      </c>
      <c r="CY632" s="204"/>
      <c r="CZ632" s="204">
        <f>VLOOKUP(CW632,$A$681:$F$2313,6,FALSE)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VLOOKUP(DF632,$A$681:$F$2313,6,FALSE)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VLOOKUP(DO632,$A$681:$F$2313,6,FALSE)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VLOOKUP(DX632,$A$681:$F$2313,6,FALSE)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VLOOKUP(EG632,$A$681:$F$2313,6,FALSE)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VLOOKUP(EP632,$A$681:$F$2313,6,FALSE)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VLOOKUP(EY632,$A$681:$F$2313,6,FALSE)</f>
        <v>124</v>
      </c>
      <c r="FC632" s="203" t="s">
        <v>67</v>
      </c>
      <c r="FD632" s="10">
        <f>FB632*1.2</f>
        <v>148.79999999999998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VLOOKUP(FH632,$A$681:$F$2313,6,FALSE)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2339</v>
      </c>
      <c r="FS632" s="204"/>
      <c r="FT632" s="204">
        <f>VLOOKUP(FQ632,$A$681:$F$2313,6,FALSE)</f>
        <v>124</v>
      </c>
      <c r="FU632" s="203" t="s">
        <v>67</v>
      </c>
      <c r="FV632" s="10">
        <f>FT632*1.2</f>
        <v>148.79999999999998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VLOOKUP(FZ632,$A$681:$F$2313,6,FALSE)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VLOOKUP(GI632,$A$681:$F$2313,6,FALSE)</f>
        <v>166</v>
      </c>
      <c r="GM632" s="203" t="s">
        <v>67</v>
      </c>
      <c r="GN632" s="10">
        <f>GL632*1.2</f>
        <v>199.2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VLOOKUP(GR632,$A$681:$F$2313,6,FALSE)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VLOOKUP(HA632,$A$681:$F$2313,6,FALSE)</f>
        <v>143</v>
      </c>
      <c r="HE632" s="203" t="s">
        <v>67</v>
      </c>
      <c r="HF632" s="10">
        <f>HD632*1.2</f>
        <v>171.6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VLOOKUP(HJ632,$A$681:$F$2313,6,FALSE)</f>
        <v>95</v>
      </c>
      <c r="HN632" s="203" t="s">
        <v>67</v>
      </c>
      <c r="HO632" s="10">
        <f>HM632*1.2</f>
        <v>114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VLOOKUP(HS632,$A$681:$F$2313,6,FALSE)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VLOOKUP(IB632,$A$681:$F$2313,6,FALSE)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VLOOKUP(IK632,$A$681:$F$2313,6,FALSE)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VLOOKUP(IT632,$A$681:$F$2313,6,FALSE)</f>
        <v>143</v>
      </c>
      <c r="IX632" s="203" t="s">
        <v>67</v>
      </c>
      <c r="IY632" s="10">
        <f>IW632*1.2</f>
        <v>171.6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VLOOKUP(JC632,$A$681:$F$2313,6,FALSE)</f>
        <v>143</v>
      </c>
      <c r="JG632" s="203" t="s">
        <v>67</v>
      </c>
      <c r="JH632" s="10">
        <f>JF632*1.2</f>
        <v>171.6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VLOOKUP(JL632,$A$681:$F$2313,6,FALSE)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2334</v>
      </c>
      <c r="JW632" s="204"/>
      <c r="JX632" s="204">
        <f>VLOOKUP(JU632,$A$681:$F$2313,6,FALSE)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VLOOKUP(KD632,$A$681:$F$2313,6,FALSE)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VLOOKUP(KM632,$A$681:$F$2313,6,FALSE)</f>
        <v>111</v>
      </c>
      <c r="KQ632" s="203" t="s">
        <v>67</v>
      </c>
      <c r="KR632" s="10">
        <f>KP632*1.2</f>
        <v>133.19999999999999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VLOOKUP(KV632,$A$681:$F$2313,6,FALSE)</f>
        <v>156</v>
      </c>
      <c r="KZ632" s="203" t="s">
        <v>67</v>
      </c>
      <c r="LA632" s="10">
        <f>KY632*1.2</f>
        <v>187.2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VLOOKUP(LE632,$A$681:$F$2313,6,FALSE)</f>
        <v>73</v>
      </c>
      <c r="LI632" s="203" t="s">
        <v>67</v>
      </c>
      <c r="LJ632" s="10">
        <f>LH632*1.2</f>
        <v>87.6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VLOOKUP(LN632,$A$681:$F$2313,6,FALSE)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VLOOKUP(LW632,$A$681:$F$2313,6,FALSE)</f>
        <v>143</v>
      </c>
      <c r="MA632" s="203" t="s">
        <v>67</v>
      </c>
      <c r="MB632" s="10">
        <f>LZ632*1.2</f>
        <v>171.6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VLOOKUP(MF632,$A$681:$F$2313,6,FALSE)</f>
        <v>143</v>
      </c>
      <c r="MJ632" s="203" t="s">
        <v>67</v>
      </c>
      <c r="MK632" s="10">
        <f>MI632*1.2</f>
        <v>171.6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VLOOKUP(MO632,$A$681:$F$2313,6,FALSE)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VLOOKUP(MX632,$A$681:$F$2313,6,FALSE)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VLOOKUP(NG632,$A$681:$F$2313,6,FALSE)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VLOOKUP(NP632,$A$681:$F$2313,6,FALSE)</f>
        <v>166</v>
      </c>
      <c r="NT632" s="203" t="s">
        <v>67</v>
      </c>
      <c r="NU632" s="10">
        <f>NS632*1.2</f>
        <v>199.2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VLOOKUP(NY632,$A$681:$F$2313,6,FALSE)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VLOOKUP(OH632,$A$681:$F$2313,6,FALSE)</f>
        <v>124</v>
      </c>
      <c r="OL632" s="203" t="s">
        <v>67</v>
      </c>
      <c r="OM632" s="10">
        <f>OK632*1.2</f>
        <v>148.79999999999998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VLOOKUP(OQ632,$A$681:$F$2313,6,FALSE)</f>
        <v>111</v>
      </c>
      <c r="OU632" s="203" t="s">
        <v>67</v>
      </c>
      <c r="OV632" s="10">
        <f>OT632*1.2</f>
        <v>133.19999999999999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VLOOKUP(OZ632,$A$681:$F$2313,6,FALSE)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VLOOKUP(PI632,$A$681:$F$2313,6,FALSE)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VLOOKUP(PR632,$A$681:$F$2313,6,FALSE)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VLOOKUP(QA632,$A$681:$F$2313,6,FALSE)</f>
        <v>166</v>
      </c>
      <c r="QE632" s="203" t="s">
        <v>67</v>
      </c>
      <c r="QF632" s="10">
        <f>QD632*1.2</f>
        <v>199.2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VLOOKUP(QJ632,$A$681:$F$2313,6,FALSE)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VLOOKUP(QS632,$A$681:$F$2313,6,FALSE)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VLOOKUP(RB632,$A$681:$F$2313,6,FALSE)</f>
        <v>79</v>
      </c>
      <c r="RF632" s="203" t="s">
        <v>67</v>
      </c>
      <c r="RG632" s="10">
        <f>RE632*1.2</f>
        <v>94.8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VLOOKUP(RK632,$A$681:$F$2313,6,FALSE)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VLOOKUP(RT632,$A$681:$F$2313,6,FALSE)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VLOOKUP(SC632,$A$681:$F$2313,6,FALSE)</f>
        <v>166</v>
      </c>
      <c r="SG632" s="203" t="s">
        <v>67</v>
      </c>
      <c r="SH632" s="10">
        <f>SF632*1.2</f>
        <v>199.2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VLOOKUP(SL632,$A$681:$F$2313,6,FALSE)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VLOOKUP(SU632,$A$681:$F$2313,6,FALSE)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VLOOKUP(TD632,$A$681:$F$2313,6,FALSE)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VLOOKUP(TM632,$A$681:$F$2313,6,FALSE)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1834</v>
      </c>
      <c r="TX632" s="204"/>
      <c r="TY632" s="204">
        <f>VLOOKUP(TV632,$A$681:$F$2313,6,FALSE)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VLOOKUP(UE632,$A$681:$F$2313,6,FALSE)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VLOOKUP(UN632,$A$681:$F$2313,6,FALSE)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VLOOKUP(UW632,$A$681:$F$2313,6,FALSE)</f>
        <v>111</v>
      </c>
      <c r="VA632" s="203" t="s">
        <v>67</v>
      </c>
      <c r="VB632" s="10">
        <f>UZ632*1.2</f>
        <v>133.19999999999999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VLOOKUP(VF632,$A$681:$F$2313,6,FALSE)</f>
        <v>143</v>
      </c>
      <c r="VJ632" s="203" t="s">
        <v>67</v>
      </c>
      <c r="VK632" s="10">
        <f>VI632*1.2</f>
        <v>171.6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VLOOKUP(VO632,$A$681:$F$2313,6,FALSE)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VLOOKUP(VX632,$A$681:$F$2313,6,FALSE)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VLOOKUP(WG632,$A$681:$F$2313,6,FALSE)</f>
        <v>89</v>
      </c>
      <c r="WK632" s="203" t="s">
        <v>67</v>
      </c>
      <c r="WL632" s="10">
        <f>WJ632*1.2</f>
        <v>106.8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VLOOKUP(WP632,$A$681:$F$2313,6,FALSE)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VLOOKUP(WY632,$A$681:$F$2313,6,FALSE)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VLOOKUP(XH632,$A$681:$F$2313,6,FALSE)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VLOOKUP(XQ632,$A$681:$F$2313,6,FALSE)</f>
        <v>95</v>
      </c>
      <c r="XU632" s="203" t="s">
        <v>67</v>
      </c>
      <c r="XV632" s="10">
        <f>XT632*1.2</f>
        <v>114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VLOOKUP(XZ632,$A$681:$F$2313,6,FALSE)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VLOOKUP(YI632,$A$681:$F$2313,6,FALSE)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VLOOKUP(YR632,$A$681:$F$2313,6,FALSE)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VLOOKUP(ZA632,$A$681:$F$2313,6,FALSE)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VLOOKUP(ZJ632,$A$681:$F$2313,6,FALSE)</f>
        <v>73</v>
      </c>
      <c r="ZN632" s="203" t="s">
        <v>67</v>
      </c>
      <c r="ZO632" s="10">
        <f>ZM632*1.2</f>
        <v>87.6</v>
      </c>
      <c r="ZQ632" s="274"/>
      <c r="ZR632" s="203" t="s">
        <v>93</v>
      </c>
      <c r="ZS632" s="277" t="s">
        <v>578</v>
      </c>
      <c r="ZU632" s="204"/>
      <c r="ZV632" s="204">
        <f>VLOOKUP(ZS632,$A$681:$F$2313,6,FALSE)</f>
        <v>95</v>
      </c>
      <c r="ZW632" s="203" t="s">
        <v>67</v>
      </c>
      <c r="ZX632" s="10">
        <f>ZV632*1.2</f>
        <v>114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VLOOKUP(AAB632,$A$681:$F$2313,6,FALSE)</f>
        <v>143</v>
      </c>
      <c r="AAF632" s="203" t="s">
        <v>67</v>
      </c>
      <c r="AAG632" s="10">
        <f>AAE632*1.2</f>
        <v>171.6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VLOOKUP(AAK632,$A$681:$F$2313,6,FALSE)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VLOOKUP(AAT632,$A$681:$F$2313,6,FALSE)</f>
        <v>143</v>
      </c>
      <c r="AAX632" s="203" t="s">
        <v>67</v>
      </c>
      <c r="AAY632" s="10">
        <f>AAW632*1.2</f>
        <v>171.6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VLOOKUP(ABC632,$A$681:$F$2313,6,FALSE)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VLOOKUP(ABL632,$A$681:$F$2313,6,FALSE)</f>
        <v>73</v>
      </c>
      <c r="ABP632" s="203" t="s">
        <v>67</v>
      </c>
      <c r="ABQ632" s="10">
        <f>ABO632*1.2</f>
        <v>87.6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VLOOKUP(ABU632,$A$681:$F$2313,6,FALSE)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VLOOKUP(ACD632,$A$681:$F$2313,6,FALSE)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VLOOKUP(ACM632,$A$681:$F$2313,6,FALSE)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VLOOKUP(ACV632,$A$681:$F$2313,6,FALSE)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VLOOKUP(ADE632,$A$681:$F$2313,6,FALSE)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VLOOKUP(ADN632,$A$681:$F$2313,6,FALSE)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VLOOKUP(ADW632,$A$681:$F$2313,6,FALSE)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VLOOKUP(AEF632,$A$681:$F$2313,6,FALSE)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VLOOKUP(AEO632,$A$681:$F$2313,6,FALSE)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VLOOKUP(AEX632,$A$681:$F$2313,6,FALSE)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VLOOKUP(AFG632,$A$681:$F$2313,6,FALSE)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VLOOKUP(AFP632,$A$681:$F$2313,6,FALSE)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VLOOKUP(AFY632,$A$681:$F$2313,6,FALSE)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VLOOKUP(AGH632,$A$681:$F$2313,6,FALSE)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VLOOKUP(AGQ632,$A$681:$F$2313,6,FALSE)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VLOOKUP(AGZ632,$A$681:$F$2313,6,FALSE)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VLOOKUP(AHI632,$A$681:$F$2313,6,FALSE)</f>
        <v>79</v>
      </c>
      <c r="AHM632" s="203" t="s">
        <v>67</v>
      </c>
      <c r="AHN632" s="10">
        <f>AHL632*1.2</f>
        <v>94.8</v>
      </c>
      <c r="AHO632" s="10"/>
      <c r="AHP632" s="274"/>
      <c r="AHQ632" s="203" t="s">
        <v>93</v>
      </c>
      <c r="AHR632" s="277" t="s">
        <v>2334</v>
      </c>
      <c r="AHT632" s="204"/>
      <c r="AHU632" s="204">
        <f>VLOOKUP(AHR632,$A$681:$F$2313,6,FALSE)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VLOOKUP(AIA632,$A$681:$F$2313,6,FALSE)</f>
        <v>143</v>
      </c>
      <c r="AIE632" s="203" t="s">
        <v>67</v>
      </c>
      <c r="AIF632" s="10">
        <f>AID632*1.2</f>
        <v>171.6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VLOOKUP(AIJ632,$A$681:$F$2313,6,FALSE)</f>
        <v>143</v>
      </c>
      <c r="AIN632" s="203" t="s">
        <v>67</v>
      </c>
      <c r="AIO632" s="10">
        <f>AIM632*1.2</f>
        <v>171.6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VLOOKUP(AIS632,$A$681:$F$2313,6,FALSE)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VLOOKUP(AJB632,$A$681:$F$2313,6,FALSE)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VLOOKUP(AJK632,$A$681:$F$2313,6,FALSE)</f>
        <v>143</v>
      </c>
      <c r="AJO632" s="203" t="s">
        <v>67</v>
      </c>
      <c r="AJP632" s="10">
        <f>AJN632*1.2</f>
        <v>171.6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VLOOKUP(AJT632,$A$681:$F$2313,6,FALSE)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VLOOKUP(AKC632,$A$681:$F$2313,6,FALSE)</f>
        <v>95</v>
      </c>
      <c r="AKG632" s="203" t="s">
        <v>67</v>
      </c>
      <c r="AKH632" s="10">
        <f>AKF632*1.2</f>
        <v>114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VLOOKUP(AKL632,$A$681:$F$2313,6,FALSE)</f>
        <v>79</v>
      </c>
      <c r="AKP632" s="203" t="s">
        <v>67</v>
      </c>
      <c r="AKQ632" s="10">
        <f>AKO632*1.2</f>
        <v>94.8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VLOOKUP(AKU632,$A$681:$F$2313,6,FALSE)</f>
        <v>95</v>
      </c>
      <c r="AKY632" s="203" t="s">
        <v>67</v>
      </c>
      <c r="AKZ632" s="10">
        <f>AKX632*1.2</f>
        <v>114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VLOOKUP(ALD632,$A$681:$F$2313,6,FALSE)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VLOOKUP(ALM632,$A$681:$F$2313,6,FALSE)</f>
        <v>143</v>
      </c>
      <c r="ALQ632" s="203" t="s">
        <v>67</v>
      </c>
      <c r="ALR632" s="10">
        <f>ALP632*1.2</f>
        <v>171.6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VLOOKUP(ALV632,$A$681:$F$2313,6,FALSE)</f>
        <v>124</v>
      </c>
      <c r="ALZ632" s="203" t="s">
        <v>67</v>
      </c>
      <c r="AMA632" s="10">
        <f>ALY632*1.2</f>
        <v>148.79999999999998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VLOOKUP(AME632,$A$681:$F$2313,6,FALSE)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VLOOKUP(AMN632,$A$681:$F$2313,6,FALSE)</f>
        <v>74</v>
      </c>
      <c r="AMR632" s="203" t="s">
        <v>67</v>
      </c>
      <c r="AMS632" s="10">
        <f>AMQ632*1.2</f>
        <v>88.8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VLOOKUP(AMW632,$A$681:$F$2313,6,FALSE)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VLOOKUP(ANF632,$A$681:$F$2313,6,FALSE)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VLOOKUP(ANO632,$A$681:$F$2313,6,FALSE)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VLOOKUP(ANX632,$A$681:$F$2313,6,FALSE)</f>
        <v>124</v>
      </c>
      <c r="AOB632" s="203" t="s">
        <v>67</v>
      </c>
      <c r="AOC632" s="10">
        <f>AOA632*1.2</f>
        <v>148.79999999999998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VLOOKUP(AOG632,$A$681:$F$2313,6,FALSE)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2334</v>
      </c>
      <c r="AOR632" s="204"/>
      <c r="AOS632" s="204">
        <f>VLOOKUP(AOP632,$A$681:$F$2313,6,FALSE)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VLOOKUP(AOY632,$A$681:$F$2313,6,FALSE)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VLOOKUP(APH632,$A$681:$F$2313,6,FALSE)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VLOOKUP(APQ632,$A$681:$F$2313,6,FALSE)</f>
        <v>111</v>
      </c>
      <c r="APU632" s="203" t="s">
        <v>67</v>
      </c>
      <c r="APV632" s="10">
        <f>APT632*1.2</f>
        <v>133.19999999999999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VLOOKUP(APZ632,$A$681:$F$2313,6,FALSE)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VLOOKUP(B633,$A$681:$F$2313,6,FALSE)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VLOOKUP(K633,$A$681:$F$2313,6,FALSE)</f>
        <v>143</v>
      </c>
      <c r="O633" s="203" t="s">
        <v>69</v>
      </c>
      <c r="P633" s="10">
        <f>N633*1.1</f>
        <v>157.30000000000001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VLOOKUP(T633,$A$681:$F$2313,6,FALSE)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VLOOKUP(AC633,$A$681:$F$2313,6,FALSE)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VLOOKUP(AL633,$A$681:$F$2313,6,FALSE)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VLOOKUP(AU633,$A$681:$F$2313,6,FALSE)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VLOOKUP(BD633,$A$681:$F$2313,6,FALSE)</f>
        <v>95</v>
      </c>
      <c r="BH633" s="203" t="s">
        <v>69</v>
      </c>
      <c r="BI633" s="10">
        <f>BG633*1.1</f>
        <v>104.50000000000001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VLOOKUP(BM633,$A$681:$F$2313,6,FALSE)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2334</v>
      </c>
      <c r="BX633" s="204"/>
      <c r="BY633" s="204">
        <f>VLOOKUP(BV633,$A$681:$F$2313,6,FALSE)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VLOOKUP(CE633,$A$681:$F$2313,6,FALSE)</f>
        <v>89</v>
      </c>
      <c r="CI633" s="203" t="s">
        <v>69</v>
      </c>
      <c r="CJ633" s="10">
        <f>CH633*1.1</f>
        <v>97.9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VLOOKUP(CN633,$A$681:$F$2313,6,FALSE)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VLOOKUP(CW633,$A$681:$F$2313,6,FALSE)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VLOOKUP(DF633,$A$681:$F$2313,6,FALSE)</f>
        <v>79</v>
      </c>
      <c r="DJ633" s="203" t="s">
        <v>69</v>
      </c>
      <c r="DK633" s="10">
        <f>DI633*1.1</f>
        <v>86.9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VLOOKUP(DO633,$A$681:$F$2313,6,FALSE)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VLOOKUP(DX633,$A$681:$F$2313,6,FALSE)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VLOOKUP(EG633,$A$681:$F$2313,6,FALSE)</f>
        <v>73</v>
      </c>
      <c r="EK633" s="203" t="s">
        <v>69</v>
      </c>
      <c r="EL633" s="10">
        <f>EJ633*1.1</f>
        <v>80.300000000000011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VLOOKUP(EP633,$A$681:$F$2313,6,FALSE)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2339</v>
      </c>
      <c r="FA633" s="204"/>
      <c r="FB633" s="204">
        <f>VLOOKUP(EY633,$A$681:$F$2313,6,FALSE)</f>
        <v>124</v>
      </c>
      <c r="FC633" s="203" t="s">
        <v>69</v>
      </c>
      <c r="FD633" s="10">
        <f>FB633*1.1</f>
        <v>136.4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VLOOKUP(FH633,$A$681:$F$2313,6,FALSE)</f>
        <v>124</v>
      </c>
      <c r="FL633" s="203" t="s">
        <v>69</v>
      </c>
      <c r="FM633" s="10">
        <f>FK633*1.1</f>
        <v>136.4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VLOOKUP(FQ633,$A$681:$F$2313,6,FALSE)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VLOOKUP(FZ633,$A$681:$F$2313,6,FALSE)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VLOOKUP(GI633,$A$681:$F$2313,6,FALSE)</f>
        <v>79</v>
      </c>
      <c r="GM633" s="203" t="s">
        <v>69</v>
      </c>
      <c r="GN633" s="10">
        <f>GL633*1.1</f>
        <v>86.9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VLOOKUP(GR633,$A$681:$F$2313,6,FALSE)</f>
        <v>166</v>
      </c>
      <c r="GV633" s="203" t="s">
        <v>69</v>
      </c>
      <c r="GW633" s="10">
        <f>GU633*1.1</f>
        <v>182.60000000000002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VLOOKUP(HA633,$A$681:$F$2313,6,FALSE)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VLOOKUP(HJ633,$A$681:$F$2313,6,FALSE)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VLOOKUP(HS633,$A$681:$F$2313,6,FALSE)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VLOOKUP(IB633,$A$681:$F$2313,6,FALSE)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VLOOKUP(IK633,$A$681:$F$2313,6,FALSE)</f>
        <v>111</v>
      </c>
      <c r="IO633" s="203" t="s">
        <v>69</v>
      </c>
      <c r="IP633" s="10">
        <f>IN633*1.1</f>
        <v>122.10000000000001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VLOOKUP(IT633,$A$681:$F$2313,6,FALSE)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VLOOKUP(JC633,$A$681:$F$2313,6,FALSE)</f>
        <v>166</v>
      </c>
      <c r="JG633" s="203" t="s">
        <v>69</v>
      </c>
      <c r="JH633" s="10">
        <f>JF633*1.1</f>
        <v>182.60000000000002</v>
      </c>
      <c r="JI633" s="10"/>
      <c r="JJ633" s="268"/>
      <c r="JK633" s="203" t="s">
        <v>94</v>
      </c>
      <c r="JL633" s="277" t="s">
        <v>2339</v>
      </c>
      <c r="JN633" s="204"/>
      <c r="JO633" s="204">
        <f>VLOOKUP(JL633,$A$681:$F$2313,6,FALSE)</f>
        <v>124</v>
      </c>
      <c r="JP633" s="203" t="s">
        <v>69</v>
      </c>
      <c r="JQ633" s="10">
        <f>JO633*1.1</f>
        <v>136.4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VLOOKUP(JU633,$A$681:$F$2313,6,FALSE)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VLOOKUP(KD633,$A$681:$F$2313,6,FALSE)</f>
        <v>166</v>
      </c>
      <c r="KH633" s="203" t="s">
        <v>69</v>
      </c>
      <c r="KI633" s="10">
        <f>KG633*1.1</f>
        <v>182.60000000000002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VLOOKUP(KM633,$A$681:$F$2313,6,FALSE)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VLOOKUP(KV633,$A$681:$F$2313,6,FALSE)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VLOOKUP(LE633,$A$681:$F$2313,6,FALSE)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VLOOKUP(LN633,$A$681:$F$2313,6,FALSE)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2334</v>
      </c>
      <c r="LY633" s="204"/>
      <c r="LZ633" s="204">
        <f>VLOOKUP(LW633,$A$681:$F$2313,6,FALSE)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2334</v>
      </c>
      <c r="MH633" s="204"/>
      <c r="MI633" s="204">
        <f>VLOOKUP(MF633,$A$681:$F$2313,6,FALSE)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VLOOKUP(MO633,$A$681:$F$2313,6,FALSE)</f>
        <v>143</v>
      </c>
      <c r="MS633" s="203" t="s">
        <v>69</v>
      </c>
      <c r="MT633" s="10">
        <f>MR633*1.1</f>
        <v>157.30000000000001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VLOOKUP(MX633,$A$681:$F$2313,6,FALSE)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VLOOKUP(NG633,$A$681:$F$2313,6,FALSE)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VLOOKUP(NP633,$A$681:$F$2313,6,FALSE)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VLOOKUP(NY633,$A$681:$F$2313,6,FALSE)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VLOOKUP(OH633,$A$681:$F$2313,6,FALSE)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VLOOKUP(OQ633,$A$681:$F$2313,6,FALSE)</f>
        <v>124</v>
      </c>
      <c r="OU633" s="203" t="s">
        <v>69</v>
      </c>
      <c r="OV633" s="10">
        <f>OT633*1.1</f>
        <v>136.4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VLOOKUP(OZ633,$A$681:$F$2313,6,FALSE)</f>
        <v>111</v>
      </c>
      <c r="PD633" s="203" t="s">
        <v>69</v>
      </c>
      <c r="PE633" s="10">
        <f>PC633*1.1</f>
        <v>122.10000000000001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VLOOKUP(PI633,$A$681:$F$2313,6,FALSE)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VLOOKUP(PR633,$A$681:$F$2313,6,FALSE)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VLOOKUP(QA633,$A$681:$F$2313,6,FALSE)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VLOOKUP(QJ633,$A$681:$F$2313,6,FALSE)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VLOOKUP(QS633,$A$681:$F$2313,6,FALSE)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VLOOKUP(RB633,$A$681:$F$2313,6,FALSE)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VLOOKUP(RK633,$A$681:$F$2313,6,FALSE)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VLOOKUP(RT633,$A$681:$F$2313,6,FALSE)</f>
        <v>95</v>
      </c>
      <c r="RX633" s="203" t="s">
        <v>69</v>
      </c>
      <c r="RY633" s="10">
        <f>RW633*1.1</f>
        <v>104.50000000000001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VLOOKUP(SC633,$A$681:$F$2313,6,FALSE)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VLOOKUP(SL633,$A$681:$F$2313,6,FALSE)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VLOOKUP(SU633,$A$681:$F$2313,6,FALSE)</f>
        <v>166</v>
      </c>
      <c r="SY633" s="203" t="s">
        <v>69</v>
      </c>
      <c r="SZ633" s="10">
        <f>SX633*1.1</f>
        <v>182.60000000000002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VLOOKUP(TD633,$A$681:$F$2313,6,FALSE)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VLOOKUP(TM633,$A$681:$F$2313,6,FALSE)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VLOOKUP(TV633,$A$681:$F$2313,6,FALSE)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VLOOKUP(UE633,$A$681:$F$2313,6,FALSE)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VLOOKUP(UN633,$A$681:$F$2313,6,FALSE)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VLOOKUP(UW633,$A$681:$F$2313,6,FALSE)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VLOOKUP(VF633,$A$681:$F$2313,6,FALSE)</f>
        <v>124</v>
      </c>
      <c r="VJ633" s="203" t="s">
        <v>69</v>
      </c>
      <c r="VK633" s="10">
        <f>VI633*1.1</f>
        <v>136.4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VLOOKUP(VO633,$A$681:$F$2313,6,FALSE)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VLOOKUP(VX633,$A$681:$F$2313,6,FALSE)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VLOOKUP(WG633,$A$681:$F$2313,6,FALSE)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VLOOKUP(WP633,$A$681:$F$2313,6,FALSE)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VLOOKUP(WY633,$A$681:$F$2313,6,FALSE)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2339</v>
      </c>
      <c r="XJ633" s="204"/>
      <c r="XK633" s="204">
        <f>VLOOKUP(XH633,$A$681:$F$2313,6,FALSE)</f>
        <v>124</v>
      </c>
      <c r="XL633" s="203" t="s">
        <v>69</v>
      </c>
      <c r="XM633" s="10">
        <f>XK633*1.1</f>
        <v>136.4</v>
      </c>
      <c r="XO633" s="274"/>
      <c r="XP633" s="203" t="s">
        <v>94</v>
      </c>
      <c r="XQ633" s="277" t="s">
        <v>834</v>
      </c>
      <c r="XS633" s="204"/>
      <c r="XT633" s="204">
        <f>VLOOKUP(XQ633,$A$681:$F$2313,6,FALSE)</f>
        <v>73</v>
      </c>
      <c r="XU633" s="203" t="s">
        <v>69</v>
      </c>
      <c r="XV633" s="10">
        <f>XT633*1.1</f>
        <v>80.300000000000011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VLOOKUP(XZ633,$A$681:$F$2313,6,FALSE)</f>
        <v>79</v>
      </c>
      <c r="YD633" s="203" t="s">
        <v>69</v>
      </c>
      <c r="YE633" s="10">
        <f>YC633*1.1</f>
        <v>86.9</v>
      </c>
      <c r="YG633" s="274"/>
      <c r="YH633" s="203" t="s">
        <v>94</v>
      </c>
      <c r="YI633" s="279" t="s">
        <v>183</v>
      </c>
      <c r="YK633" s="204"/>
      <c r="YL633" s="204" t="e">
        <f>VLOOKUP(YI633,$A$681:$F$2313,6,FALSE)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VLOOKUP(YR633,$A$681:$F$2313,6,FALSE)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VLOOKUP(ZA633,$A$681:$F$2313,6,FALSE)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VLOOKUP(ZJ633,$A$681:$F$2313,6,FALSE)</f>
        <v>1</v>
      </c>
      <c r="ZN633" s="203" t="s">
        <v>69</v>
      </c>
      <c r="ZO633" s="10">
        <f>ZM633*1.1</f>
        <v>1.1000000000000001</v>
      </c>
      <c r="ZQ633" s="274"/>
      <c r="ZR633" s="203" t="s">
        <v>94</v>
      </c>
      <c r="ZS633" s="277" t="s">
        <v>678</v>
      </c>
      <c r="ZU633" s="204"/>
      <c r="ZV633" s="204">
        <f>VLOOKUP(ZS633,$A$681:$F$2313,6,FALSE)</f>
        <v>58</v>
      </c>
      <c r="ZW633" s="203" t="s">
        <v>69</v>
      </c>
      <c r="ZX633" s="10">
        <f>ZV633*1.1</f>
        <v>63.800000000000004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VLOOKUP(AAB633,$A$681:$F$2313,6,FALSE)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1834</v>
      </c>
      <c r="AAM633" s="204"/>
      <c r="AAN633" s="204">
        <f>VLOOKUP(AAK633,$A$681:$F$2313,6,FALSE)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VLOOKUP(AAT633,$A$681:$F$2313,6,FALSE)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VLOOKUP(ABC633,$A$681:$F$2313,6,FALSE)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VLOOKUP(ABL633,$A$681:$F$2313,6,FALSE)</f>
        <v>143</v>
      </c>
      <c r="ABP633" s="203" t="s">
        <v>69</v>
      </c>
      <c r="ABQ633" s="10">
        <f>ABO633*1.1</f>
        <v>157.30000000000001</v>
      </c>
      <c r="ABR633" s="10"/>
      <c r="ABS633" s="274"/>
      <c r="ABT633" s="203" t="s">
        <v>94</v>
      </c>
      <c r="ABU633" s="277" t="s">
        <v>2334</v>
      </c>
      <c r="ABW633" s="204"/>
      <c r="ABX633" s="204">
        <f>VLOOKUP(ABU633,$A$681:$F$2313,6,FALSE)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VLOOKUP(ACD633,$A$681:$F$2313,6,FALSE)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VLOOKUP(ACM633,$A$681:$F$2313,6,FALSE)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VLOOKUP(ACV633,$A$681:$F$2313,6,FALSE)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VLOOKUP(ADE633,$A$681:$F$2313,6,FALSE)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VLOOKUP(ADN633,$A$681:$F$2313,6,FALSE)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VLOOKUP(ADW633,$A$681:$F$2313,6,FALSE)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VLOOKUP(AEF633,$A$681:$F$2313,6,FALSE)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VLOOKUP(AEO633,$A$681:$F$2313,6,FALSE)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VLOOKUP(AEX633,$A$681:$F$2313,6,FALSE)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VLOOKUP(AFG633,$A$681:$F$2313,6,FALSE)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VLOOKUP(AFP633,$A$681:$F$2313,6,FALSE)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VLOOKUP(AFY633,$A$681:$F$2313,6,FALSE)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VLOOKUP(AGH633,$A$681:$F$2313,6,FALSE)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VLOOKUP(AGQ633,$A$681:$F$2313,6,FALSE)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VLOOKUP(AGZ633,$A$681:$F$2313,6,FALSE)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VLOOKUP(AHI633,$A$681:$F$2313,6,FALSE)</f>
        <v>143</v>
      </c>
      <c r="AHM633" s="203" t="s">
        <v>69</v>
      </c>
      <c r="AHN633" s="10">
        <f>AHL633*1.1</f>
        <v>157.30000000000001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VLOOKUP(AHR633,$A$681:$F$2313,6,FALSE)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VLOOKUP(AIA633,$A$681:$F$2313,6,FALSE)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VLOOKUP(AIJ633,$A$681:$F$2313,6,FALSE)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VLOOKUP(AIS633,$A$681:$F$2313,6,FALSE)</f>
        <v>89</v>
      </c>
      <c r="AIW633" s="203" t="s">
        <v>69</v>
      </c>
      <c r="AIX633" s="10">
        <f>AIV633*1.1</f>
        <v>97.9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VLOOKUP(AJB633,$A$681:$F$2313,6,FALSE)</f>
        <v>73</v>
      </c>
      <c r="AJF633" s="203" t="s">
        <v>69</v>
      </c>
      <c r="AJG633" s="10">
        <f>AJE633*1.1</f>
        <v>80.300000000000011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VLOOKUP(AJK633,$A$681:$F$2313,6,FALSE)</f>
        <v>111</v>
      </c>
      <c r="AJO633" s="203" t="s">
        <v>69</v>
      </c>
      <c r="AJP633" s="10">
        <f>AJN633*1.1</f>
        <v>122.10000000000001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VLOOKUP(AJT633,$A$681:$F$2313,6,FALSE)</f>
        <v>58</v>
      </c>
      <c r="AJX633" s="203" t="s">
        <v>69</v>
      </c>
      <c r="AJY633" s="10">
        <f>AJW633*1.1</f>
        <v>63.800000000000004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VLOOKUP(AKC633,$A$681:$F$2313,6,FALSE)</f>
        <v>73</v>
      </c>
      <c r="AKG633" s="203" t="s">
        <v>69</v>
      </c>
      <c r="AKH633" s="10">
        <f>AKF633*1.1</f>
        <v>80.300000000000011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VLOOKUP(AKL633,$A$681:$F$2313,6,FALSE)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VLOOKUP(AKU633,$A$681:$F$2313,6,FALSE)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VLOOKUP(ALD633,$A$681:$F$2313,6,FALSE)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VLOOKUP(ALM633,$A$681:$F$2313,6,FALSE)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VLOOKUP(ALV633,$A$681:$F$2313,6,FALSE)</f>
        <v>156</v>
      </c>
      <c r="ALZ633" s="203" t="s">
        <v>69</v>
      </c>
      <c r="AMA633" s="10">
        <f>ALY633*1.1</f>
        <v>171.60000000000002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VLOOKUP(AME633,$A$681:$F$2313,6,FALSE)</f>
        <v>95</v>
      </c>
      <c r="AMI633" s="203" t="s">
        <v>69</v>
      </c>
      <c r="AMJ633" s="10">
        <f>AMH633*1.1</f>
        <v>104.50000000000001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VLOOKUP(AMN633,$A$681:$F$2313,6,FALSE)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VLOOKUP(AMW633,$A$681:$F$2313,6,FALSE)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VLOOKUP(ANF633,$A$681:$F$2313,6,FALSE)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VLOOKUP(ANO633,$A$681:$F$2313,6,FALSE)</f>
        <v>143</v>
      </c>
      <c r="ANS633" s="203" t="s">
        <v>69</v>
      </c>
      <c r="ANT633" s="10">
        <f>ANR633*1.1</f>
        <v>157.30000000000001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VLOOKUP(ANX633,$A$681:$F$2313,6,FALSE)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VLOOKUP(AOG633,$A$681:$F$2313,6,FALSE)</f>
        <v>89</v>
      </c>
      <c r="AOK633" s="203" t="s">
        <v>69</v>
      </c>
      <c r="AOL633" s="10">
        <f>AOJ633*1.1</f>
        <v>97.9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VLOOKUP(AOP633,$A$681:$F$2313,6,FALSE)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VLOOKUP(AOY633,$A$681:$F$2313,6,FALSE)</f>
        <v>111</v>
      </c>
      <c r="APC633" s="203" t="s">
        <v>69</v>
      </c>
      <c r="APD633" s="10">
        <f>APB633*1.1</f>
        <v>122.10000000000001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VLOOKUP(APH633,$A$681:$F$2313,6,FALSE)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VLOOKUP(APQ633,$A$681:$F$2313,6,FALSE)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VLOOKUP(APZ633,$A$681:$F$2313,6,FALSE)</f>
        <v>156</v>
      </c>
      <c r="AQD633" s="203" t="s">
        <v>69</v>
      </c>
      <c r="AQE633" s="10">
        <f>AQC633*1.1</f>
        <v>171.60000000000002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817.60000000000014</v>
      </c>
      <c r="I634" s="268"/>
      <c r="J634" s="203"/>
      <c r="K634" s="415"/>
      <c r="M634" s="203"/>
      <c r="N634" s="203"/>
      <c r="O634" s="203"/>
      <c r="P634" s="10"/>
      <c r="Q634" s="10">
        <f>SUM(P629:P633)</f>
        <v>737.3</v>
      </c>
      <c r="R634" s="268"/>
      <c r="S634" s="203"/>
      <c r="T634" s="265"/>
      <c r="V634" s="203"/>
      <c r="W634" s="203"/>
      <c r="X634" s="203"/>
      <c r="Y634" s="10"/>
      <c r="Z634" s="10">
        <f>SUM(Y629:Y633)</f>
        <v>582.40000000000009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709.40000000000009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732.19999999999993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661.5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496.40000000000003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478.4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815.6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776.6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515.5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729.3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685.59999999999991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550.80000000000007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433.59999999999997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569.29999999999995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676.19999999999993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595.20000000000005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671.5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792.5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612.6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766.5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573.20000000000005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510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472.8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523.6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543.9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571.5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583.19999999999993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566.79999999999995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622.1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600.09999999999991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581.20000000000005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296.7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690.69999999999993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380.1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644.5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503.8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651.1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585.5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315.89999999999998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358.2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521.6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504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884.6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599.9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638.20000000000005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534.9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580.29999999999995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610.30000000000007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661.8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716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409.20000000000005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593.20000000000005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410.9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639.1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383.7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340.99999999999994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316.29999999999995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641.6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920.6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309.10000000000002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564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759.60000000000014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708.9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471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704.30000000000007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444.40000000000003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397.6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336.6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294.10000000000002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621.79999999999995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527.80000000000007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400.2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502.1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586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617.69999999999993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563.29999999999995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650.5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705.3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737.80000000000007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443.5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590.20000000000005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507.10000000000008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535.4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436.7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401.79999999999995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629.5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633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396.8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599.69999999999993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519.70000000000005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358.6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475.79999999999995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515.80000000000007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744.3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423.1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584.1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410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720.2</v>
      </c>
      <c r="AQG634" s="274"/>
    </row>
    <row r="635" spans="1:1125" s="14" customFormat="1" ht="15">
      <c r="A635" s="203" t="s">
        <v>95</v>
      </c>
      <c r="B635" s="277" t="s">
        <v>2521</v>
      </c>
      <c r="D635" s="284">
        <f>IF(C635="Kopman",1.7,1)</f>
        <v>1</v>
      </c>
      <c r="E635" s="204">
        <f>VLOOKUP(B635,$A$681:$F$2313,6,FALSE)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2088</v>
      </c>
      <c r="M635" s="284">
        <f>IF(L635="Kopman",1.7,1)</f>
        <v>1</v>
      </c>
      <c r="N635" s="204">
        <f>VLOOKUP(K635,$A$681:$F$2313,6,FALSE)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VLOOKUP(T635,$A$681:$F$2313,6,FALSE)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VLOOKUP(AC635,$A$681:$F$2313,6,FALSE)</f>
        <v>71</v>
      </c>
      <c r="AG635" s="203" t="s">
        <v>61</v>
      </c>
      <c r="AH635" s="10">
        <f>AF635*1.5*AE635</f>
        <v>106.5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VLOOKUP(AL635,$A$681:$F$2313,6,FALSE)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VLOOKUP(AU635,$A$681:$F$2313,6,FALSE)</f>
        <v>71</v>
      </c>
      <c r="AY635" s="203" t="s">
        <v>61</v>
      </c>
      <c r="AZ635" s="10">
        <f>AX635*1.5*AW635</f>
        <v>106.5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VLOOKUP(BD635,$A$681:$F$2313,6,FALSE)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VLOOKUP(BM635,$A$681:$F$2313,6,FALSE)</f>
        <v>149</v>
      </c>
      <c r="BQ635" s="203" t="s">
        <v>61</v>
      </c>
      <c r="BR635" s="10">
        <f>BP635*1.5*BO635</f>
        <v>223.5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VLOOKUP(BV635,$A$681:$F$2313,6,FALSE)</f>
        <v>71</v>
      </c>
      <c r="BZ635" s="203" t="s">
        <v>61</v>
      </c>
      <c r="CA635" s="10">
        <f>BY635*1.5*BX635</f>
        <v>106.5</v>
      </c>
      <c r="CB635" s="10"/>
      <c r="CC635" s="268"/>
      <c r="CD635" s="203" t="s">
        <v>95</v>
      </c>
      <c r="CE635" s="277" t="s">
        <v>2088</v>
      </c>
      <c r="CG635" s="284">
        <f>IF(CF635="Kopman",1.7,1)</f>
        <v>1</v>
      </c>
      <c r="CH635" s="204">
        <f>VLOOKUP(CE635,$A$681:$F$2313,6,FALSE)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VLOOKUP(CN635,$A$681:$F$2313,6,FALSE)</f>
        <v>149</v>
      </c>
      <c r="CR635" s="203" t="s">
        <v>61</v>
      </c>
      <c r="CS635" s="10">
        <f>CQ635*1.5*CP635</f>
        <v>223.5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VLOOKUP(CW635,$A$681:$F$2313,6,FALSE)</f>
        <v>116</v>
      </c>
      <c r="DA635" s="203" t="s">
        <v>61</v>
      </c>
      <c r="DB635" s="10">
        <f>CZ635*1.5*CY635</f>
        <v>174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VLOOKUP(DF635,$A$681:$F$2313,6,FALSE)</f>
        <v>230</v>
      </c>
      <c r="DJ635" s="203" t="s">
        <v>61</v>
      </c>
      <c r="DK635" s="10">
        <f>DI635*1.5*DH635</f>
        <v>345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VLOOKUP(DO635,$A$681:$F$2313,6,FALSE)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VLOOKUP(DX635,$A$681:$F$2313,6,FALSE)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VLOOKUP(EG635,$A$681:$F$2313,6,FALSE)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VLOOKUP(EP635,$A$681:$F$2313,6,FALSE)</f>
        <v>71</v>
      </c>
      <c r="ET635" s="203" t="s">
        <v>61</v>
      </c>
      <c r="EU635" s="10">
        <f>ES635*1.5*ER635</f>
        <v>106.5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VLOOKUP(EY635,$A$681:$F$2313,6,FALSE)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VLOOKUP(FH635,$A$681:$F$2313,6,FALSE)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VLOOKUP(FQ635,$A$681:$F$2313,6,FALSE)</f>
        <v>71</v>
      </c>
      <c r="FU635" s="203" t="s">
        <v>61</v>
      </c>
      <c r="FV635" s="10">
        <f>FT635*1.5*FS635</f>
        <v>106.5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VLOOKUP(FZ635,$A$681:$F$2313,6,FALSE)</f>
        <v>230</v>
      </c>
      <c r="GD635" s="203" t="s">
        <v>61</v>
      </c>
      <c r="GE635" s="10">
        <f>GC635*1.5*GB635</f>
        <v>345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VLOOKUP(GI635,$A$681:$F$2313,6,FALSE)</f>
        <v>71</v>
      </c>
      <c r="GM635" s="203" t="s">
        <v>61</v>
      </c>
      <c r="GN635" s="10">
        <f>GL635*1.5*GK635</f>
        <v>106.5</v>
      </c>
      <c r="GO635" s="10"/>
      <c r="GP635" s="268"/>
      <c r="GQ635" s="203" t="s">
        <v>95</v>
      </c>
      <c r="GR635" s="277" t="s">
        <v>2521</v>
      </c>
      <c r="GT635" s="284">
        <f>IF(GS635="Kopman",1.7,1)</f>
        <v>1</v>
      </c>
      <c r="GU635" s="204">
        <f>VLOOKUP(GR635,$A$681:$F$2313,6,FALSE)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VLOOKUP(HA635,$A$681:$F$2313,6,FALSE)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VLOOKUP(HJ635,$A$681:$F$2313,6,FALSE)</f>
        <v>71</v>
      </c>
      <c r="HN635" s="203" t="s">
        <v>149</v>
      </c>
      <c r="HO635" s="10">
        <f>HM635*1.5</f>
        <v>106.5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VLOOKUP(HS635,$A$681:$F$2313,6,FALSE)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VLOOKUP(IB635,$A$681:$F$2313,6,FALSE)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VLOOKUP(IK635,$A$681:$F$2313,6,FALSE)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VLOOKUP(IT635,$A$681:$F$2313,6,FALSE)</f>
        <v>50</v>
      </c>
      <c r="IX635" s="203" t="s">
        <v>61</v>
      </c>
      <c r="IY635" s="10">
        <f>IW635*1.5*IV635</f>
        <v>75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VLOOKUP(JC635,$A$681:$F$2313,6,FALSE)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VLOOKUP(JL635,$A$681:$F$2313,6,FALSE)</f>
        <v>237</v>
      </c>
      <c r="JP635" s="203" t="s">
        <v>61</v>
      </c>
      <c r="JQ635" s="10">
        <f>JO635*1.5*JN635</f>
        <v>355.5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VLOOKUP(JU635,$A$681:$F$2313,6,FALSE)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VLOOKUP(KD635,$A$681:$F$2313,6,FALSE)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VLOOKUP(KM635,$A$681:$F$2313,6,FALSE)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VLOOKUP(KV635,$A$681:$F$2313,6,FALSE)</f>
        <v>70</v>
      </c>
      <c r="KZ635" s="203" t="s">
        <v>61</v>
      </c>
      <c r="LA635" s="10">
        <f>KY635*1.5*KX635</f>
        <v>105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VLOOKUP(LE635,$A$681:$F$2313,6,FALSE)</f>
        <v>70</v>
      </c>
      <c r="LI635" s="203" t="s">
        <v>61</v>
      </c>
      <c r="LJ635" s="10">
        <f>LH635*1.5*LG635</f>
        <v>105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VLOOKUP(LN635,$A$681:$F$2313,6,FALSE)</f>
        <v>230</v>
      </c>
      <c r="LR635" s="203" t="s">
        <v>61</v>
      </c>
      <c r="LS635" s="10">
        <f>LQ635*1.5*LP635</f>
        <v>345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VLOOKUP(LW635,$A$681:$F$2313,6,FALSE)</f>
        <v>149</v>
      </c>
      <c r="MA635" s="203" t="s">
        <v>61</v>
      </c>
      <c r="MB635" s="10">
        <f>LZ635*1.5*LY635</f>
        <v>223.5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VLOOKUP(MF635,$A$681:$F$2313,6,FALSE)</f>
        <v>71</v>
      </c>
      <c r="MJ635" s="203" t="s">
        <v>61</v>
      </c>
      <c r="MK635" s="10">
        <f>MI635*1.5*MH635</f>
        <v>106.5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VLOOKUP(MO635,$A$681:$F$2313,6,FALSE)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VLOOKUP(MX635,$A$681:$F$2313,6,FALSE)</f>
        <v>71</v>
      </c>
      <c r="NB635" s="203" t="s">
        <v>61</v>
      </c>
      <c r="NC635" s="10">
        <f>NA635*1.5*MZ635</f>
        <v>106.5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VLOOKUP(NG635,$A$681:$F$2313,6,FALSE)</f>
        <v>42</v>
      </c>
      <c r="NK635" s="203" t="s">
        <v>61</v>
      </c>
      <c r="NL635" s="10">
        <f>NJ635*1.5*NI635</f>
        <v>63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VLOOKUP(NP635,$A$681:$F$2313,6,FALSE)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VLOOKUP(NY635,$A$681:$F$2313,6,FALSE)</f>
        <v>36</v>
      </c>
      <c r="OC635" s="203" t="s">
        <v>149</v>
      </c>
      <c r="OD635" s="10">
        <f>OB635*1.5</f>
        <v>54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VLOOKUP(OH635,$A$681:$F$2313,6,FALSE)</f>
        <v>71</v>
      </c>
      <c r="OL635" s="203" t="s">
        <v>61</v>
      </c>
      <c r="OM635" s="10">
        <f>OK635*1.5*OJ635</f>
        <v>106.5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VLOOKUP(OQ635,$A$681:$F$2313,6,FALSE)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VLOOKUP(OZ635,$A$681:$F$2313,6,FALSE)</f>
        <v>230</v>
      </c>
      <c r="PD635" s="203" t="s">
        <v>61</v>
      </c>
      <c r="PE635" s="10">
        <f>PC635*1.5*PB635</f>
        <v>345</v>
      </c>
      <c r="PF635" s="10"/>
      <c r="PG635" s="268"/>
      <c r="PH635" s="203" t="s">
        <v>95</v>
      </c>
      <c r="PI635" s="277" t="s">
        <v>2088</v>
      </c>
      <c r="PK635" s="284">
        <f>IF(PJ635="Kopman",1.7,1)</f>
        <v>1</v>
      </c>
      <c r="PL635" s="204">
        <f>VLOOKUP(PI635,$A$681:$F$2313,6,FALSE)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VLOOKUP(PR635,$A$681:$F$2313,6,FALSE)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VLOOKUP(QA635,$A$681:$F$2313,6,FALSE)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VLOOKUP(QJ635,$A$681:$F$2313,6,FALSE)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VLOOKUP(QS635,$A$681:$F$2313,6,FALSE)</f>
        <v>21</v>
      </c>
      <c r="QW635" s="203" t="s">
        <v>61</v>
      </c>
      <c r="QX635" s="10">
        <f>QV635*1.5*QU635</f>
        <v>31.5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VLOOKUP(RB635,$A$681:$F$2313,6,FALSE)</f>
        <v>116</v>
      </c>
      <c r="RF635" s="203" t="s">
        <v>61</v>
      </c>
      <c r="RG635" s="10">
        <f>RE635*1.5*RD635</f>
        <v>174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VLOOKUP(RK635,$A$681:$F$2313,6,FALSE)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VLOOKUP(RT635,$A$681:$F$2313,6,FALSE)</f>
        <v>71</v>
      </c>
      <c r="RX635" s="203" t="s">
        <v>61</v>
      </c>
      <c r="RY635" s="10">
        <f>RW635*1.5*RV635</f>
        <v>106.5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VLOOKUP(SC635,$A$681:$F$2313,6,FALSE)</f>
        <v>71</v>
      </c>
      <c r="SG635" s="203" t="s">
        <v>61</v>
      </c>
      <c r="SH635" s="10">
        <f>SF635*1.5*SE635</f>
        <v>106.5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VLOOKUP(SL635,$A$681:$F$2313,6,FALSE)</f>
        <v>149</v>
      </c>
      <c r="SP635" s="203" t="s">
        <v>61</v>
      </c>
      <c r="SQ635" s="10">
        <f>SO635*1.5*SN635</f>
        <v>223.5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VLOOKUP(SU635,$A$681:$F$2313,6,FALSE)</f>
        <v>79</v>
      </c>
      <c r="SY635" s="203" t="s">
        <v>61</v>
      </c>
      <c r="SZ635" s="10">
        <f>SX635*1.5*SW635</f>
        <v>118.5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VLOOKUP(TD635,$A$681:$F$2313,6,FALSE)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VLOOKUP(TM635,$A$681:$F$2313,6,FALSE)</f>
        <v>79</v>
      </c>
      <c r="TQ635" s="203" t="s">
        <v>61</v>
      </c>
      <c r="TR635" s="10">
        <f>TP635*1.5*TO635</f>
        <v>118.5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VLOOKUP(TV635,$A$681:$F$2313,6,FALSE)</f>
        <v>36</v>
      </c>
      <c r="TZ635" s="203" t="s">
        <v>61</v>
      </c>
      <c r="UA635" s="10">
        <f>TY635*1.5*TX635</f>
        <v>54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VLOOKUP(UE635,$A$681:$F$2313,6,FALSE)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2020</v>
      </c>
      <c r="UP635" s="284">
        <f>IF(UO635="Kopman",1.7,1)</f>
        <v>1.7</v>
      </c>
      <c r="UQ635" s="204">
        <f>VLOOKUP(UN635,$A$681:$F$2313,6,FALSE)</f>
        <v>70</v>
      </c>
      <c r="UR635" s="203" t="s">
        <v>61</v>
      </c>
      <c r="US635" s="10">
        <f>UQ635*1.5*UP635</f>
        <v>178.5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VLOOKUP(UW635,$A$681:$F$2313,6,FALSE)</f>
        <v>116</v>
      </c>
      <c r="VA635" s="203" t="s">
        <v>61</v>
      </c>
      <c r="VB635" s="10">
        <f>UZ635*1.5*UY635</f>
        <v>174</v>
      </c>
      <c r="VC635" s="10"/>
      <c r="VD635" s="274"/>
      <c r="VE635" s="203" t="s">
        <v>95</v>
      </c>
      <c r="VF635" s="417" t="s">
        <v>1711</v>
      </c>
      <c r="VG635" s="416" t="s">
        <v>2020</v>
      </c>
      <c r="VH635" s="284">
        <f>IF(VG635="Kopman",1.7,1)</f>
        <v>1.7</v>
      </c>
      <c r="VI635" s="204">
        <f>VLOOKUP(VF635,$A$681:$F$2313,6,FALSE)</f>
        <v>29</v>
      </c>
      <c r="VJ635" s="203" t="s">
        <v>61</v>
      </c>
      <c r="VK635" s="10">
        <f>VI635*1.5*VH635</f>
        <v>73.95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VLOOKUP(VO635,$A$681:$F$2313,6,FALSE)</f>
        <v>92</v>
      </c>
      <c r="VS635" s="203" t="s">
        <v>61</v>
      </c>
      <c r="VT635" s="10">
        <f>VR635*1.5*VQ635</f>
        <v>138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VLOOKUP(VX635,$A$681:$F$2313,6,FALSE)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VLOOKUP(WG635,$A$681:$F$2313,6,FALSE)</f>
        <v>100</v>
      </c>
      <c r="WK635" s="203" t="s">
        <v>149</v>
      </c>
      <c r="WL635" s="10">
        <f>WJ635*1.5</f>
        <v>150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VLOOKUP(WP635,$A$681:$F$2313,6,FALSE)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VLOOKUP(WY635,$A$681:$F$2313,6,FALSE)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VLOOKUP(XH635,$A$681:$F$2313,6,FALSE)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VLOOKUP(XQ635,$A$681:$F$2313,6,FALSE)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VLOOKUP(XZ635,$A$681:$F$2313,6,FALSE)</f>
        <v>71</v>
      </c>
      <c r="YD635" s="203" t="s">
        <v>149</v>
      </c>
      <c r="YE635" s="10">
        <f>YC635*1.5</f>
        <v>106.5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VLOOKUP(YI635,$A$681:$F$2313,6,FALSE)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VLOOKUP(YR635,$A$681:$F$2313,6,FALSE)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2020</v>
      </c>
      <c r="ZC635" s="284">
        <f>IF(ZB635="Kopman",1.7,1)</f>
        <v>1.7</v>
      </c>
      <c r="ZD635" s="204">
        <f>VLOOKUP(ZA635,$A$681:$F$2313,6,FALSE)</f>
        <v>71</v>
      </c>
      <c r="ZE635" s="203" t="s">
        <v>149</v>
      </c>
      <c r="ZF635" s="10">
        <f>ZD635*1.5</f>
        <v>106.5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VLOOKUP(ZJ635,$A$681:$F$2313,6,FALSE)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VLOOKUP(ZS635,$A$681:$F$2313,6,FALSE)</f>
        <v>70</v>
      </c>
      <c r="ZW635" s="203" t="s">
        <v>61</v>
      </c>
      <c r="ZX635" s="10">
        <f>ZV635*1.5*ZU635</f>
        <v>105</v>
      </c>
      <c r="ZY635" s="10"/>
      <c r="ZZ635" s="274"/>
      <c r="AAA635" s="203" t="s">
        <v>95</v>
      </c>
      <c r="AAB635" s="417" t="s">
        <v>1273</v>
      </c>
      <c r="AAC635" s="416" t="s">
        <v>2020</v>
      </c>
      <c r="AAD635" s="284">
        <f>IF(AAC635="Kopman",1.7,1)</f>
        <v>1.7</v>
      </c>
      <c r="AAE635" s="204">
        <f>VLOOKUP(AAB635,$A$681:$F$2313,6,FALSE)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VLOOKUP(AAK635,$A$681:$F$2313,6,FALSE)</f>
        <v>29</v>
      </c>
      <c r="AAO635" s="203" t="s">
        <v>61</v>
      </c>
      <c r="AAP635" s="10">
        <f>AAN635*1.5*AAM635</f>
        <v>43.5</v>
      </c>
      <c r="AAQ635" s="10"/>
      <c r="AAR635" s="274"/>
      <c r="AAS635" s="203" t="s">
        <v>95</v>
      </c>
      <c r="AAT635" s="417" t="s">
        <v>2088</v>
      </c>
      <c r="AAU635" s="416" t="s">
        <v>2020</v>
      </c>
      <c r="AAV635" s="284">
        <f>IF(AAU635="Kopman",1.7,1)</f>
        <v>1.7</v>
      </c>
      <c r="AAW635" s="204">
        <f>VLOOKUP(AAT635,$A$681:$F$2313,6,FALSE)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VLOOKUP(ABC635,$A$681:$F$2313,6,FALSE)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VLOOKUP(ABL635,$A$681:$F$2313,6,FALSE)</f>
        <v>21</v>
      </c>
      <c r="ABP635" s="203" t="s">
        <v>61</v>
      </c>
      <c r="ABQ635" s="10">
        <f>ABO635*1.5*ABN635</f>
        <v>31.5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VLOOKUP(ABU635,$A$681:$F$2313,6,FALSE)</f>
        <v>29</v>
      </c>
      <c r="ABY635" s="203" t="s">
        <v>61</v>
      </c>
      <c r="ABZ635" s="10">
        <f>ABX635*1.5*ABW635</f>
        <v>43.5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VLOOKUP(ACD635,$A$681:$F$2313,6,FALSE)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VLOOKUP(ACM635,$A$681:$F$2313,6,FALSE)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VLOOKUP(ACV635,$A$681:$F$2313,6,FALSE)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VLOOKUP(ADE635,$A$681:$F$2313,6,FALSE)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VLOOKUP(ADN635,$A$681:$F$2313,6,FALSE)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VLOOKUP(ADW635,$A$681:$F$2313,6,FALSE)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VLOOKUP(AEF635,$A$681:$F$2313,6,FALSE)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VLOOKUP(AEO635,$A$681:$F$2313,6,FALSE)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VLOOKUP(AEX635,$A$681:$F$2313,6,FALSE)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VLOOKUP(AFG635,$A$681:$F$2313,6,FALSE)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VLOOKUP(AFP635,$A$681:$F$2313,6,FALSE)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VLOOKUP(AFY635,$A$681:$F$2313,6,FALSE)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VLOOKUP(AGH635,$A$681:$F$2313,6,FALSE)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VLOOKUP(AGQ635,$A$681:$F$2313,6,FALSE)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VLOOKUP(AGZ635,$A$681:$F$2313,6,FALSE)</f>
        <v>92</v>
      </c>
      <c r="AHD635" s="203" t="s">
        <v>61</v>
      </c>
      <c r="AHE635" s="10">
        <f>AHC635*1.5*AHB635</f>
        <v>138</v>
      </c>
      <c r="AHF635" s="10"/>
      <c r="AHG635" s="274"/>
      <c r="AHH635" s="203" t="s">
        <v>95</v>
      </c>
      <c r="AHI635" s="277" t="s">
        <v>2061</v>
      </c>
      <c r="AHK635" s="284">
        <f>IF(AHJ635="Kopman",1.7,1)</f>
        <v>1</v>
      </c>
      <c r="AHL635" s="204">
        <f>VLOOKUP(AHI635,$A$681:$F$2313,6,FALSE)</f>
        <v>25</v>
      </c>
      <c r="AHM635" s="203" t="s">
        <v>61</v>
      </c>
      <c r="AHN635" s="10">
        <f>AHL635*1.5*AHK635</f>
        <v>37.5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VLOOKUP(AHR635,$A$681:$F$2313,6,FALSE)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VLOOKUP(AIA635,$A$681:$F$2313,6,FALSE)</f>
        <v>71</v>
      </c>
      <c r="AIE635" s="203" t="s">
        <v>61</v>
      </c>
      <c r="AIF635" s="10">
        <f>AID635*1.5*AIC635</f>
        <v>106.5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VLOOKUP(AIJ635,$A$681:$F$2313,6,FALSE)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VLOOKUP(AIS635,$A$681:$F$2313,6,FALSE)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VLOOKUP(AJB635,$A$681:$F$2313,6,FALSE)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VLOOKUP(AJK635,$A$681:$F$2313,6,FALSE)</f>
        <v>230</v>
      </c>
      <c r="AJO635" s="203" t="s">
        <v>61</v>
      </c>
      <c r="AJP635" s="10">
        <f>AJN635*1.5*AJM635</f>
        <v>345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VLOOKUP(AJT635,$A$681:$F$2313,6,FALSE)</f>
        <v>78</v>
      </c>
      <c r="AJX635" s="203" t="s">
        <v>61</v>
      </c>
      <c r="AJY635" s="10">
        <f>AJW635*1.5*AJV635</f>
        <v>117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VLOOKUP(AKC635,$A$681:$F$2313,6,FALSE)</f>
        <v>78</v>
      </c>
      <c r="AKG635" s="203" t="s">
        <v>61</v>
      </c>
      <c r="AKH635" s="10">
        <f>AKF635*1.5*AKE635</f>
        <v>117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VLOOKUP(AKL635,$A$681:$F$2313,6,FALSE)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VLOOKUP(AKU635,$A$681:$F$2313,6,FALSE)</f>
        <v>116</v>
      </c>
      <c r="AKY635" s="203" t="s">
        <v>61</v>
      </c>
      <c r="AKZ635" s="10">
        <f>AKX635*1.5*AKW635</f>
        <v>174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VLOOKUP(ALD635,$A$681:$F$2313,6,FALSE)</f>
        <v>116</v>
      </c>
      <c r="ALH635" s="203" t="s">
        <v>61</v>
      </c>
      <c r="ALI635" s="10">
        <f>ALG635*1.5*ALF635</f>
        <v>174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VLOOKUP(ALM635,$A$681:$F$2313,6,FALSE)</f>
        <v>116</v>
      </c>
      <c r="ALQ635" s="203" t="s">
        <v>61</v>
      </c>
      <c r="ALR635" s="10">
        <f>ALP635*1.5*ALO635</f>
        <v>174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VLOOKUP(ALV635,$A$681:$F$2313,6,FALSE)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VLOOKUP(AME635,$A$681:$F$2313,6,FALSE)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VLOOKUP(AMN635,$A$681:$F$2313,6,FALSE)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VLOOKUP(AMW635,$A$681:$F$2313,6,FALSE)</f>
        <v>230</v>
      </c>
      <c r="ANA635" s="203" t="s">
        <v>61</v>
      </c>
      <c r="ANB635" s="10">
        <f>AMZ635*1.5*AMY635</f>
        <v>345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VLOOKUP(ANF635,$A$681:$F$2313,6,FALSE)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VLOOKUP(ANO635,$A$681:$F$2313,6,FALSE)</f>
        <v>78</v>
      </c>
      <c r="ANS635" s="203" t="s">
        <v>61</v>
      </c>
      <c r="ANT635" s="10">
        <f>ANR635*1.5*ANQ635</f>
        <v>117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VLOOKUP(ANX635,$A$681:$F$2313,6,FALSE)</f>
        <v>70</v>
      </c>
      <c r="AOB635" s="203" t="s">
        <v>61</v>
      </c>
      <c r="AOC635" s="10">
        <f>AOA635*1.5*ANZ635</f>
        <v>105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VLOOKUP(AOG635,$A$681:$F$2313,6,FALSE)</f>
        <v>230</v>
      </c>
      <c r="AOK635" s="203" t="s">
        <v>61</v>
      </c>
      <c r="AOL635" s="10">
        <f>AOJ635*1.5*AOI635</f>
        <v>345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VLOOKUP(AOP635,$A$681:$F$2313,6,FALSE)</f>
        <v>71</v>
      </c>
      <c r="AOT635" s="203" t="s">
        <v>61</v>
      </c>
      <c r="AOU635" s="10">
        <f>AOS635*1.5*AOR635</f>
        <v>106.5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VLOOKUP(AOY635,$A$681:$F$2313,6,FALSE)</f>
        <v>71</v>
      </c>
      <c r="APC635" s="203" t="s">
        <v>61</v>
      </c>
      <c r="APD635" s="10">
        <f>APB635*1.5*APA635</f>
        <v>106.5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VLOOKUP(APH635,$A$681:$F$2313,6,FALSE)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VLOOKUP(APQ635,$A$681:$F$2313,6,FALSE)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VLOOKUP(APZ635,$A$681:$F$2313,6,FALSE)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VLOOKUP(B636,$A$681:$F$2313,6,FALSE)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VLOOKUP(K636,$A$681:$F$2313,6,FALSE)</f>
        <v>71</v>
      </c>
      <c r="O636" s="203" t="s">
        <v>63</v>
      </c>
      <c r="P636" s="10">
        <f>N636*1.4</f>
        <v>99.399999999999991</v>
      </c>
      <c r="Q636" s="10"/>
      <c r="R636" s="268"/>
      <c r="S636" s="203" t="s">
        <v>96</v>
      </c>
      <c r="T636" s="277" t="s">
        <v>2088</v>
      </c>
      <c r="V636" s="204"/>
      <c r="W636" s="204">
        <f>VLOOKUP(T636,$A$681:$F$2313,6,FALSE)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VLOOKUP(AC636,$A$681:$F$2313,6,FALSE)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2088</v>
      </c>
      <c r="AN636" s="204"/>
      <c r="AO636" s="204">
        <f>VLOOKUP(AL636,$A$681:$F$2313,6,FALSE)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VLOOKUP(AU636,$A$681:$F$2313,6,FALSE)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VLOOKUP(BD636,$A$681:$F$2313,6,FALSE)</f>
        <v>71</v>
      </c>
      <c r="BH636" s="203" t="s">
        <v>63</v>
      </c>
      <c r="BI636" s="10">
        <f>BG636*1.4</f>
        <v>99.399999999999991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VLOOKUP(BM636,$A$681:$F$2313,6,FALSE)</f>
        <v>237</v>
      </c>
      <c r="BQ636" s="203" t="s">
        <v>63</v>
      </c>
      <c r="BR636" s="10">
        <f>BP636*1.4</f>
        <v>331.79999999999995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VLOOKUP(BV636,$A$681:$F$2313,6,FALSE)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VLOOKUP(CE636,$A$681:$F$2313,6,FALSE)</f>
        <v>116</v>
      </c>
      <c r="CI636" s="203" t="s">
        <v>63</v>
      </c>
      <c r="CJ636" s="10">
        <f>CH636*1.4</f>
        <v>162.39999999999998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VLOOKUP(CN636,$A$681:$F$2313,6,FALSE)</f>
        <v>100</v>
      </c>
      <c r="CR636" s="203" t="s">
        <v>63</v>
      </c>
      <c r="CS636" s="10">
        <f>CQ636*1.4</f>
        <v>140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VLOOKUP(CW636,$A$681:$F$2313,6,FALSE)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VLOOKUP(DF636,$A$681:$F$2313,6,FALSE)</f>
        <v>71</v>
      </c>
      <c r="DJ636" s="203" t="s">
        <v>63</v>
      </c>
      <c r="DK636" s="10">
        <f>DI636*1.4</f>
        <v>99.399999999999991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VLOOKUP(DO636,$A$681:$F$2313,6,FALSE)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VLOOKUP(DX636,$A$681:$F$2313,6,FALSE)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VLOOKUP(EG636,$A$681:$F$2313,6,FALSE)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VLOOKUP(EP636,$A$681:$F$2313,6,FALSE)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VLOOKUP(EY636,$A$681:$F$2313,6,FALSE)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VLOOKUP(FH636,$A$681:$F$2313,6,FALSE)</f>
        <v>71</v>
      </c>
      <c r="FL636" s="203" t="s">
        <v>63</v>
      </c>
      <c r="FM636" s="10">
        <f>FK636*1.4</f>
        <v>99.399999999999991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VLOOKUP(FQ636,$A$681:$F$2313,6,FALSE)</f>
        <v>237</v>
      </c>
      <c r="FU636" s="203" t="s">
        <v>63</v>
      </c>
      <c r="FV636" s="10">
        <f>FT636*1.4</f>
        <v>331.79999999999995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VLOOKUP(FZ636,$A$681:$F$2313,6,FALSE)</f>
        <v>237</v>
      </c>
      <c r="GD636" s="203" t="s">
        <v>63</v>
      </c>
      <c r="GE636" s="10">
        <f>GC636*1.4</f>
        <v>331.79999999999995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VLOOKUP(GI636,$A$681:$F$2313,6,FALSE)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VLOOKUP(GR636,$A$681:$F$2313,6,FALSE)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VLOOKUP(HA636,$A$681:$F$2313,6,FALSE)</f>
        <v>71</v>
      </c>
      <c r="HE636" s="203" t="s">
        <v>63</v>
      </c>
      <c r="HF636" s="10">
        <f>HD636*1.4</f>
        <v>99.399999999999991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VLOOKUP(HJ636,$A$681:$F$2313,6,FALSE)</f>
        <v>78</v>
      </c>
      <c r="HN636" s="203" t="s">
        <v>63</v>
      </c>
      <c r="HO636" s="10">
        <f>HM636*1.4</f>
        <v>109.19999999999999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VLOOKUP(HS636,$A$681:$F$2313,6,FALSE)</f>
        <v>78</v>
      </c>
      <c r="HW636" s="203" t="s">
        <v>63</v>
      </c>
      <c r="HX636" s="10">
        <f>HV636*1.4</f>
        <v>109.19999999999999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VLOOKUP(IB636,$A$681:$F$2313,6,FALSE)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VLOOKUP(IK636,$A$681:$F$2313,6,FALSE)</f>
        <v>149</v>
      </c>
      <c r="IO636" s="203" t="s">
        <v>63</v>
      </c>
      <c r="IP636" s="10">
        <f>IN636*1.4</f>
        <v>208.6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VLOOKUP(IT636,$A$681:$F$2313,6,FALSE)</f>
        <v>100</v>
      </c>
      <c r="IX636" s="203" t="s">
        <v>63</v>
      </c>
      <c r="IY636" s="10">
        <f>IW636*1.4</f>
        <v>140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VLOOKUP(JC636,$A$681:$F$2313,6,FALSE)</f>
        <v>92</v>
      </c>
      <c r="JG636" s="203" t="s">
        <v>63</v>
      </c>
      <c r="JH636" s="10">
        <f>JF636*1.4</f>
        <v>128.79999999999998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VLOOKUP(JL636,$A$681:$F$2313,6,FALSE)</f>
        <v>50</v>
      </c>
      <c r="JP636" s="203" t="s">
        <v>63</v>
      </c>
      <c r="JQ636" s="10">
        <f>JO636*1.4</f>
        <v>70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VLOOKUP(JU636,$A$681:$F$2313,6,FALSE)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VLOOKUP(KD636,$A$681:$F$2313,6,FALSE)</f>
        <v>71</v>
      </c>
      <c r="KH636" s="203" t="s">
        <v>63</v>
      </c>
      <c r="KI636" s="10">
        <f>KG636*1.4</f>
        <v>99.399999999999991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VLOOKUP(KM636,$A$681:$F$2313,6,FALSE)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VLOOKUP(KV636,$A$681:$F$2313,6,FALSE)</f>
        <v>71</v>
      </c>
      <c r="KZ636" s="203" t="s">
        <v>63</v>
      </c>
      <c r="LA636" s="10">
        <f>KY636*1.4</f>
        <v>99.399999999999991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VLOOKUP(LE636,$A$681:$F$2313,6,FALSE)</f>
        <v>116</v>
      </c>
      <c r="LI636" s="203" t="s">
        <v>63</v>
      </c>
      <c r="LJ636" s="10">
        <f>LH636*1.4</f>
        <v>162.39999999999998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VLOOKUP(LN636,$A$681:$F$2313,6,FALSE)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VLOOKUP(LW636,$A$681:$F$2313,6,FALSE)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VLOOKUP(MF636,$A$681:$F$2313,6,FALSE)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2335</v>
      </c>
      <c r="MQ636" s="204"/>
      <c r="MR636" s="204">
        <f>VLOOKUP(MO636,$A$681:$F$2313,6,FALSE)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VLOOKUP(MX636,$A$681:$F$2313,6,FALSE)</f>
        <v>237</v>
      </c>
      <c r="NB636" s="203" t="s">
        <v>63</v>
      </c>
      <c r="NC636" s="10">
        <f>NA636*1.4</f>
        <v>331.79999999999995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VLOOKUP(NG636,$A$681:$F$2313,6,FALSE)</f>
        <v>237</v>
      </c>
      <c r="NK636" s="203" t="s">
        <v>63</v>
      </c>
      <c r="NL636" s="10">
        <f>NJ636*1.4</f>
        <v>331.79999999999995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VLOOKUP(NP636,$A$681:$F$2313,6,FALSE)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VLOOKUP(NY636,$A$681:$F$2313,6,FALSE)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VLOOKUP(OH636,$A$681:$F$2313,6,FALSE)</f>
        <v>88</v>
      </c>
      <c r="OL636" s="203" t="s">
        <v>63</v>
      </c>
      <c r="OM636" s="10">
        <f>OK636*1.4</f>
        <v>123.19999999999999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VLOOKUP(OQ636,$A$681:$F$2313,6,FALSE)</f>
        <v>92</v>
      </c>
      <c r="OU636" s="203" t="s">
        <v>63</v>
      </c>
      <c r="OV636" s="10">
        <f>OT636*1.4</f>
        <v>128.79999999999998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VLOOKUP(OZ636,$A$681:$F$2313,6,FALSE)</f>
        <v>71</v>
      </c>
      <c r="PD636" s="203" t="s">
        <v>63</v>
      </c>
      <c r="PE636" s="10">
        <f>PC636*1.4</f>
        <v>99.399999999999991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VLOOKUP(PI636,$A$681:$F$2313,6,FALSE)</f>
        <v>149</v>
      </c>
      <c r="PM636" s="203" t="s">
        <v>63</v>
      </c>
      <c r="PN636" s="10">
        <f>PL636*1.4</f>
        <v>208.6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VLOOKUP(PR636,$A$681:$F$2313,6,FALSE)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VLOOKUP(QA636,$A$681:$F$2313,6,FALSE)</f>
        <v>70</v>
      </c>
      <c r="QE636" s="203" t="s">
        <v>63</v>
      </c>
      <c r="QF636" s="10">
        <f>QD636*1.4</f>
        <v>98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VLOOKUP(QJ636,$A$681:$F$2313,6,FALSE)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VLOOKUP(QS636,$A$681:$F$2313,6,FALSE)</f>
        <v>71</v>
      </c>
      <c r="QW636" s="203" t="s">
        <v>63</v>
      </c>
      <c r="QX636" s="10">
        <f>QV636*1.4</f>
        <v>99.399999999999991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VLOOKUP(RB636,$A$681:$F$2313,6,FALSE)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VLOOKUP(RK636,$A$681:$F$2313,6,FALSE)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VLOOKUP(RT636,$A$681:$F$2313,6,FALSE)</f>
        <v>88</v>
      </c>
      <c r="RX636" s="203" t="s">
        <v>63</v>
      </c>
      <c r="RY636" s="10">
        <f>RW636*1.4</f>
        <v>123.19999999999999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VLOOKUP(SC636,$A$681:$F$2313,6,FALSE)</f>
        <v>230</v>
      </c>
      <c r="SG636" s="203" t="s">
        <v>63</v>
      </c>
      <c r="SH636" s="10">
        <f>SF636*1.4</f>
        <v>322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VLOOKUP(SL636,$A$681:$F$2313,6,FALSE)</f>
        <v>237</v>
      </c>
      <c r="SP636" s="203" t="s">
        <v>63</v>
      </c>
      <c r="SQ636" s="10">
        <f>SO636*1.4</f>
        <v>331.79999999999995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VLOOKUP(SU636,$A$681:$F$2313,6,FALSE)</f>
        <v>36</v>
      </c>
      <c r="SY636" s="203" t="s">
        <v>63</v>
      </c>
      <c r="SZ636" s="10">
        <f>SX636*1.4</f>
        <v>50.4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VLOOKUP(TD636,$A$681:$F$2313,6,FALSE)</f>
        <v>40</v>
      </c>
      <c r="TH636" s="203" t="s">
        <v>63</v>
      </c>
      <c r="TI636" s="10">
        <f>TG636*1.4</f>
        <v>56</v>
      </c>
      <c r="TK636" s="274"/>
      <c r="TL636" s="203" t="s">
        <v>96</v>
      </c>
      <c r="TM636" s="277" t="s">
        <v>450</v>
      </c>
      <c r="TO636" s="204"/>
      <c r="TP636" s="204">
        <f>VLOOKUP(TM636,$A$681:$F$2313,6,FALSE)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VLOOKUP(TV636,$A$681:$F$2313,6,FALSE)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VLOOKUP(UE636,$A$681:$F$2313,6,FALSE)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VLOOKUP(UN636,$A$681:$F$2313,6,FALSE)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2061</v>
      </c>
      <c r="UY636" s="204"/>
      <c r="UZ636" s="204">
        <f>VLOOKUP(UW636,$A$681:$F$2313,6,FALSE)</f>
        <v>25</v>
      </c>
      <c r="VA636" s="203" t="s">
        <v>63</v>
      </c>
      <c r="VB636" s="10">
        <f>UZ636*1.4</f>
        <v>35</v>
      </c>
      <c r="VC636" s="10"/>
      <c r="VD636" s="274"/>
      <c r="VE636" s="203" t="s">
        <v>96</v>
      </c>
      <c r="VF636" s="277" t="s">
        <v>2088</v>
      </c>
      <c r="VH636" s="204"/>
      <c r="VI636" s="204">
        <f>VLOOKUP(VF636,$A$681:$F$2313,6,FALSE)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VLOOKUP(VO636,$A$681:$F$2313,6,FALSE)</f>
        <v>71</v>
      </c>
      <c r="VS636" s="203" t="s">
        <v>63</v>
      </c>
      <c r="VT636" s="10">
        <f>VR636*1.4</f>
        <v>99.399999999999991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VLOOKUP(VX636,$A$681:$F$2313,6,FALSE)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2061</v>
      </c>
      <c r="WI636" s="204"/>
      <c r="WJ636" s="204">
        <f>VLOOKUP(WG636,$A$681:$F$2313,6,FALSE)</f>
        <v>25</v>
      </c>
      <c r="WK636" s="203" t="s">
        <v>63</v>
      </c>
      <c r="WL636" s="10">
        <f>WJ636*1.4</f>
        <v>35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VLOOKUP(WP636,$A$681:$F$2313,6,FALSE)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VLOOKUP(WY636,$A$681:$F$2313,6,FALSE)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VLOOKUP(XH636,$A$681:$F$2313,6,FALSE)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2335</v>
      </c>
      <c r="XS636" s="204"/>
      <c r="XT636" s="204">
        <f>VLOOKUP(XQ636,$A$681:$F$2313,6,FALSE)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VLOOKUP(XZ636,$A$681:$F$2313,6,FALSE)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VLOOKUP(YI636,$A$681:$F$2313,6,FALSE)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VLOOKUP(YR636,$A$681:$F$2313,6,FALSE)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VLOOKUP(ZA636,$A$681:$F$2313,6,FALSE)</f>
        <v>21</v>
      </c>
      <c r="ZE636" s="203" t="s">
        <v>63</v>
      </c>
      <c r="ZF636" s="10">
        <f>ZD636*1.4</f>
        <v>29.4</v>
      </c>
      <c r="ZH636" s="274"/>
      <c r="ZI636" s="203" t="s">
        <v>96</v>
      </c>
      <c r="ZJ636" s="277" t="s">
        <v>488</v>
      </c>
      <c r="ZL636" s="204"/>
      <c r="ZM636" s="204">
        <f>VLOOKUP(ZJ636,$A$681:$F$2313,6,FALSE)</f>
        <v>230</v>
      </c>
      <c r="ZN636" s="203" t="s">
        <v>63</v>
      </c>
      <c r="ZO636" s="10">
        <f>ZM636*1.4</f>
        <v>322</v>
      </c>
      <c r="ZQ636" s="274"/>
      <c r="ZR636" s="203" t="s">
        <v>96</v>
      </c>
      <c r="ZS636" s="277" t="s">
        <v>684</v>
      </c>
      <c r="ZU636" s="204"/>
      <c r="ZV636" s="204">
        <f>VLOOKUP(ZS636,$A$681:$F$2313,6,FALSE)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VLOOKUP(AAB636,$A$681:$F$2313,6,FALSE)</f>
        <v>68</v>
      </c>
      <c r="AAF636" s="203" t="s">
        <v>63</v>
      </c>
      <c r="AAG636" s="10">
        <f>AAE636*1.4</f>
        <v>95.199999999999989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VLOOKUP(AAK636,$A$681:$F$2313,6,FALSE)</f>
        <v>70</v>
      </c>
      <c r="AAO636" s="203" t="s">
        <v>63</v>
      </c>
      <c r="AAP636" s="10">
        <f>AAN636*1.4</f>
        <v>98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VLOOKUP(AAT636,$A$681:$F$2313,6,FALSE)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VLOOKUP(ABC636,$A$681:$F$2313,6,FALSE)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VLOOKUP(ABL636,$A$681:$F$2313,6,FALSE)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2088</v>
      </c>
      <c r="ABW636" s="204"/>
      <c r="ABX636" s="204">
        <f>VLOOKUP(ABU636,$A$681:$F$2313,6,FALSE)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VLOOKUP(ACD636,$A$681:$F$2313,6,FALSE)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VLOOKUP(ACM636,$A$681:$F$2313,6,FALSE)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VLOOKUP(ACV636,$A$681:$F$2313,6,FALSE)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VLOOKUP(ADE636,$A$681:$F$2313,6,FALSE)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VLOOKUP(ADN636,$A$681:$F$2313,6,FALSE)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VLOOKUP(ADW636,$A$681:$F$2313,6,FALSE)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VLOOKUP(AEF636,$A$681:$F$2313,6,FALSE)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VLOOKUP(AEO636,$A$681:$F$2313,6,FALSE)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VLOOKUP(AEX636,$A$681:$F$2313,6,FALSE)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VLOOKUP(AFG636,$A$681:$F$2313,6,FALSE)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VLOOKUP(AFP636,$A$681:$F$2313,6,FALSE)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VLOOKUP(AFY636,$A$681:$F$2313,6,FALSE)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VLOOKUP(AGH636,$A$681:$F$2313,6,FALSE)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VLOOKUP(AGQ636,$A$681:$F$2313,6,FALSE)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VLOOKUP(AGZ636,$A$681:$F$2313,6,FALSE)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VLOOKUP(AHI636,$A$681:$F$2313,6,FALSE)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VLOOKUP(AHR636,$A$681:$F$2313,6,FALSE)</f>
        <v>71</v>
      </c>
      <c r="AHV636" s="203" t="s">
        <v>63</v>
      </c>
      <c r="AHW636" s="10">
        <f>AHU636*1.4</f>
        <v>99.399999999999991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VLOOKUP(AIA636,$A$681:$F$2313,6,FALSE)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VLOOKUP(AIJ636,$A$681:$F$2313,6,FALSE)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VLOOKUP(AIS636,$A$681:$F$2313,6,FALSE)</f>
        <v>78</v>
      </c>
      <c r="AIW636" s="203" t="s">
        <v>63</v>
      </c>
      <c r="AIX636" s="10">
        <f>AIV636*1.4</f>
        <v>109.19999999999999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VLOOKUP(AJB636,$A$681:$F$2313,6,FALSE)</f>
        <v>40</v>
      </c>
      <c r="AJF636" s="203" t="s">
        <v>63</v>
      </c>
      <c r="AJG636" s="10">
        <f>AJE636*1.4</f>
        <v>56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VLOOKUP(AJK636,$A$681:$F$2313,6,FALSE)</f>
        <v>116</v>
      </c>
      <c r="AJO636" s="203" t="s">
        <v>63</v>
      </c>
      <c r="AJP636" s="10">
        <f>AJN636*1.4</f>
        <v>162.39999999999998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VLOOKUP(AJT636,$A$681:$F$2313,6,FALSE)</f>
        <v>10</v>
      </c>
      <c r="AJX636" s="203" t="s">
        <v>63</v>
      </c>
      <c r="AJY636" s="10">
        <f>AJW636*1.4</f>
        <v>14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VLOOKUP(AKC636,$A$681:$F$2313,6,FALSE)</f>
        <v>50</v>
      </c>
      <c r="AKG636" s="203" t="s">
        <v>63</v>
      </c>
      <c r="AKH636" s="10">
        <f>AKF636*1.4</f>
        <v>70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VLOOKUP(AKL636,$A$681:$F$2313,6,FALSE)</f>
        <v>78</v>
      </c>
      <c r="AKP636" s="203" t="s">
        <v>63</v>
      </c>
      <c r="AKQ636" s="10">
        <f>AKO636*1.4</f>
        <v>109.19999999999999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VLOOKUP(AKU636,$A$681:$F$2313,6,FALSE)</f>
        <v>50</v>
      </c>
      <c r="AKY636" s="203" t="s">
        <v>63</v>
      </c>
      <c r="AKZ636" s="10">
        <f>AKX636*1.4</f>
        <v>70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VLOOKUP(ALD636,$A$681:$F$2313,6,FALSE)</f>
        <v>92</v>
      </c>
      <c r="ALH636" s="203" t="s">
        <v>63</v>
      </c>
      <c r="ALI636" s="10">
        <f>ALG636*1.4</f>
        <v>128.79999999999998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VLOOKUP(ALM636,$A$681:$F$2313,6,FALSE)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VLOOKUP(ALV636,$A$681:$F$2313,6,FALSE)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VLOOKUP(AME636,$A$681:$F$2313,6,FALSE)</f>
        <v>71</v>
      </c>
      <c r="AMI636" s="203" t="s">
        <v>63</v>
      </c>
      <c r="AMJ636" s="10">
        <f>AMH636*1.4</f>
        <v>99.399999999999991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VLOOKUP(AMN636,$A$681:$F$2313,6,FALSE)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VLOOKUP(AMW636,$A$681:$F$2313,6,FALSE)</f>
        <v>88</v>
      </c>
      <c r="ANA636" s="203" t="s">
        <v>63</v>
      </c>
      <c r="ANB636" s="10">
        <f>AMZ636*1.4</f>
        <v>123.19999999999999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VLOOKUP(ANF636,$A$681:$F$2313,6,FALSE)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2335</v>
      </c>
      <c r="ANQ636" s="204"/>
      <c r="ANR636" s="204">
        <f>VLOOKUP(ANO636,$A$681:$F$2313,6,FALSE)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VLOOKUP(ANX636,$A$681:$F$2313,6,FALSE)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2088</v>
      </c>
      <c r="AOI636" s="204"/>
      <c r="AOJ636" s="204">
        <f>VLOOKUP(AOG636,$A$681:$F$2313,6,FALSE)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VLOOKUP(AOP636,$A$681:$F$2313,6,FALSE)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VLOOKUP(AOY636,$A$681:$F$2313,6,FALSE)</f>
        <v>78</v>
      </c>
      <c r="APC636" s="203" t="s">
        <v>63</v>
      </c>
      <c r="APD636" s="10">
        <f>APB636*1.4</f>
        <v>109.19999999999999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VLOOKUP(APH636,$A$681:$F$2313,6,FALSE)</f>
        <v>36</v>
      </c>
      <c r="APL636" s="203" t="s">
        <v>63</v>
      </c>
      <c r="APM636" s="10">
        <f>APK636*1.4</f>
        <v>50.4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VLOOKUP(APQ636,$A$681:$F$2313,6,FALSE)</f>
        <v>79</v>
      </c>
      <c r="APU636" s="203" t="s">
        <v>63</v>
      </c>
      <c r="APV636" s="10">
        <f>APT636*1.4</f>
        <v>110.6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VLOOKUP(APZ636,$A$681:$F$2313,6,FALSE)</f>
        <v>237</v>
      </c>
      <c r="AQD636" s="203" t="s">
        <v>63</v>
      </c>
      <c r="AQE636" s="10">
        <f>AQC636*1.4</f>
        <v>331.79999999999995</v>
      </c>
      <c r="AQF636" s="10"/>
      <c r="AQG636" s="274"/>
    </row>
    <row r="637" spans="1:1125" s="14" customFormat="1" ht="15">
      <c r="A637" s="203" t="s">
        <v>97</v>
      </c>
      <c r="B637" s="277" t="s">
        <v>2088</v>
      </c>
      <c r="D637" s="204"/>
      <c r="E637" s="204">
        <f>VLOOKUP(B637,$A$681:$F$2313,6,FALSE)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VLOOKUP(K637,$A$681:$F$2313,6,FALSE)</f>
        <v>88</v>
      </c>
      <c r="O637" s="203" t="s">
        <v>65</v>
      </c>
      <c r="P637" s="10">
        <f>N637*1.3</f>
        <v>114.4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VLOOKUP(T637,$A$681:$F$2313,6,FALSE)</f>
        <v>230</v>
      </c>
      <c r="X637" s="203" t="s">
        <v>65</v>
      </c>
      <c r="Y637" s="10">
        <f>W637*1.3</f>
        <v>299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VLOOKUP(AC637,$A$681:$F$2313,6,FALSE)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VLOOKUP(AL637,$A$681:$F$2313,6,FALSE)</f>
        <v>230</v>
      </c>
      <c r="AP637" s="203" t="s">
        <v>65</v>
      </c>
      <c r="AQ637" s="10">
        <f>AO637*1.3</f>
        <v>299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VLOOKUP(AU637,$A$681:$F$2313,6,FALSE)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VLOOKUP(BD637,$A$681:$F$2313,6,FALSE)</f>
        <v>21</v>
      </c>
      <c r="BH637" s="203" t="s">
        <v>65</v>
      </c>
      <c r="BI637" s="10">
        <f>BG637*1.3</f>
        <v>27.3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VLOOKUP(BM637,$A$681:$F$2313,6,FALSE)</f>
        <v>116</v>
      </c>
      <c r="BQ637" s="203" t="s">
        <v>65</v>
      </c>
      <c r="BR637" s="10">
        <f>BP637*1.3</f>
        <v>150.80000000000001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VLOOKUP(BV637,$A$681:$F$2313,6,FALSE)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VLOOKUP(CE637,$A$681:$F$2313,6,FALSE)</f>
        <v>100</v>
      </c>
      <c r="CI637" s="203" t="s">
        <v>65</v>
      </c>
      <c r="CJ637" s="10">
        <f>CH637*1.3</f>
        <v>130</v>
      </c>
      <c r="CK637" s="10"/>
      <c r="CL637" s="268"/>
      <c r="CM637" s="203" t="s">
        <v>97</v>
      </c>
      <c r="CN637" s="277" t="s">
        <v>2088</v>
      </c>
      <c r="CP637" s="204"/>
      <c r="CQ637" s="204">
        <f>VLOOKUP(CN637,$A$681:$F$2313,6,FALSE)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VLOOKUP(CW637,$A$681:$F$2313,6,FALSE)</f>
        <v>88</v>
      </c>
      <c r="DA637" s="203" t="s">
        <v>65</v>
      </c>
      <c r="DB637" s="10">
        <f>CZ637*1.3</f>
        <v>114.4</v>
      </c>
      <c r="DC637" s="10"/>
      <c r="DD637" s="268"/>
      <c r="DE637" s="203" t="s">
        <v>97</v>
      </c>
      <c r="DF637" s="277" t="s">
        <v>2088</v>
      </c>
      <c r="DH637" s="204"/>
      <c r="DI637" s="204">
        <f>VLOOKUP(DF637,$A$681:$F$2313,6,FALSE)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VLOOKUP(DO637,$A$681:$F$2313,6,FALSE)</f>
        <v>230</v>
      </c>
      <c r="DS637" s="203" t="s">
        <v>65</v>
      </c>
      <c r="DT637" s="10">
        <f>DR637*1.3</f>
        <v>299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VLOOKUP(DX637,$A$681:$F$2313,6,FALSE)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VLOOKUP(EG637,$A$681:$F$2313,6,FALSE)</f>
        <v>92</v>
      </c>
      <c r="EK637" s="203" t="s">
        <v>65</v>
      </c>
      <c r="EL637" s="10">
        <f>EJ637*1.3</f>
        <v>119.60000000000001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VLOOKUP(EP637,$A$681:$F$2313,6,FALSE)</f>
        <v>237</v>
      </c>
      <c r="ET637" s="203" t="s">
        <v>65</v>
      </c>
      <c r="EU637" s="10">
        <f>ES637*1.3</f>
        <v>308.10000000000002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VLOOKUP(EY637,$A$681:$F$2313,6,FALSE)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VLOOKUP(FH637,$A$681:$F$2313,6,FALSE)</f>
        <v>88</v>
      </c>
      <c r="FL637" s="203" t="s">
        <v>65</v>
      </c>
      <c r="FM637" s="10">
        <f>FK637*1.3</f>
        <v>114.4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VLOOKUP(FQ637,$A$681:$F$2313,6,FALSE)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2088</v>
      </c>
      <c r="GB637" s="204"/>
      <c r="GC637" s="204">
        <f>VLOOKUP(FZ637,$A$681:$F$2313,6,FALSE)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VLOOKUP(GI637,$A$681:$F$2313,6,FALSE)</f>
        <v>135</v>
      </c>
      <c r="GM637" s="203" t="s">
        <v>65</v>
      </c>
      <c r="GN637" s="10">
        <f>GL637*1.3</f>
        <v>175.5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VLOOKUP(GR637,$A$681:$F$2313,6,FALSE)</f>
        <v>237</v>
      </c>
      <c r="GV637" s="203" t="s">
        <v>65</v>
      </c>
      <c r="GW637" s="10">
        <f>GU637*1.3</f>
        <v>308.10000000000002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VLOOKUP(HA637,$A$681:$F$2313,6,FALSE)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VLOOKUP(HJ637,$A$681:$F$2313,6,FALSE)</f>
        <v>237</v>
      </c>
      <c r="HN637" s="203" t="s">
        <v>65</v>
      </c>
      <c r="HO637" s="10">
        <f>HM637*1.3</f>
        <v>308.10000000000002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VLOOKUP(HS637,$A$681:$F$2313,6,FALSE)</f>
        <v>50</v>
      </c>
      <c r="HW637" s="203" t="s">
        <v>65</v>
      </c>
      <c r="HX637" s="10">
        <f>HV637*1.3</f>
        <v>65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VLOOKUP(IB637,$A$681:$F$2313,6,FALSE)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2061</v>
      </c>
      <c r="IM637" s="204"/>
      <c r="IN637" s="204">
        <f>VLOOKUP(IK637,$A$681:$F$2313,6,FALSE)</f>
        <v>25</v>
      </c>
      <c r="IO637" s="203" t="s">
        <v>65</v>
      </c>
      <c r="IP637" s="10">
        <f>IN637*1.3</f>
        <v>32.5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VLOOKUP(IT637,$A$681:$F$2313,6,FALSE)</f>
        <v>78</v>
      </c>
      <c r="IX637" s="203" t="s">
        <v>65</v>
      </c>
      <c r="IY637" s="10">
        <f>IW637*1.3</f>
        <v>101.4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VLOOKUP(JC637,$A$681:$F$2313,6,FALSE)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VLOOKUP(JL637,$A$681:$F$2313,6,FALSE)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VLOOKUP(JU637,$A$681:$F$2313,6,FALSE)</f>
        <v>100</v>
      </c>
      <c r="JY637" s="203" t="s">
        <v>65</v>
      </c>
      <c r="JZ637" s="10">
        <f>JX637*1.3</f>
        <v>130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VLOOKUP(KD637,$A$681:$F$2313,6,FALSE)</f>
        <v>230</v>
      </c>
      <c r="KH637" s="203" t="s">
        <v>65</v>
      </c>
      <c r="KI637" s="10">
        <f>KG637*1.3</f>
        <v>299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VLOOKUP(KM637,$A$681:$F$2313,6,FALSE)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VLOOKUP(KV637,$A$681:$F$2313,6,FALSE)</f>
        <v>88</v>
      </c>
      <c r="KZ637" s="203" t="s">
        <v>65</v>
      </c>
      <c r="LA637" s="10">
        <f>KY637*1.3</f>
        <v>114.4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VLOOKUP(LE637,$A$681:$F$2313,6,FALSE)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VLOOKUP(LN637,$A$681:$F$2313,6,FALSE)</f>
        <v>237</v>
      </c>
      <c r="LR637" s="203" t="s">
        <v>65</v>
      </c>
      <c r="LS637" s="10">
        <f>LQ637*1.3</f>
        <v>308.10000000000002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VLOOKUP(LW637,$A$681:$F$2313,6,FALSE)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VLOOKUP(MF637,$A$681:$F$2313,6,FALSE)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2088</v>
      </c>
      <c r="MQ637" s="204"/>
      <c r="MR637" s="204">
        <f>VLOOKUP(MO637,$A$681:$F$2313,6,FALSE)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VLOOKUP(MX637,$A$681:$F$2313,6,FALSE)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VLOOKUP(NG637,$A$681:$F$2313,6,FALSE)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VLOOKUP(NP637,$A$681:$F$2313,6,FALSE)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VLOOKUP(NY637,$A$681:$F$2313,6,FALSE)</f>
        <v>116</v>
      </c>
      <c r="OC637" s="203" t="s">
        <v>65</v>
      </c>
      <c r="OD637" s="10">
        <f>OB637*1.3</f>
        <v>150.80000000000001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VLOOKUP(OH637,$A$681:$F$2313,6,FALSE)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VLOOKUP(OQ637,$A$681:$F$2313,6,FALSE)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VLOOKUP(OZ637,$A$681:$F$2313,6,FALSE)</f>
        <v>88</v>
      </c>
      <c r="PD637" s="203" t="s">
        <v>65</v>
      </c>
      <c r="PE637" s="10">
        <f>PC637*1.3</f>
        <v>114.4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VLOOKUP(PI637,$A$681:$F$2313,6,FALSE)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VLOOKUP(PR637,$A$681:$F$2313,6,FALSE)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VLOOKUP(QA637,$A$681:$F$2313,6,FALSE)</f>
        <v>78</v>
      </c>
      <c r="QE637" s="203" t="s">
        <v>65</v>
      </c>
      <c r="QF637" s="10">
        <f>QD637*1.3</f>
        <v>101.4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VLOOKUP(QJ637,$A$681:$F$2313,6,FALSE)</f>
        <v>88</v>
      </c>
      <c r="QN637" s="203" t="s">
        <v>65</v>
      </c>
      <c r="QO637" s="10">
        <f>QM637*1.3</f>
        <v>114.4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VLOOKUP(QS637,$A$681:$F$2313,6,FALSE)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VLOOKUP(RB637,$A$681:$F$2313,6,FALSE)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VLOOKUP(RK637,$A$681:$F$2313,6,FALSE)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VLOOKUP(RT637,$A$681:$F$2313,6,FALSE)</f>
        <v>70</v>
      </c>
      <c r="RX637" s="203" t="s">
        <v>65</v>
      </c>
      <c r="RY637" s="10">
        <f>RW637*1.3</f>
        <v>91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VLOOKUP(SC637,$A$681:$F$2313,6,FALSE)</f>
        <v>88</v>
      </c>
      <c r="SG637" s="203" t="s">
        <v>65</v>
      </c>
      <c r="SH637" s="10">
        <f>SF637*1.3</f>
        <v>114.4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VLOOKUP(SL637,$A$681:$F$2313,6,FALSE)</f>
        <v>88</v>
      </c>
      <c r="SP637" s="203" t="s">
        <v>65</v>
      </c>
      <c r="SQ637" s="10">
        <f>SO637*1.3</f>
        <v>114.4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VLOOKUP(SU637,$A$681:$F$2313,6,FALSE)</f>
        <v>42</v>
      </c>
      <c r="SY637" s="203" t="s">
        <v>65</v>
      </c>
      <c r="SZ637" s="10">
        <f>SX637*1.3</f>
        <v>54.6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VLOOKUP(TD637,$A$681:$F$2313,6,FALSE)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VLOOKUP(TM637,$A$681:$F$2313,6,FALSE)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VLOOKUP(TV637,$A$681:$F$2313,6,FALSE)</f>
        <v>50</v>
      </c>
      <c r="TZ637" s="203" t="s">
        <v>65</v>
      </c>
      <c r="UA637" s="10">
        <f>TY637*1.3</f>
        <v>65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VLOOKUP(UE637,$A$681:$F$2313,6,FALSE)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VLOOKUP(UN637,$A$681:$F$2313,6,FALSE)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VLOOKUP(UW637,$A$681:$F$2313,6,FALSE)</f>
        <v>92</v>
      </c>
      <c r="VA637" s="203" t="s">
        <v>65</v>
      </c>
      <c r="VB637" s="10">
        <f>UZ637*1.3</f>
        <v>119.60000000000001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VLOOKUP(VF637,$A$681:$F$2313,6,FALSE)</f>
        <v>68</v>
      </c>
      <c r="VJ637" s="203" t="s">
        <v>65</v>
      </c>
      <c r="VK637" s="10">
        <f>VI637*1.3</f>
        <v>88.4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VLOOKUP(VO637,$A$681:$F$2313,6,FALSE)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VLOOKUP(VX637,$A$681:$F$2313,6,FALSE)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VLOOKUP(WG637,$A$681:$F$2313,6,FALSE)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VLOOKUP(WP637,$A$681:$F$2313,6,FALSE)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VLOOKUP(WY637,$A$681:$F$2313,6,FALSE)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VLOOKUP(XH637,$A$681:$F$2313,6,FALSE)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VLOOKUP(XQ637,$A$681:$F$2313,6,FALSE)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VLOOKUP(XZ637,$A$681:$F$2313,6,FALSE)</f>
        <v>237</v>
      </c>
      <c r="YD637" s="203" t="s">
        <v>65</v>
      </c>
      <c r="YE637" s="10">
        <f>YC637*1.3</f>
        <v>308.10000000000002</v>
      </c>
      <c r="YG637" s="274"/>
      <c r="YH637" s="203" t="s">
        <v>97</v>
      </c>
      <c r="YI637" s="279" t="s">
        <v>183</v>
      </c>
      <c r="YK637" s="204"/>
      <c r="YL637" s="204" t="e">
        <f>VLOOKUP(YI637,$A$681:$F$2313,6,FALSE)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VLOOKUP(YR637,$A$681:$F$2313,6,FALSE)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VLOOKUP(ZA637,$A$681:$F$2313,6,FALSE)</f>
        <v>88</v>
      </c>
      <c r="ZE637" s="203" t="s">
        <v>65</v>
      </c>
      <c r="ZF637" s="10">
        <f>ZD637*1.3</f>
        <v>114.4</v>
      </c>
      <c r="ZH637" s="274"/>
      <c r="ZI637" s="203" t="s">
        <v>97</v>
      </c>
      <c r="ZJ637" s="277" t="s">
        <v>440</v>
      </c>
      <c r="ZL637" s="204"/>
      <c r="ZM637" s="204">
        <f>VLOOKUP(ZJ637,$A$681:$F$2313,6,FALSE)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VLOOKUP(ZS637,$A$681:$F$2313,6,FALSE)</f>
        <v>71</v>
      </c>
      <c r="ZW637" s="203" t="s">
        <v>65</v>
      </c>
      <c r="ZX637" s="10">
        <f>ZV637*1.3</f>
        <v>92.3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VLOOKUP(AAB637,$A$681:$F$2313,6,FALSE)</f>
        <v>70</v>
      </c>
      <c r="AAF637" s="203" t="s">
        <v>65</v>
      </c>
      <c r="AAG637" s="10">
        <f>AAE637*1.3</f>
        <v>91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VLOOKUP(AAK637,$A$681:$F$2313,6,FALSE)</f>
        <v>158</v>
      </c>
      <c r="AAO637" s="203" t="s">
        <v>65</v>
      </c>
      <c r="AAP637" s="10">
        <f>AAN637*1.3</f>
        <v>205.4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VLOOKUP(AAT637,$A$681:$F$2313,6,FALSE)</f>
        <v>116</v>
      </c>
      <c r="AAX637" s="203" t="s">
        <v>65</v>
      </c>
      <c r="AAY637" s="10">
        <f>AAW637*1.3</f>
        <v>150.80000000000001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VLOOKUP(ABC637,$A$681:$F$2313,6,FALSE)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VLOOKUP(ABL637,$A$681:$F$2313,6,FALSE)</f>
        <v>100</v>
      </c>
      <c r="ABP637" s="203" t="s">
        <v>65</v>
      </c>
      <c r="ABQ637" s="10">
        <f>ABO637*1.3</f>
        <v>130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VLOOKUP(ABU637,$A$681:$F$2313,6,FALSE)</f>
        <v>68</v>
      </c>
      <c r="ABY637" s="203" t="s">
        <v>65</v>
      </c>
      <c r="ABZ637" s="10">
        <f>ABX637*1.3</f>
        <v>88.4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VLOOKUP(ACD637,$A$681:$F$2313,6,FALSE)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VLOOKUP(ACM637,$A$681:$F$2313,6,FALSE)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VLOOKUP(ACV637,$A$681:$F$2313,6,FALSE)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VLOOKUP(ADE637,$A$681:$F$2313,6,FALSE)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VLOOKUP(ADN637,$A$681:$F$2313,6,FALSE)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VLOOKUP(ADW637,$A$681:$F$2313,6,FALSE)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VLOOKUP(AEF637,$A$681:$F$2313,6,FALSE)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VLOOKUP(AEO637,$A$681:$F$2313,6,FALSE)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VLOOKUP(AEX637,$A$681:$F$2313,6,FALSE)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VLOOKUP(AFG637,$A$681:$F$2313,6,FALSE)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VLOOKUP(AFP637,$A$681:$F$2313,6,FALSE)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VLOOKUP(AFY637,$A$681:$F$2313,6,FALSE)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VLOOKUP(AGH637,$A$681:$F$2313,6,FALSE)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VLOOKUP(AGQ637,$A$681:$F$2313,6,FALSE)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VLOOKUP(AGZ637,$A$681:$F$2313,6,FALSE)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VLOOKUP(AHI637,$A$681:$F$2313,6,FALSE)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VLOOKUP(AHR637,$A$681:$F$2313,6,FALSE)</f>
        <v>88</v>
      </c>
      <c r="AHV637" s="203" t="s">
        <v>65</v>
      </c>
      <c r="AHW637" s="10">
        <f>AHU637*1.3</f>
        <v>114.4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VLOOKUP(AIA637,$A$681:$F$2313,6,FALSE)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VLOOKUP(AIJ637,$A$681:$F$2313,6,FALSE)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VLOOKUP(AIS637,$A$681:$F$2313,6,FALSE)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VLOOKUP(AJB637,$A$681:$F$2313,6,FALSE)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VLOOKUP(AJK637,$A$681:$F$2313,6,FALSE)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VLOOKUP(AJT637,$A$681:$F$2313,6,FALSE)</f>
        <v>230</v>
      </c>
      <c r="AJX637" s="203" t="s">
        <v>65</v>
      </c>
      <c r="AJY637" s="10">
        <f>AJW637*1.3</f>
        <v>299</v>
      </c>
      <c r="AJZ637" s="10"/>
      <c r="AKA637" s="274"/>
      <c r="AKB637" s="203" t="s">
        <v>97</v>
      </c>
      <c r="AKC637" s="277" t="s">
        <v>2335</v>
      </c>
      <c r="AKE637" s="204"/>
      <c r="AKF637" s="204">
        <f>VLOOKUP(AKC637,$A$681:$F$2313,6,FALSE)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VLOOKUP(AKL637,$A$681:$F$2313,6,FALSE)</f>
        <v>29</v>
      </c>
      <c r="AKP637" s="203" t="s">
        <v>65</v>
      </c>
      <c r="AKQ637" s="10">
        <f>AKO637*1.3</f>
        <v>37.700000000000003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VLOOKUP(AKU637,$A$681:$F$2313,6,FALSE)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VLOOKUP(ALD637,$A$681:$F$2313,6,FALSE)</f>
        <v>10</v>
      </c>
      <c r="ALH637" s="203" t="s">
        <v>65</v>
      </c>
      <c r="ALI637" s="10">
        <f>ALG637*1.3</f>
        <v>13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VLOOKUP(ALM637,$A$681:$F$2313,6,FALSE)</f>
        <v>92</v>
      </c>
      <c r="ALQ637" s="203" t="s">
        <v>65</v>
      </c>
      <c r="ALR637" s="10">
        <f>ALP637*1.3</f>
        <v>119.60000000000001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VLOOKUP(ALV637,$A$681:$F$2313,6,FALSE)</f>
        <v>149</v>
      </c>
      <c r="ALZ637" s="203" t="s">
        <v>65</v>
      </c>
      <c r="AMA637" s="10">
        <f>ALY637*1.3</f>
        <v>193.70000000000002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VLOOKUP(AME637,$A$681:$F$2313,6,FALSE)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VLOOKUP(AMN637,$A$681:$F$2313,6,FALSE)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VLOOKUP(AMW637,$A$681:$F$2313,6,FALSE)</f>
        <v>149</v>
      </c>
      <c r="ANA637" s="203" t="s">
        <v>65</v>
      </c>
      <c r="ANB637" s="10">
        <f>AMZ637*1.3</f>
        <v>193.70000000000002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VLOOKUP(ANF637,$A$681:$F$2313,6,FALSE)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VLOOKUP(ANO637,$A$681:$F$2313,6,FALSE)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VLOOKUP(ANX637,$A$681:$F$2313,6,FALSE)</f>
        <v>230</v>
      </c>
      <c r="AOB637" s="203" t="s">
        <v>65</v>
      </c>
      <c r="AOC637" s="10">
        <f>AOA637*1.3</f>
        <v>299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VLOOKUP(AOG637,$A$681:$F$2313,6,FALSE)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VLOOKUP(AOP637,$A$681:$F$2313,6,FALSE)</f>
        <v>68</v>
      </c>
      <c r="AOT637" s="203" t="s">
        <v>65</v>
      </c>
      <c r="AOU637" s="10">
        <f>AOS637*1.3</f>
        <v>88.4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VLOOKUP(AOY637,$A$681:$F$2313,6,FALSE)</f>
        <v>88</v>
      </c>
      <c r="APC637" s="203" t="s">
        <v>65</v>
      </c>
      <c r="APD637" s="10">
        <f>APB637*1.3</f>
        <v>114.4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VLOOKUP(APH637,$A$681:$F$2313,6,FALSE)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VLOOKUP(APQ637,$A$681:$F$2313,6,FALSE)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VLOOKUP(APZ637,$A$681:$F$2313,6,FALSE)</f>
        <v>135</v>
      </c>
      <c r="AQD637" s="203" t="s">
        <v>65</v>
      </c>
      <c r="AQE637" s="10">
        <f>AQC637*1.3</f>
        <v>175.5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VLOOKUP(B638,$A$681:$F$2313,6,FALSE)</f>
        <v>88</v>
      </c>
      <c r="F638" s="203" t="s">
        <v>67</v>
      </c>
      <c r="G638" s="10">
        <f>E638*1.2</f>
        <v>105.6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VLOOKUP(K638,$A$681:$F$2313,6,FALSE)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VLOOKUP(T638,$A$681:$F$2313,6,FALSE)</f>
        <v>36</v>
      </c>
      <c r="X638" s="203" t="s">
        <v>67</v>
      </c>
      <c r="Y638" s="10">
        <f>W638*1.2</f>
        <v>43.199999999999996</v>
      </c>
      <c r="Z638" s="10"/>
      <c r="AA638" s="268"/>
      <c r="AB638" s="203" t="s">
        <v>98</v>
      </c>
      <c r="AC638" s="277" t="s">
        <v>2088</v>
      </c>
      <c r="AE638" s="204"/>
      <c r="AF638" s="204">
        <f>VLOOKUP(AC638,$A$681:$F$2313,6,FALSE)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VLOOKUP(AL638,$A$681:$F$2313,6,FALSE)</f>
        <v>71</v>
      </c>
      <c r="AP638" s="203" t="s">
        <v>67</v>
      </c>
      <c r="AQ638" s="10">
        <f>AO638*1.2</f>
        <v>85.2</v>
      </c>
      <c r="AR638" s="10"/>
      <c r="AS638" s="268"/>
      <c r="AT638" s="203" t="s">
        <v>98</v>
      </c>
      <c r="AU638" s="277" t="s">
        <v>2335</v>
      </c>
      <c r="AW638" s="204"/>
      <c r="AX638" s="204">
        <f>VLOOKUP(AU638,$A$681:$F$2313,6,FALSE)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VLOOKUP(BD638,$A$681:$F$2313,6,FALSE)</f>
        <v>116</v>
      </c>
      <c r="BH638" s="203" t="s">
        <v>67</v>
      </c>
      <c r="BI638" s="10">
        <f>BG638*1.2</f>
        <v>139.19999999999999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VLOOKUP(BM638,$A$681:$F$2313,6,FALSE)</f>
        <v>88</v>
      </c>
      <c r="BQ638" s="203" t="s">
        <v>67</v>
      </c>
      <c r="BR638" s="10">
        <f>BP638*1.2</f>
        <v>105.6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VLOOKUP(BV638,$A$681:$F$2313,6,FALSE)</f>
        <v>78</v>
      </c>
      <c r="BZ638" s="203" t="s">
        <v>67</v>
      </c>
      <c r="CA638" s="10">
        <f>BY638*1.2</f>
        <v>93.6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VLOOKUP(CE638,$A$681:$F$2313,6,FALSE)</f>
        <v>230</v>
      </c>
      <c r="CI638" s="203" t="s">
        <v>67</v>
      </c>
      <c r="CJ638" s="10">
        <f>CH638*1.2</f>
        <v>276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VLOOKUP(CN638,$A$681:$F$2313,6,FALSE)</f>
        <v>88</v>
      </c>
      <c r="CR638" s="203" t="s">
        <v>67</v>
      </c>
      <c r="CS638" s="10">
        <f>CQ638*1.2</f>
        <v>105.6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VLOOKUP(CW638,$A$681:$F$2313,6,FALSE)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VLOOKUP(DF638,$A$681:$F$2313,6,FALSE)</f>
        <v>68</v>
      </c>
      <c r="DJ638" s="203" t="s">
        <v>67</v>
      </c>
      <c r="DK638" s="10">
        <f>DI638*1.2</f>
        <v>81.599999999999994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VLOOKUP(DO638,$A$681:$F$2313,6,FALSE)</f>
        <v>88</v>
      </c>
      <c r="DS638" s="203" t="s">
        <v>67</v>
      </c>
      <c r="DT638" s="10">
        <f>DR638*1.2</f>
        <v>105.6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VLOOKUP(DX638,$A$681:$F$2313,6,FALSE)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VLOOKUP(EG638,$A$681:$F$2313,6,FALSE)</f>
        <v>21</v>
      </c>
      <c r="EK638" s="203" t="s">
        <v>67</v>
      </c>
      <c r="EL638" s="10">
        <f>EJ638*1.2</f>
        <v>25.2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VLOOKUP(EP638,$A$681:$F$2313,6,FALSE)</f>
        <v>29</v>
      </c>
      <c r="ET638" s="203" t="s">
        <v>67</v>
      </c>
      <c r="EU638" s="10">
        <f>ES638*1.2</f>
        <v>34.799999999999997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VLOOKUP(EY638,$A$681:$F$2313,6,FALSE)</f>
        <v>135</v>
      </c>
      <c r="FC638" s="203" t="s">
        <v>67</v>
      </c>
      <c r="FD638" s="10">
        <f>FB638*1.2</f>
        <v>162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VLOOKUP(FH638,$A$681:$F$2313,6,FALSE)</f>
        <v>116</v>
      </c>
      <c r="FL638" s="203" t="s">
        <v>67</v>
      </c>
      <c r="FM638" s="10">
        <f>FK638*1.2</f>
        <v>139.19999999999999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VLOOKUP(FQ638,$A$681:$F$2313,6,FALSE)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VLOOKUP(FZ638,$A$681:$F$2313,6,FALSE)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VLOOKUP(GI638,$A$681:$F$2313,6,FALSE)</f>
        <v>237</v>
      </c>
      <c r="GM638" s="203" t="s">
        <v>67</v>
      </c>
      <c r="GN638" s="10">
        <f>GL638*1.2</f>
        <v>284.39999999999998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VLOOKUP(GR638,$A$681:$F$2313,6,FALSE)</f>
        <v>149</v>
      </c>
      <c r="GV638" s="203" t="s">
        <v>67</v>
      </c>
      <c r="GW638" s="10">
        <f>GU638*1.2</f>
        <v>178.79999999999998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VLOOKUP(HA638,$A$681:$F$2313,6,FALSE)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VLOOKUP(HJ638,$A$681:$F$2313,6,FALSE)</f>
        <v>88</v>
      </c>
      <c r="HN638" s="203" t="s">
        <v>67</v>
      </c>
      <c r="HO638" s="10">
        <f>HM638*1.2</f>
        <v>105.6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VLOOKUP(HS638,$A$681:$F$2313,6,FALSE)</f>
        <v>149</v>
      </c>
      <c r="HW638" s="203" t="s">
        <v>67</v>
      </c>
      <c r="HX638" s="10">
        <f>HV638*1.2</f>
        <v>178.79999999999998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VLOOKUP(IB638,$A$681:$F$2313,6,FALSE)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VLOOKUP(IK638,$A$681:$F$2313,6,FALSE)</f>
        <v>71</v>
      </c>
      <c r="IO638" s="203" t="s">
        <v>67</v>
      </c>
      <c r="IP638" s="10">
        <f>IN638*1.2</f>
        <v>85.2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VLOOKUP(IT638,$A$681:$F$2313,6,FALSE)</f>
        <v>29</v>
      </c>
      <c r="IX638" s="203" t="s">
        <v>67</v>
      </c>
      <c r="IY638" s="10">
        <f>IW638*1.2</f>
        <v>34.799999999999997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VLOOKUP(JC638,$A$681:$F$2313,6,FALSE)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VLOOKUP(JL638,$A$681:$F$2313,6,FALSE)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VLOOKUP(JU638,$A$681:$F$2313,6,FALSE)</f>
        <v>88</v>
      </c>
      <c r="JY638" s="203" t="s">
        <v>67</v>
      </c>
      <c r="JZ638" s="10">
        <f>JX638*1.2</f>
        <v>105.6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VLOOKUP(KD638,$A$681:$F$2313,6,FALSE)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VLOOKUP(KM638,$A$681:$F$2313,6,FALSE)</f>
        <v>92</v>
      </c>
      <c r="KQ638" s="203" t="s">
        <v>67</v>
      </c>
      <c r="KR638" s="10">
        <f>KP638*1.2</f>
        <v>110.39999999999999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VLOOKUP(KV638,$A$681:$F$2313,6,FALSE)</f>
        <v>237</v>
      </c>
      <c r="KZ638" s="203" t="s">
        <v>67</v>
      </c>
      <c r="LA638" s="10">
        <f>KY638*1.2</f>
        <v>284.39999999999998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VLOOKUP(LE638,$A$681:$F$2313,6,FALSE)</f>
        <v>237</v>
      </c>
      <c r="LI638" s="203" t="s">
        <v>67</v>
      </c>
      <c r="LJ638" s="10">
        <f>LH638*1.2</f>
        <v>284.39999999999998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VLOOKUP(LN638,$A$681:$F$2313,6,FALSE)</f>
        <v>149</v>
      </c>
      <c r="LR638" s="203" t="s">
        <v>67</v>
      </c>
      <c r="LS638" s="10">
        <f>LQ638*1.2</f>
        <v>178.79999999999998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VLOOKUP(LW638,$A$681:$F$2313,6,FALSE)</f>
        <v>70</v>
      </c>
      <c r="MA638" s="203" t="s">
        <v>67</v>
      </c>
      <c r="MB638" s="10">
        <f>LZ638*1.2</f>
        <v>84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VLOOKUP(MF638,$A$681:$F$2313,6,FALSE)</f>
        <v>237</v>
      </c>
      <c r="MJ638" s="203" t="s">
        <v>67</v>
      </c>
      <c r="MK638" s="10">
        <f>MI638*1.2</f>
        <v>284.39999999999998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VLOOKUP(MO638,$A$681:$F$2313,6,FALSE)</f>
        <v>230</v>
      </c>
      <c r="MS638" s="203" t="s">
        <v>67</v>
      </c>
      <c r="MT638" s="10">
        <f>MR638*1.2</f>
        <v>276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VLOOKUP(MX638,$A$681:$F$2313,6,FALSE)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VLOOKUP(NG638,$A$681:$F$2313,6,FALSE)</f>
        <v>71</v>
      </c>
      <c r="NK638" s="203" t="s">
        <v>67</v>
      </c>
      <c r="NL638" s="10">
        <f>NJ638*1.2</f>
        <v>85.2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VLOOKUP(NP638,$A$681:$F$2313,6,FALSE)</f>
        <v>237</v>
      </c>
      <c r="NT638" s="203" t="s">
        <v>67</v>
      </c>
      <c r="NU638" s="10">
        <f>NS638*1.2</f>
        <v>284.39999999999998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VLOOKUP(NY638,$A$681:$F$2313,6,FALSE)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VLOOKUP(OH638,$A$681:$F$2313,6,FALSE)</f>
        <v>29</v>
      </c>
      <c r="OL638" s="203" t="s">
        <v>67</v>
      </c>
      <c r="OM638" s="10">
        <f>OK638*1.2</f>
        <v>34.799999999999997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VLOOKUP(OQ638,$A$681:$F$2313,6,FALSE)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VLOOKUP(OZ638,$A$681:$F$2313,6,FALSE)</f>
        <v>70</v>
      </c>
      <c r="PD638" s="203" t="s">
        <v>67</v>
      </c>
      <c r="PE638" s="10">
        <f>PC638*1.2</f>
        <v>84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VLOOKUP(PI638,$A$681:$F$2313,6,FALSE)</f>
        <v>29</v>
      </c>
      <c r="PM638" s="203" t="s">
        <v>67</v>
      </c>
      <c r="PN638" s="10">
        <f>PL638*1.2</f>
        <v>34.799999999999997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VLOOKUP(PR638,$A$681:$F$2313,6,FALSE)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VLOOKUP(QA638,$A$681:$F$2313,6,FALSE)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VLOOKUP(QJ638,$A$681:$F$2313,6,FALSE)</f>
        <v>100</v>
      </c>
      <c r="QN638" s="203" t="s">
        <v>67</v>
      </c>
      <c r="QO638" s="10">
        <f>QM638*1.2</f>
        <v>120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VLOOKUP(QS638,$A$681:$F$2313,6,FALSE)</f>
        <v>68</v>
      </c>
      <c r="QW638" s="203" t="s">
        <v>67</v>
      </c>
      <c r="QX638" s="10">
        <f>QV638*1.2</f>
        <v>81.599999999999994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VLOOKUP(RB638,$A$681:$F$2313,6,FALSE)</f>
        <v>237</v>
      </c>
      <c r="RF638" s="203" t="s">
        <v>67</v>
      </c>
      <c r="RG638" s="10">
        <f>RE638*1.2</f>
        <v>284.39999999999998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VLOOKUP(RK638,$A$681:$F$2313,6,FALSE)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2335</v>
      </c>
      <c r="RV638" s="204"/>
      <c r="RW638" s="204">
        <f>VLOOKUP(RT638,$A$681:$F$2313,6,FALSE)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VLOOKUP(SC638,$A$681:$F$2313,6,FALSE)</f>
        <v>70</v>
      </c>
      <c r="SG638" s="203" t="s">
        <v>67</v>
      </c>
      <c r="SH638" s="10">
        <f>SF638*1.2</f>
        <v>84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VLOOKUP(SL638,$A$681:$F$2313,6,FALSE)</f>
        <v>50</v>
      </c>
      <c r="SP638" s="203" t="s">
        <v>67</v>
      </c>
      <c r="SQ638" s="10">
        <f>SO638*1.2</f>
        <v>60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VLOOKUP(SU638,$A$681:$F$2313,6,FALSE)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VLOOKUP(TD638,$A$681:$F$2313,6,FALSE)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VLOOKUP(TM638,$A$681:$F$2313,6,FALSE)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VLOOKUP(TV638,$A$681:$F$2313,6,FALSE)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VLOOKUP(UE638,$A$681:$F$2313,6,FALSE)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VLOOKUP(UN638,$A$681:$F$2313,6,FALSE)</f>
        <v>149</v>
      </c>
      <c r="UR638" s="203" t="s">
        <v>67</v>
      </c>
      <c r="US638" s="10">
        <f>UQ638*1.2</f>
        <v>178.79999999999998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VLOOKUP(UW638,$A$681:$F$2313,6,FALSE)</f>
        <v>230</v>
      </c>
      <c r="VA638" s="203" t="s">
        <v>67</v>
      </c>
      <c r="VB638" s="10">
        <f>UZ638*1.2</f>
        <v>276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VLOOKUP(VF638,$A$681:$F$2313,6,FALSE)</f>
        <v>78</v>
      </c>
      <c r="VJ638" s="203" t="s">
        <v>67</v>
      </c>
      <c r="VK638" s="10">
        <f>VI638*1.2</f>
        <v>93.6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VLOOKUP(VO638,$A$681:$F$2313,6,FALSE)</f>
        <v>21</v>
      </c>
      <c r="VS638" s="203" t="s">
        <v>67</v>
      </c>
      <c r="VT638" s="10">
        <f>VR638*1.2</f>
        <v>25.2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VLOOKUP(VX638,$A$681:$F$2313,6,FALSE)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VLOOKUP(WG638,$A$681:$F$2313,6,FALSE)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VLOOKUP(WP638,$A$681:$F$2313,6,FALSE)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VLOOKUP(WY638,$A$681:$F$2313,6,FALSE)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2088</v>
      </c>
      <c r="XJ638" s="204"/>
      <c r="XK638" s="204">
        <f>VLOOKUP(XH638,$A$681:$F$2313,6,FALSE)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VLOOKUP(XQ638,$A$681:$F$2313,6,FALSE)</f>
        <v>36</v>
      </c>
      <c r="XU638" s="203" t="s">
        <v>67</v>
      </c>
      <c r="XV638" s="10">
        <f>XT638*1.2</f>
        <v>43.199999999999996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VLOOKUP(XZ638,$A$681:$F$2313,6,FALSE)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VLOOKUP(YI638,$A$681:$F$2313,6,FALSE)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VLOOKUP(YR638,$A$681:$F$2313,6,FALSE)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VLOOKUP(ZA638,$A$681:$F$2313,6,FALSE)</f>
        <v>149</v>
      </c>
      <c r="ZE638" s="203" t="s">
        <v>67</v>
      </c>
      <c r="ZF638" s="10">
        <f>ZD638*1.2</f>
        <v>178.79999999999998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VLOOKUP(ZJ638,$A$681:$F$2313,6,FALSE)</f>
        <v>135</v>
      </c>
      <c r="ZN638" s="203" t="s">
        <v>67</v>
      </c>
      <c r="ZO638" s="10">
        <f>ZM638*1.2</f>
        <v>162</v>
      </c>
      <c r="ZQ638" s="274"/>
      <c r="ZR638" s="203" t="s">
        <v>98</v>
      </c>
      <c r="ZS638" s="277" t="s">
        <v>451</v>
      </c>
      <c r="ZU638" s="204"/>
      <c r="ZV638" s="204">
        <f>VLOOKUP(ZS638,$A$681:$F$2313,6,FALSE)</f>
        <v>155</v>
      </c>
      <c r="ZW638" s="203" t="s">
        <v>67</v>
      </c>
      <c r="ZX638" s="10">
        <f>ZV638*1.2</f>
        <v>186</v>
      </c>
      <c r="ZY638" s="10"/>
      <c r="ZZ638" s="274"/>
      <c r="AAA638" s="203" t="s">
        <v>98</v>
      </c>
      <c r="AAB638" s="277" t="s">
        <v>2061</v>
      </c>
      <c r="AAD638" s="204"/>
      <c r="AAE638" s="204">
        <f>VLOOKUP(AAB638,$A$681:$F$2313,6,FALSE)</f>
        <v>25</v>
      </c>
      <c r="AAF638" s="203" t="s">
        <v>67</v>
      </c>
      <c r="AAG638" s="10">
        <f>AAE638*1.2</f>
        <v>30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VLOOKUP(AAK638,$A$681:$F$2313,6,FALSE)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VLOOKUP(AAT638,$A$681:$F$2313,6,FALSE)</f>
        <v>92</v>
      </c>
      <c r="AAX638" s="203" t="s">
        <v>67</v>
      </c>
      <c r="AAY638" s="10">
        <f>AAW638*1.2</f>
        <v>110.39999999999999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VLOOKUP(ABC638,$A$681:$F$2313,6,FALSE)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VLOOKUP(ABL638,$A$681:$F$2313,6,FALSE)</f>
        <v>155</v>
      </c>
      <c r="ABP638" s="203" t="s">
        <v>67</v>
      </c>
      <c r="ABQ638" s="10">
        <f>ABO638*1.2</f>
        <v>186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VLOOKUP(ABU638,$A$681:$F$2313,6,FALSE)</f>
        <v>78</v>
      </c>
      <c r="ABY638" s="203" t="s">
        <v>67</v>
      </c>
      <c r="ABZ638" s="10">
        <f>ABX638*1.2</f>
        <v>93.6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VLOOKUP(ACD638,$A$681:$F$2313,6,FALSE)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VLOOKUP(ACM638,$A$681:$F$2313,6,FALSE)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VLOOKUP(ACV638,$A$681:$F$2313,6,FALSE)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VLOOKUP(ADE638,$A$681:$F$2313,6,FALSE)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VLOOKUP(ADN638,$A$681:$F$2313,6,FALSE)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VLOOKUP(ADW638,$A$681:$F$2313,6,FALSE)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VLOOKUP(AEF638,$A$681:$F$2313,6,FALSE)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VLOOKUP(AEO638,$A$681:$F$2313,6,FALSE)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VLOOKUP(AEX638,$A$681:$F$2313,6,FALSE)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VLOOKUP(AFG638,$A$681:$F$2313,6,FALSE)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VLOOKUP(AFP638,$A$681:$F$2313,6,FALSE)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VLOOKUP(AFY638,$A$681:$F$2313,6,FALSE)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VLOOKUP(AGH638,$A$681:$F$2313,6,FALSE)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VLOOKUP(AGQ638,$A$681:$F$2313,6,FALSE)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VLOOKUP(AGZ638,$A$681:$F$2313,6,FALSE)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VLOOKUP(AHI638,$A$681:$F$2313,6,FALSE)</f>
        <v>116</v>
      </c>
      <c r="AHM638" s="203" t="s">
        <v>67</v>
      </c>
      <c r="AHN638" s="10">
        <f>AHL638*1.2</f>
        <v>139.19999999999999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VLOOKUP(AHR638,$A$681:$F$2313,6,FALSE)</f>
        <v>230</v>
      </c>
      <c r="AHV638" s="203" t="s">
        <v>67</v>
      </c>
      <c r="AHW638" s="10">
        <f>AHU638*1.2</f>
        <v>276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VLOOKUP(AIA638,$A$681:$F$2313,6,FALSE)</f>
        <v>88</v>
      </c>
      <c r="AIE638" s="203" t="s">
        <v>67</v>
      </c>
      <c r="AIF638" s="10">
        <f>AID638*1.2</f>
        <v>105.6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VLOOKUP(AIJ638,$A$681:$F$2313,6,FALSE)</f>
        <v>40</v>
      </c>
      <c r="AIN638" s="203" t="s">
        <v>67</v>
      </c>
      <c r="AIO638" s="10">
        <f>AIM638*1.2</f>
        <v>48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VLOOKUP(AIS638,$A$681:$F$2313,6,FALSE)</f>
        <v>230</v>
      </c>
      <c r="AIW638" s="203" t="s">
        <v>67</v>
      </c>
      <c r="AIX638" s="10">
        <f>AIV638*1.2</f>
        <v>276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VLOOKUP(AJB638,$A$681:$F$2313,6,FALSE)</f>
        <v>92</v>
      </c>
      <c r="AJF638" s="203" t="s">
        <v>67</v>
      </c>
      <c r="AJG638" s="10">
        <f>AJE638*1.2</f>
        <v>110.39999999999999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VLOOKUP(AJK638,$A$681:$F$2313,6,FALSE)</f>
        <v>92</v>
      </c>
      <c r="AJO638" s="203" t="s">
        <v>67</v>
      </c>
      <c r="AJP638" s="10">
        <f>AJN638*1.2</f>
        <v>110.39999999999999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VLOOKUP(AJT638,$A$681:$F$2313,6,FALSE)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VLOOKUP(AKC638,$A$681:$F$2313,6,FALSE)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VLOOKUP(AKL638,$A$681:$F$2313,6,FALSE)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2088</v>
      </c>
      <c r="AKW638" s="204"/>
      <c r="AKX638" s="204">
        <f>VLOOKUP(AKU638,$A$681:$F$2313,6,FALSE)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VLOOKUP(ALD638,$A$681:$F$2313,6,FALSE)</f>
        <v>88</v>
      </c>
      <c r="ALH638" s="203" t="s">
        <v>67</v>
      </c>
      <c r="ALI638" s="10">
        <f>ALG638*1.2</f>
        <v>105.6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VLOOKUP(ALM638,$A$681:$F$2313,6,FALSE)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VLOOKUP(ALV638,$A$681:$F$2313,6,FALSE)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VLOOKUP(AME638,$A$681:$F$2313,6,FALSE)</f>
        <v>237</v>
      </c>
      <c r="AMI638" s="203" t="s">
        <v>67</v>
      </c>
      <c r="AMJ638" s="10">
        <f>AMH638*1.2</f>
        <v>284.39999999999998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VLOOKUP(AMN638,$A$681:$F$2313,6,FALSE)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2335</v>
      </c>
      <c r="AMY638" s="204"/>
      <c r="AMZ638" s="204">
        <f>VLOOKUP(AMW638,$A$681:$F$2313,6,FALSE)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VLOOKUP(ANF638,$A$681:$F$2313,6,FALSE)</f>
        <v>230</v>
      </c>
      <c r="ANJ638" s="203" t="s">
        <v>67</v>
      </c>
      <c r="ANK638" s="10">
        <f>ANI638*1.2</f>
        <v>276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VLOOKUP(ANO638,$A$681:$F$2313,6,FALSE)</f>
        <v>158</v>
      </c>
      <c r="ANS638" s="203" t="s">
        <v>67</v>
      </c>
      <c r="ANT638" s="10">
        <f>ANR638*1.2</f>
        <v>189.6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VLOOKUP(ANX638,$A$681:$F$2313,6,FALSE)</f>
        <v>237</v>
      </c>
      <c r="AOB638" s="203" t="s">
        <v>67</v>
      </c>
      <c r="AOC638" s="10">
        <f>AOA638*1.2</f>
        <v>284.39999999999998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VLOOKUP(AOG638,$A$681:$F$2313,6,FALSE)</f>
        <v>237</v>
      </c>
      <c r="AOK638" s="203" t="s">
        <v>67</v>
      </c>
      <c r="AOL638" s="10">
        <f>AOJ638*1.2</f>
        <v>284.39999999999998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VLOOKUP(AOP638,$A$681:$F$2313,6,FALSE)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VLOOKUP(AOY638,$A$681:$F$2313,6,FALSE)</f>
        <v>237</v>
      </c>
      <c r="APC638" s="203" t="s">
        <v>67</v>
      </c>
      <c r="APD638" s="10">
        <f>APB638*1.2</f>
        <v>284.39999999999998</v>
      </c>
      <c r="APE638" s="10"/>
      <c r="APF638" s="274"/>
      <c r="APG638" s="203" t="s">
        <v>98</v>
      </c>
      <c r="APH638" s="277" t="s">
        <v>2088</v>
      </c>
      <c r="APJ638" s="204"/>
      <c r="APK638" s="204">
        <f>VLOOKUP(APH638,$A$681:$F$2313,6,FALSE)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VLOOKUP(APQ638,$A$681:$F$2313,6,FALSE)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VLOOKUP(APZ638,$A$681:$F$2313,6,FALSE)</f>
        <v>88</v>
      </c>
      <c r="AQD638" s="203" t="s">
        <v>67</v>
      </c>
      <c r="AQE638" s="10">
        <f>AQC638*1.2</f>
        <v>105.6</v>
      </c>
      <c r="AQF638" s="10"/>
      <c r="AQG638" s="274"/>
    </row>
    <row r="639" spans="1:1125" s="14" customFormat="1" ht="15">
      <c r="A639" s="203" t="s">
        <v>99</v>
      </c>
      <c r="B639" s="277" t="s">
        <v>2335</v>
      </c>
      <c r="D639" s="204"/>
      <c r="E639" s="204">
        <f>VLOOKUP(B639,$A$681:$F$2313,6,FALSE)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VLOOKUP(K639,$A$681:$F$2313,6,FALSE)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VLOOKUP(T639,$A$681:$F$2313,6,FALSE)</f>
        <v>88</v>
      </c>
      <c r="X639" s="203" t="s">
        <v>69</v>
      </c>
      <c r="Y639" s="10">
        <f>W639*1.1</f>
        <v>96.800000000000011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VLOOKUP(AC639,$A$681:$F$2313,6,FALSE)</f>
        <v>29</v>
      </c>
      <c r="AG639" s="203" t="s">
        <v>69</v>
      </c>
      <c r="AH639" s="10">
        <f>AF639*1.1</f>
        <v>31.900000000000002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VLOOKUP(AL639,$A$681:$F$2313,6,FALSE)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VLOOKUP(AU639,$A$681:$F$2313,6,FALSE)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VLOOKUP(BD639,$A$681:$F$2313,6,FALSE)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VLOOKUP(BM639,$A$681:$F$2313,6,FALSE)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VLOOKUP(BV639,$A$681:$F$2313,6,FALSE)</f>
        <v>88</v>
      </c>
      <c r="BZ639" s="203" t="s">
        <v>69</v>
      </c>
      <c r="CA639" s="10">
        <f>BY639*1.1</f>
        <v>96.800000000000011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VLOOKUP(CE639,$A$681:$F$2313,6,FALSE)</f>
        <v>237</v>
      </c>
      <c r="CI639" s="203" t="s">
        <v>69</v>
      </c>
      <c r="CJ639" s="10">
        <f>CH639*1.1</f>
        <v>260.70000000000005</v>
      </c>
      <c r="CK639" s="10"/>
      <c r="CL639" s="268"/>
      <c r="CM639" s="203" t="s">
        <v>99</v>
      </c>
      <c r="CN639" s="277" t="s">
        <v>2335</v>
      </c>
      <c r="CP639" s="204"/>
      <c r="CQ639" s="204">
        <f>VLOOKUP(CN639,$A$681:$F$2313,6,FALSE)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VLOOKUP(CW639,$A$681:$F$2313,6,FALSE)</f>
        <v>237</v>
      </c>
      <c r="DA639" s="203" t="s">
        <v>69</v>
      </c>
      <c r="DB639" s="10">
        <f>CZ639*1.1</f>
        <v>260.70000000000005</v>
      </c>
      <c r="DC639" s="10"/>
      <c r="DD639" s="268"/>
      <c r="DE639" s="203" t="s">
        <v>99</v>
      </c>
      <c r="DF639" s="277" t="s">
        <v>2521</v>
      </c>
      <c r="DH639" s="204"/>
      <c r="DI639" s="204">
        <f>VLOOKUP(DF639,$A$681:$F$2313,6,FALSE)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VLOOKUP(DO639,$A$681:$F$2313,6,FALSE)</f>
        <v>135</v>
      </c>
      <c r="DS639" s="203" t="s">
        <v>69</v>
      </c>
      <c r="DT639" s="10">
        <f>DR639*1.1</f>
        <v>148.5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VLOOKUP(DX639,$A$681:$F$2313,6,FALSE)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VLOOKUP(EG639,$A$681:$F$2313,6,FALSE)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2088</v>
      </c>
      <c r="ER639" s="204"/>
      <c r="ES639" s="204">
        <f>VLOOKUP(EP639,$A$681:$F$2313,6,FALSE)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VLOOKUP(EY639,$A$681:$F$2313,6,FALSE)</f>
        <v>230</v>
      </c>
      <c r="FC639" s="203" t="s">
        <v>69</v>
      </c>
      <c r="FD639" s="10">
        <f>FB639*1.1</f>
        <v>253.00000000000003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VLOOKUP(FH639,$A$681:$F$2313,6,FALSE)</f>
        <v>21</v>
      </c>
      <c r="FL639" s="203" t="s">
        <v>69</v>
      </c>
      <c r="FM639" s="10">
        <f>FK639*1.1</f>
        <v>23.1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VLOOKUP(FQ639,$A$681:$F$2313,6,FALSE)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VLOOKUP(FZ639,$A$681:$F$2313,6,FALSE)</f>
        <v>71</v>
      </c>
      <c r="GD639" s="203" t="s">
        <v>69</v>
      </c>
      <c r="GE639" s="10">
        <f>GC639*1.1</f>
        <v>78.100000000000009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VLOOKUP(GI639,$A$681:$F$2313,6,FALSE)</f>
        <v>42</v>
      </c>
      <c r="GM639" s="203" t="s">
        <v>69</v>
      </c>
      <c r="GN639" s="10">
        <f>GL639*1.1</f>
        <v>46.2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VLOOKUP(GR639,$A$681:$F$2313,6,FALSE)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VLOOKUP(HA639,$A$681:$F$2313,6,FALSE)</f>
        <v>237</v>
      </c>
      <c r="HE639" s="203" t="s">
        <v>69</v>
      </c>
      <c r="HF639" s="10">
        <f>HD639*1.1</f>
        <v>260.70000000000005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VLOOKUP(HJ639,$A$681:$F$2313,6,FALSE)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VLOOKUP(HS639,$A$681:$F$2313,6,FALSE)</f>
        <v>237</v>
      </c>
      <c r="HW639" s="203" t="s">
        <v>69</v>
      </c>
      <c r="HX639" s="10">
        <f>HV639*1.1</f>
        <v>260.70000000000005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VLOOKUP(IB639,$A$681:$F$2313,6,FALSE)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VLOOKUP(IK639,$A$681:$F$2313,6,FALSE)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VLOOKUP(IT639,$A$681:$F$2313,6,FALSE)</f>
        <v>10</v>
      </c>
      <c r="IX639" s="203" t="s">
        <v>69</v>
      </c>
      <c r="IY639" s="10">
        <f>IW639*1.1</f>
        <v>11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VLOOKUP(JC639,$A$681:$F$2313,6,FALSE)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VLOOKUP(JL639,$A$681:$F$2313,6,FALSE)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VLOOKUP(JU639,$A$681:$F$2313,6,FALSE)</f>
        <v>36</v>
      </c>
      <c r="JY639" s="203" t="s">
        <v>69</v>
      </c>
      <c r="JZ639" s="10">
        <f>JX639*1.1</f>
        <v>39.6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VLOOKUP(KD639,$A$681:$F$2313,6,FALSE)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VLOOKUP(KM639,$A$681:$F$2313,6,FALSE)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VLOOKUP(KV639,$A$681:$F$2313,6,FALSE)</f>
        <v>135</v>
      </c>
      <c r="KZ639" s="203" t="s">
        <v>69</v>
      </c>
      <c r="LA639" s="10">
        <f>KY639*1.1</f>
        <v>148.5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VLOOKUP(LE639,$A$681:$F$2313,6,FALSE)</f>
        <v>21</v>
      </c>
      <c r="LI639" s="203" t="s">
        <v>69</v>
      </c>
      <c r="LJ639" s="10">
        <f>LH639*1.1</f>
        <v>23.1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VLOOKUP(LN639,$A$681:$F$2313,6,FALSE)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VLOOKUP(LW639,$A$681:$F$2313,6,FALSE)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VLOOKUP(MF639,$A$681:$F$2313,6,FALSE)</f>
        <v>88</v>
      </c>
      <c r="MJ639" s="203" t="s">
        <v>69</v>
      </c>
      <c r="MK639" s="10">
        <f>MI639*1.1</f>
        <v>96.800000000000011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VLOOKUP(MO639,$A$681:$F$2313,6,FALSE)</f>
        <v>237</v>
      </c>
      <c r="MS639" s="203" t="s">
        <v>69</v>
      </c>
      <c r="MT639" s="10">
        <f>MR639*1.1</f>
        <v>260.70000000000005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VLOOKUP(MX639,$A$681:$F$2313,6,FALSE)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VLOOKUP(NG639,$A$681:$F$2313,6,FALSE)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VLOOKUP(NP639,$A$681:$F$2313,6,FALSE)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VLOOKUP(NY639,$A$681:$F$2313,6,FALSE)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VLOOKUP(OH639,$A$681:$F$2313,6,FALSE)</f>
        <v>36</v>
      </c>
      <c r="OL639" s="203" t="s">
        <v>69</v>
      </c>
      <c r="OM639" s="10">
        <f>OK639*1.1</f>
        <v>39.6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VLOOKUP(OQ639,$A$681:$F$2313,6,FALSE)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VLOOKUP(OZ639,$A$681:$F$2313,6,FALSE)</f>
        <v>149</v>
      </c>
      <c r="PD639" s="203" t="s">
        <v>69</v>
      </c>
      <c r="PE639" s="10">
        <f>PC639*1.1</f>
        <v>163.9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VLOOKUP(PI639,$A$681:$F$2313,6,FALSE)</f>
        <v>78</v>
      </c>
      <c r="PM639" s="203" t="s">
        <v>69</v>
      </c>
      <c r="PN639" s="10">
        <f>PL639*1.1</f>
        <v>85.800000000000011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VLOOKUP(PR639,$A$681:$F$2313,6,FALSE)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VLOOKUP(QA639,$A$681:$F$2313,6,FALSE)</f>
        <v>40</v>
      </c>
      <c r="QE639" s="203" t="s">
        <v>69</v>
      </c>
      <c r="QF639" s="10">
        <f>QD639*1.1</f>
        <v>44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VLOOKUP(QJ639,$A$681:$F$2313,6,FALSE)</f>
        <v>230</v>
      </c>
      <c r="QN639" s="203" t="s">
        <v>69</v>
      </c>
      <c r="QO639" s="10">
        <f>QM639*1.1</f>
        <v>253.00000000000003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VLOOKUP(QS639,$A$681:$F$2313,6,FALSE)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VLOOKUP(RB639,$A$681:$F$2313,6,FALSE)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VLOOKUP(RK639,$A$681:$F$2313,6,FALSE)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VLOOKUP(RT639,$A$681:$F$2313,6,FALSE)</f>
        <v>230</v>
      </c>
      <c r="RX639" s="203" t="s">
        <v>69</v>
      </c>
      <c r="RY639" s="10">
        <f>RW639*1.1</f>
        <v>253.00000000000003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VLOOKUP(SC639,$A$681:$F$2313,6,FALSE)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VLOOKUP(SL639,$A$681:$F$2313,6,FALSE)</f>
        <v>21</v>
      </c>
      <c r="SP639" s="203" t="s">
        <v>69</v>
      </c>
      <c r="SQ639" s="10">
        <f>SO639*1.1</f>
        <v>23.1</v>
      </c>
      <c r="SR639" s="10"/>
      <c r="SS639" s="274"/>
      <c r="ST639" s="203" t="s">
        <v>99</v>
      </c>
      <c r="SU639" s="277" t="s">
        <v>2088</v>
      </c>
      <c r="SW639" s="204"/>
      <c r="SX639" s="204">
        <f>VLOOKUP(SU639,$A$681:$F$2313,6,FALSE)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VLOOKUP(TD639,$A$681:$F$2313,6,FALSE)</f>
        <v>230</v>
      </c>
      <c r="TH639" s="203" t="s">
        <v>69</v>
      </c>
      <c r="TI639" s="10">
        <f>TG639*1.1</f>
        <v>253.00000000000003</v>
      </c>
      <c r="TK639" s="274"/>
      <c r="TL639" s="203" t="s">
        <v>99</v>
      </c>
      <c r="TM639" s="277" t="s">
        <v>584</v>
      </c>
      <c r="TO639" s="204"/>
      <c r="TP639" s="204">
        <f>VLOOKUP(TM639,$A$681:$F$2313,6,FALSE)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VLOOKUP(TV639,$A$681:$F$2313,6,FALSE)</f>
        <v>71</v>
      </c>
      <c r="TZ639" s="203" t="s">
        <v>69</v>
      </c>
      <c r="UA639" s="10">
        <f>TY639*1.1</f>
        <v>78.100000000000009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VLOOKUP(UE639,$A$681:$F$2313,6,FALSE)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VLOOKUP(UN639,$A$681:$F$2313,6,FALSE)</f>
        <v>237</v>
      </c>
      <c r="UR639" s="203" t="s">
        <v>69</v>
      </c>
      <c r="US639" s="10">
        <f>UQ639*1.1</f>
        <v>260.70000000000005</v>
      </c>
      <c r="UT639" s="10"/>
      <c r="UU639" s="274"/>
      <c r="UV639" s="203" t="s">
        <v>99</v>
      </c>
      <c r="UW639" s="277" t="s">
        <v>2088</v>
      </c>
      <c r="UY639" s="204"/>
      <c r="UZ639" s="204">
        <f>VLOOKUP(UW639,$A$681:$F$2313,6,FALSE)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VLOOKUP(VF639,$A$681:$F$2313,6,FALSE)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VLOOKUP(VO639,$A$681:$F$2313,6,FALSE)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VLOOKUP(VX639,$A$681:$F$2313,6,FALSE)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VLOOKUP(WG639,$A$681:$F$2313,6,FALSE)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VLOOKUP(WP639,$A$681:$F$2313,6,FALSE)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VLOOKUP(WY639,$A$681:$F$2313,6,FALSE)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VLOOKUP(XH639,$A$681:$F$2313,6,FALSE)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VLOOKUP(XQ639,$A$681:$F$2313,6,FALSE)</f>
        <v>88</v>
      </c>
      <c r="XU639" s="203" t="s">
        <v>69</v>
      </c>
      <c r="XV639" s="10">
        <f>XT639*1.1</f>
        <v>96.800000000000011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VLOOKUP(XZ639,$A$681:$F$2313,6,FALSE)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VLOOKUP(YI639,$A$681:$F$2313,6,FALSE)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VLOOKUP(YR639,$A$681:$F$2313,6,FALSE)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VLOOKUP(ZA639,$A$681:$F$2313,6,FALSE)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VLOOKUP(ZJ639,$A$681:$F$2313,6,FALSE)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VLOOKUP(ZS639,$A$681:$F$2313,6,FALSE)</f>
        <v>135</v>
      </c>
      <c r="ZW639" s="203" t="s">
        <v>69</v>
      </c>
      <c r="ZX639" s="10">
        <f>ZV639*1.1</f>
        <v>148.5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VLOOKUP(AAB639,$A$681:$F$2313,6,FALSE)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VLOOKUP(AAK639,$A$681:$F$2313,6,FALSE)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VLOOKUP(AAT639,$A$681:$F$2313,6,FALSE)</f>
        <v>149</v>
      </c>
      <c r="AAX639" s="203" t="s">
        <v>69</v>
      </c>
      <c r="AAY639" s="10">
        <f>AAW639*1.1</f>
        <v>163.9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VLOOKUP(ABC639,$A$681:$F$2313,6,FALSE)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VLOOKUP(ABL639,$A$681:$F$2313,6,FALSE)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VLOOKUP(ABU639,$A$681:$F$2313,6,FALSE)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VLOOKUP(ACD639,$A$681:$F$2313,6,FALSE)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VLOOKUP(ACM639,$A$681:$F$2313,6,FALSE)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VLOOKUP(ACV639,$A$681:$F$2313,6,FALSE)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VLOOKUP(ADE639,$A$681:$F$2313,6,FALSE)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VLOOKUP(ADN639,$A$681:$F$2313,6,FALSE)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VLOOKUP(ADW639,$A$681:$F$2313,6,FALSE)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VLOOKUP(AEF639,$A$681:$F$2313,6,FALSE)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VLOOKUP(AEO639,$A$681:$F$2313,6,FALSE)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VLOOKUP(AEX639,$A$681:$F$2313,6,FALSE)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VLOOKUP(AFG639,$A$681:$F$2313,6,FALSE)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VLOOKUP(AFP639,$A$681:$F$2313,6,FALSE)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VLOOKUP(AFY639,$A$681:$F$2313,6,FALSE)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VLOOKUP(AGH639,$A$681:$F$2313,6,FALSE)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VLOOKUP(AGQ639,$A$681:$F$2313,6,FALSE)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2335</v>
      </c>
      <c r="AHB639" s="204"/>
      <c r="AHC639" s="204">
        <f>VLOOKUP(AGZ639,$A$681:$F$2313,6,FALSE)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VLOOKUP(AHI639,$A$681:$F$2313,6,FALSE)</f>
        <v>79</v>
      </c>
      <c r="AHM639" s="203" t="s">
        <v>69</v>
      </c>
      <c r="AHN639" s="10">
        <f>AHL639*1.1</f>
        <v>86.9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VLOOKUP(AHR639,$A$681:$F$2313,6,FALSE)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VLOOKUP(AIA639,$A$681:$F$2313,6,FALSE)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VLOOKUP(AIJ639,$A$681:$F$2313,6,FALSE)</f>
        <v>68</v>
      </c>
      <c r="AIN639" s="203" t="s">
        <v>69</v>
      </c>
      <c r="AIO639" s="10">
        <f>AIM639*1.1</f>
        <v>74.800000000000011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VLOOKUP(AIS639,$A$681:$F$2313,6,FALSE)</f>
        <v>40</v>
      </c>
      <c r="AIW639" s="203" t="s">
        <v>69</v>
      </c>
      <c r="AIX639" s="10">
        <f>AIV639*1.1</f>
        <v>44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VLOOKUP(AJB639,$A$681:$F$2313,6,FALSE)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VLOOKUP(AJK639,$A$681:$F$2313,6,FALSE)</f>
        <v>70</v>
      </c>
      <c r="AJO639" s="203" t="s">
        <v>69</v>
      </c>
      <c r="AJP639" s="10">
        <f>AJN639*1.1</f>
        <v>77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VLOOKUP(AJT639,$A$681:$F$2313,6,FALSE)</f>
        <v>50</v>
      </c>
      <c r="AJX639" s="203" t="s">
        <v>69</v>
      </c>
      <c r="AJY639" s="10">
        <f>AJW639*1.1</f>
        <v>55.000000000000007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VLOOKUP(AKC639,$A$681:$F$2313,6,FALSE)</f>
        <v>40</v>
      </c>
      <c r="AKG639" s="203" t="s">
        <v>69</v>
      </c>
      <c r="AKH639" s="10">
        <f>AKF639*1.1</f>
        <v>44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VLOOKUP(AKL639,$A$681:$F$2313,6,FALSE)</f>
        <v>230</v>
      </c>
      <c r="AKP639" s="203" t="s">
        <v>69</v>
      </c>
      <c r="AKQ639" s="10">
        <f>AKO639*1.1</f>
        <v>253.00000000000003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VLOOKUP(AKU639,$A$681:$F$2313,6,FALSE)</f>
        <v>29</v>
      </c>
      <c r="AKY639" s="203" t="s">
        <v>69</v>
      </c>
      <c r="AKZ639" s="10">
        <f>AKX639*1.1</f>
        <v>31.900000000000002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VLOOKUP(ALD639,$A$681:$F$2313,6,FALSE)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VLOOKUP(ALM639,$A$681:$F$2313,6,FALSE)</f>
        <v>88</v>
      </c>
      <c r="ALQ639" s="203" t="s">
        <v>69</v>
      </c>
      <c r="ALR639" s="10">
        <f>ALP639*1.1</f>
        <v>96.800000000000011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VLOOKUP(ALV639,$A$681:$F$2313,6,FALSE)</f>
        <v>40</v>
      </c>
      <c r="ALZ639" s="203" t="s">
        <v>69</v>
      </c>
      <c r="AMA639" s="10">
        <f>ALY639*1.1</f>
        <v>44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VLOOKUP(AME639,$A$681:$F$2313,6,FALSE)</f>
        <v>92</v>
      </c>
      <c r="AMI639" s="203" t="s">
        <v>69</v>
      </c>
      <c r="AMJ639" s="10">
        <f>AMH639*1.1</f>
        <v>101.2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VLOOKUP(AMN639,$A$681:$F$2313,6,FALSE)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VLOOKUP(AMW639,$A$681:$F$2313,6,FALSE)</f>
        <v>70</v>
      </c>
      <c r="ANA639" s="203" t="s">
        <v>69</v>
      </c>
      <c r="ANB639" s="10">
        <f>AMZ639*1.1</f>
        <v>77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VLOOKUP(ANF639,$A$681:$F$2313,6,FALSE)</f>
        <v>135</v>
      </c>
      <c r="ANJ639" s="203" t="s">
        <v>69</v>
      </c>
      <c r="ANK639" s="10">
        <f>ANI639*1.1</f>
        <v>148.5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VLOOKUP(ANO639,$A$681:$F$2313,6,FALSE)</f>
        <v>68</v>
      </c>
      <c r="ANS639" s="203" t="s">
        <v>69</v>
      </c>
      <c r="ANT639" s="10">
        <f>ANR639*1.1</f>
        <v>74.800000000000011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VLOOKUP(ANX639,$A$681:$F$2313,6,FALSE)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VLOOKUP(AOG639,$A$681:$F$2313,6,FALSE)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VLOOKUP(AOP639,$A$681:$F$2313,6,FALSE)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VLOOKUP(AOY639,$A$681:$F$2313,6,FALSE)</f>
        <v>100</v>
      </c>
      <c r="APC639" s="203" t="s">
        <v>69</v>
      </c>
      <c r="APD639" s="10">
        <f>APB639*1.1</f>
        <v>110.00000000000001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VLOOKUP(APH639,$A$681:$F$2313,6,FALSE)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VLOOKUP(APQ639,$A$681:$F$2313,6,FALSE)</f>
        <v>92</v>
      </c>
      <c r="APU639" s="203" t="s">
        <v>69</v>
      </c>
      <c r="APV639" s="10">
        <f>APT639*1.1</f>
        <v>101.2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VLOOKUP(APZ639,$A$681:$F$2313,6,FALSE)</f>
        <v>40</v>
      </c>
      <c r="AQD639" s="203" t="s">
        <v>69</v>
      </c>
      <c r="AQE639" s="10">
        <f>AQC639*1.1</f>
        <v>44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219.39999999999998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294.89999999999998</v>
      </c>
      <c r="R640" s="268"/>
      <c r="S640" s="203"/>
      <c r="T640" s="265"/>
      <c r="V640" s="203"/>
      <c r="W640" s="203"/>
      <c r="X640" s="203"/>
      <c r="Y640" s="10"/>
      <c r="Z640" s="10">
        <f>SUM(Y635:Y639)</f>
        <v>519.70000000000005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227.7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515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302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373.79999999999995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867.8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373.40000000000003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833.6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511.5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703.3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529.9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680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258.10000000000002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470.90000000000003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462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494.59999999999997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559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774.4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618.20000000000005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582.4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661.10000000000014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641.5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630.20000000000005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489.70000000000005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362.2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524.09999999999991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530.4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314.39999999999998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530.4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279.89999999999998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751.69999999999993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593.1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953.80000000000007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414.20000000000005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700.8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693.1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707.3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555.9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395.29999999999995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268.10000000000002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445.8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328.5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806.69999999999993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400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289.60000000000002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670.5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330.59999999999991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564.39999999999986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615.70000000000005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746.8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752.8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240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438.90000000000003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287.10000000000002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285.3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646.6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607.9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264.54999999999995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389.49999999999994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369.9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300.7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534.6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516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605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620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287.60000000000002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493.19999999999993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504.15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458.2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234.10000000000002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294.60000000000002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272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581.69999999999993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435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235.9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462.2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272.59999999999997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784.5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485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388.1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436.5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297.7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421.4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488.2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422.09999999999997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551.29999999999995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275.59999999999997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780.9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621.5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448.59999999999997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759.9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819.8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346.2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724.5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133.80000000000001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455.49999999999994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820.4</v>
      </c>
      <c r="AQG640" s="274"/>
    </row>
    <row r="641" spans="1:1125" s="14" customFormat="1" ht="15">
      <c r="A641" s="203" t="s">
        <v>100</v>
      </c>
      <c r="B641" s="277" t="s">
        <v>2565</v>
      </c>
      <c r="D641" s="284">
        <f>IF(C641="Kopman",1.8,1)</f>
        <v>1</v>
      </c>
      <c r="E641" s="204">
        <f>VLOOKUP(B641,$A$681:$F$2313,6,FALSE)</f>
        <v>156</v>
      </c>
      <c r="F641" s="203" t="s">
        <v>61</v>
      </c>
      <c r="G641" s="10">
        <f>E641*1.5</f>
        <v>234</v>
      </c>
      <c r="H641" s="10"/>
      <c r="I641" s="268"/>
      <c r="J641" s="203" t="s">
        <v>100</v>
      </c>
      <c r="K641" s="277" t="s">
        <v>2565</v>
      </c>
      <c r="M641" s="284">
        <f>IF(L641="Kopman",1.8,1)</f>
        <v>1</v>
      </c>
      <c r="N641" s="204">
        <f>VLOOKUP(K641,$A$681:$F$2313,6,FALSE)</f>
        <v>156</v>
      </c>
      <c r="O641" s="203" t="s">
        <v>61</v>
      </c>
      <c r="P641" s="10">
        <f>N641*1.5*M641</f>
        <v>234</v>
      </c>
      <c r="Q641" s="10"/>
      <c r="R641" s="268"/>
      <c r="S641" s="203" t="s">
        <v>100</v>
      </c>
      <c r="T641" s="277" t="s">
        <v>2565</v>
      </c>
      <c r="V641" s="284">
        <f>IF(U641="Kopman",1.8,1)</f>
        <v>1</v>
      </c>
      <c r="W641" s="204">
        <f>VLOOKUP(T641,$A$681:$F$2313,6,FALSE)</f>
        <v>156</v>
      </c>
      <c r="X641" s="203" t="s">
        <v>61</v>
      </c>
      <c r="Y641" s="10">
        <f>W641*1.5*V641</f>
        <v>234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VLOOKUP(AC641,$A$681:$F$2313,6,FALSE)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VLOOKUP(AL641,$A$681:$F$2313,6,FALSE)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2020</v>
      </c>
      <c r="AW641" s="284">
        <f>IF(AV641="Kopman",1.8,1)</f>
        <v>1.8</v>
      </c>
      <c r="AX641" s="204">
        <f>VLOOKUP(AU641,$A$681:$F$2313,6,FALSE)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2020</v>
      </c>
      <c r="BF641" s="284">
        <f>IF(BE641="Kopman",1.8,1)</f>
        <v>1.8</v>
      </c>
      <c r="BG641" s="204">
        <f>VLOOKUP(BD641,$A$681:$F$2313,6,FALSE)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2565</v>
      </c>
      <c r="BN641" s="416" t="s">
        <v>2020</v>
      </c>
      <c r="BO641" s="284">
        <f>IF(BN641="Kopman",1.8,1)</f>
        <v>1.8</v>
      </c>
      <c r="BP641" s="204">
        <f>VLOOKUP(BM641,$A$681:$F$2313,6,FALSE)</f>
        <v>156</v>
      </c>
      <c r="BQ641" s="203" t="s">
        <v>61</v>
      </c>
      <c r="BR641" s="10">
        <f>BP641*1.5*BO641</f>
        <v>421.2</v>
      </c>
      <c r="BS641" s="10"/>
      <c r="BT641" s="268"/>
      <c r="BU641" s="203" t="s">
        <v>100</v>
      </c>
      <c r="BV641" s="277" t="s">
        <v>2565</v>
      </c>
      <c r="BX641" s="284">
        <f>IF(BW641="Kopman",1.8,1)</f>
        <v>1</v>
      </c>
      <c r="BY641" s="204">
        <f>VLOOKUP(BV641,$A$681:$F$2313,6,FALSE)</f>
        <v>156</v>
      </c>
      <c r="BZ641" s="203" t="s">
        <v>61</v>
      </c>
      <c r="CA641" s="10">
        <f>BY641*1.5*BX641</f>
        <v>234</v>
      </c>
      <c r="CB641" s="10"/>
      <c r="CC641" s="268"/>
      <c r="CD641" s="203" t="s">
        <v>100</v>
      </c>
      <c r="CE641" s="417" t="s">
        <v>454</v>
      </c>
      <c r="CF641" s="416" t="s">
        <v>2020</v>
      </c>
      <c r="CG641" s="284">
        <f>IF(CF641="Kopman",1.8,1)</f>
        <v>1.8</v>
      </c>
      <c r="CH641" s="204">
        <f>VLOOKUP(CE641,$A$681:$F$2313,6,FALSE)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2565</v>
      </c>
      <c r="CP641" s="284">
        <f>IF(CO641="Kopman",1.8,1)</f>
        <v>1</v>
      </c>
      <c r="CQ641" s="204">
        <f>VLOOKUP(CN641,$A$681:$F$2313,6,FALSE)</f>
        <v>156</v>
      </c>
      <c r="CR641" s="203" t="s">
        <v>61</v>
      </c>
      <c r="CS641" s="10">
        <f>CQ641*1.5*CP641</f>
        <v>234</v>
      </c>
      <c r="CT641" s="10"/>
      <c r="CU641" s="268"/>
      <c r="CV641" s="203" t="s">
        <v>100</v>
      </c>
      <c r="CW641" s="277" t="s">
        <v>2565</v>
      </c>
      <c r="CY641" s="284">
        <f>IF(CX641="Kopman",1.8,1)</f>
        <v>1</v>
      </c>
      <c r="CZ641" s="204">
        <f>VLOOKUP(CW641,$A$681:$F$2313,6,FALSE)</f>
        <v>156</v>
      </c>
      <c r="DA641" s="203" t="s">
        <v>61</v>
      </c>
      <c r="DB641" s="10">
        <f>CZ641*1.5*CY641</f>
        <v>234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VLOOKUP(DF641,$A$681:$F$2313,6,FALSE)</f>
        <v>48</v>
      </c>
      <c r="DJ641" s="203" t="s">
        <v>61</v>
      </c>
      <c r="DK641" s="10">
        <f>DI641*1.5*DH641</f>
        <v>72</v>
      </c>
      <c r="DL641" s="10"/>
      <c r="DM641" s="268"/>
      <c r="DN641" s="203" t="s">
        <v>100</v>
      </c>
      <c r="DO641" s="417" t="s">
        <v>454</v>
      </c>
      <c r="DP641" s="416" t="s">
        <v>2020</v>
      </c>
      <c r="DQ641" s="284">
        <f>IF(DP641="Kopman",1.8,1)</f>
        <v>1.8</v>
      </c>
      <c r="DR641" s="204">
        <f>VLOOKUP(DO641,$A$681:$F$2313,6,FALSE)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VLOOKUP(DX641,$A$681:$F$2313,6,FALSE)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2565</v>
      </c>
      <c r="EI641" s="284">
        <f>IF(EH641="Kopman",1.8,1)</f>
        <v>1</v>
      </c>
      <c r="EJ641" s="204">
        <f>VLOOKUP(EG641,$A$681:$F$2313,6,FALSE)</f>
        <v>156</v>
      </c>
      <c r="EK641" s="203" t="s">
        <v>61</v>
      </c>
      <c r="EL641" s="10">
        <f>EJ641*1.5*EI641</f>
        <v>234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VLOOKUP(EP641,$A$681:$F$2313,6,FALSE)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VLOOKUP(EY641,$A$681:$F$2313,6,FALSE)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2565</v>
      </c>
      <c r="FJ641" s="284">
        <f>IF(FI641="Kopman",1.8,1)</f>
        <v>1</v>
      </c>
      <c r="FK641" s="204">
        <f>VLOOKUP(FH641,$A$681:$F$2313,6,FALSE)</f>
        <v>156</v>
      </c>
      <c r="FL641" s="203" t="s">
        <v>61</v>
      </c>
      <c r="FM641" s="10">
        <f>FK641*1.5*FJ641</f>
        <v>234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VLOOKUP(FQ641,$A$681:$F$2313,6,FALSE)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VLOOKUP(FZ641,$A$681:$F$2313,6,FALSE)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VLOOKUP(GI641,$A$681:$F$2313,6,FALSE)</f>
        <v>2</v>
      </c>
      <c r="GM641" s="203" t="s">
        <v>61</v>
      </c>
      <c r="GN641" s="10">
        <f>GL641*1.5*GK641</f>
        <v>3</v>
      </c>
      <c r="GO641" s="10"/>
      <c r="GP641" s="268"/>
      <c r="GQ641" s="203" t="s">
        <v>100</v>
      </c>
      <c r="GR641" s="277" t="s">
        <v>2565</v>
      </c>
      <c r="GT641" s="284">
        <f>IF(GS641="Kopman",1.8,1)</f>
        <v>1</v>
      </c>
      <c r="GU641" s="204">
        <f>VLOOKUP(GR641,$A$681:$F$2313,6,FALSE)</f>
        <v>156</v>
      </c>
      <c r="GV641" s="203" t="s">
        <v>61</v>
      </c>
      <c r="GW641" s="10">
        <f>GU641*1.5</f>
        <v>234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VLOOKUP(HA641,$A$681:$F$2313,6,FALSE)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VLOOKUP(HJ641,$A$681:$F$2313,6,FALSE)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VLOOKUP(HS641,$A$681:$F$2313,6,FALSE)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VLOOKUP(IB641,$A$681:$F$2313,6,FALSE)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VLOOKUP(IK641,$A$681:$F$2313,6,FALSE)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2565</v>
      </c>
      <c r="IV641" s="284">
        <f>IF(IU641="Kopman",1.8,1)</f>
        <v>1</v>
      </c>
      <c r="IW641" s="204">
        <f>VLOOKUP(IT641,$A$681:$F$2313,6,FALSE)</f>
        <v>156</v>
      </c>
      <c r="IX641" s="203" t="s">
        <v>61</v>
      </c>
      <c r="IY641" s="10">
        <f>IW641*1.5*IV641</f>
        <v>234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VLOOKUP(JC641,$A$681:$F$2313,6,FALSE)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VLOOKUP(JL641,$A$681:$F$2313,6,FALSE)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VLOOKUP(JU641,$A$681:$F$2313,6,FALSE)</f>
        <v>48</v>
      </c>
      <c r="JY641" s="203" t="s">
        <v>61</v>
      </c>
      <c r="JZ641" s="10">
        <f>JX641*1.5*JW641</f>
        <v>72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VLOOKUP(KD641,$A$681:$F$2313,6,FALSE)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VLOOKUP(KM641,$A$681:$F$2313,6,FALSE)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2020</v>
      </c>
      <c r="KX641" s="284">
        <f>IF(KW641="Kopman",1.8,1)</f>
        <v>1.8</v>
      </c>
      <c r="KY641" s="204">
        <f>VLOOKUP(KV641,$A$681:$F$2313,6,FALSE)</f>
        <v>48</v>
      </c>
      <c r="KZ641" s="203" t="s">
        <v>61</v>
      </c>
      <c r="LA641" s="10">
        <f>KY641*1.5*KX641</f>
        <v>129.6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VLOOKUP(LE641,$A$681:$F$2313,6,FALSE)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VLOOKUP(LN641,$A$681:$F$2313,6,FALSE)</f>
        <v>48</v>
      </c>
      <c r="LR641" s="203" t="s">
        <v>61</v>
      </c>
      <c r="LS641" s="10">
        <f>LQ641*1.5*LP641</f>
        <v>72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VLOOKUP(LW641,$A$681:$F$2313,6,FALSE)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VLOOKUP(MF641,$A$681:$F$2313,6,FALSE)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VLOOKUP(MO641,$A$681:$F$2313,6,FALSE)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2020</v>
      </c>
      <c r="MZ641" s="284">
        <f>IF(MY641="Kopman",1.8,1)</f>
        <v>1.8</v>
      </c>
      <c r="NA641" s="204">
        <f>VLOOKUP(MX641,$A$681:$F$2313,6,FALSE)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VLOOKUP(NG641,$A$681:$F$2313,6,FALSE)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VLOOKUP(NP641,$A$681:$F$2313,6,FALSE)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VLOOKUP(NY641,$A$681:$F$2313,6,FALSE)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VLOOKUP(OH641,$A$681:$F$2313,6,FALSE)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VLOOKUP(OQ641,$A$681:$F$2313,6,FALSE)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VLOOKUP(OZ641,$A$681:$F$2313,6,FALSE)</f>
        <v>48</v>
      </c>
      <c r="PD641" s="203" t="s">
        <v>61</v>
      </c>
      <c r="PE641" s="10">
        <f>PC641*1.5*PB641</f>
        <v>72</v>
      </c>
      <c r="PF641" s="10"/>
      <c r="PG641" s="268"/>
      <c r="PH641" s="203" t="s">
        <v>100</v>
      </c>
      <c r="PI641" s="277" t="s">
        <v>2565</v>
      </c>
      <c r="PJ641" s="416" t="s">
        <v>2020</v>
      </c>
      <c r="PK641" s="284">
        <f>IF(PJ641="Kopman",1.8,1)</f>
        <v>1.8</v>
      </c>
      <c r="PL641" s="204">
        <f>VLOOKUP(PI641,$A$681:$F$2313,6,FALSE)</f>
        <v>156</v>
      </c>
      <c r="PM641" s="203" t="s">
        <v>61</v>
      </c>
      <c r="PN641" s="10">
        <f>PL641*1.5*PK641</f>
        <v>421.2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VLOOKUP(PR641,$A$681:$F$2313,6,FALSE)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VLOOKUP(QA641,$A$681:$F$2313,6,FALSE)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VLOOKUP(QJ641,$A$681:$F$2313,6,FALSE)</f>
        <v>2</v>
      </c>
      <c r="QN641" s="203" t="s">
        <v>61</v>
      </c>
      <c r="QO641" s="10">
        <f>QM641*1.5*QL641</f>
        <v>3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VLOOKUP(QS641,$A$681:$F$2313,6,FALSE)</f>
        <v>2</v>
      </c>
      <c r="QW641" s="203" t="s">
        <v>61</v>
      </c>
      <c r="QX641" s="10">
        <f>QV641*1.5*QU641</f>
        <v>3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VLOOKUP(RB641,$A$681:$F$2313,6,FALSE)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VLOOKUP(RK641,$A$681:$F$2313,6,FALSE)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VLOOKUP(RT641,$A$681:$F$2313,6,FALSE)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VLOOKUP(SC641,$A$681:$F$2313,6,FALSE)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2565</v>
      </c>
      <c r="SN641" s="284">
        <f>IF(SM641="Kopman",1.8,1)</f>
        <v>1</v>
      </c>
      <c r="SO641" s="204">
        <f>VLOOKUP(SL641,$A$681:$F$2313,6,FALSE)</f>
        <v>156</v>
      </c>
      <c r="SP641" s="203" t="s">
        <v>61</v>
      </c>
      <c r="SQ641" s="10">
        <f>SO641*1.5*SN641</f>
        <v>234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VLOOKUP(SU641,$A$681:$F$2313,6,FALSE)</f>
        <v>27</v>
      </c>
      <c r="SY641" s="203" t="s">
        <v>61</v>
      </c>
      <c r="SZ641" s="10">
        <f>SX641*1.5*SW641</f>
        <v>40.5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VLOOKUP(TD641,$A$681:$F$2313,6,FALSE)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VLOOKUP(TM641,$A$681:$F$2313,6,FALSE)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2565</v>
      </c>
      <c r="TX641" s="284">
        <f>IF(TW641="Kopman",1.8,1)</f>
        <v>1</v>
      </c>
      <c r="TY641" s="204">
        <f>VLOOKUP(TV641,$A$681:$F$2313,6,FALSE)</f>
        <v>156</v>
      </c>
      <c r="TZ641" s="203" t="s">
        <v>61</v>
      </c>
      <c r="UA641" s="10">
        <f>TY641*1.5*TX641</f>
        <v>234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VLOOKUP(UE641,$A$681:$F$2313,6,FALSE)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VLOOKUP(UN641,$A$681:$F$2313,6,FALSE)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VLOOKUP(UW641,$A$681:$F$2313,6,FALSE)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2618</v>
      </c>
      <c r="VH641" s="284">
        <f>IF(VG641="Kopman",1.8,1)</f>
        <v>1</v>
      </c>
      <c r="VI641" s="204">
        <f>VLOOKUP(VF641,$A$681:$F$2313,6,FALSE)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VLOOKUP(VO641,$A$681:$F$2313,6,FALSE)</f>
        <v>118</v>
      </c>
      <c r="VS641" s="203" t="s">
        <v>61</v>
      </c>
      <c r="VT641" s="10">
        <f>VR641*1.5*VQ641</f>
        <v>177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VLOOKUP(VX641,$A$681:$F$2313,6,FALSE)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VLOOKUP(WG641,$A$681:$F$2313,6,FALSE)</f>
        <v>27</v>
      </c>
      <c r="WK641" s="203" t="s">
        <v>61</v>
      </c>
      <c r="WL641" s="10">
        <f>WJ641*1.5</f>
        <v>40.5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VLOOKUP(WP641,$A$681:$F$2313,6,FALSE)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VLOOKUP(WY641,$A$681:$F$2313,6,FALSE)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2565</v>
      </c>
      <c r="XJ641" s="284">
        <f>IF(XI641="Kopman",1.8,1)</f>
        <v>1</v>
      </c>
      <c r="XK641" s="204">
        <f>VLOOKUP(XH641,$A$681:$F$2313,6,FALSE)</f>
        <v>156</v>
      </c>
      <c r="XL641" s="203" t="s">
        <v>61</v>
      </c>
      <c r="XM641" s="10">
        <f>XK641*1.5</f>
        <v>234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VLOOKUP(XQ641,$A$681:$F$2313,6,FALSE)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VLOOKUP(XZ641,$A$681:$F$2313,6,FALSE)</f>
        <v>118</v>
      </c>
      <c r="YD641" s="203" t="s">
        <v>61</v>
      </c>
      <c r="YE641" s="10">
        <f>YC641*1.5</f>
        <v>177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VLOOKUP(YI641,$A$681:$F$2313,6,FALSE)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VLOOKUP(YR641,$A$681:$F$2313,6,FALSE)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VLOOKUP(ZA641,$A$681:$F$2313,6,FALSE)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VLOOKUP(ZJ641,$A$681:$F$2313,6,FALSE)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2565</v>
      </c>
      <c r="ZT641" s="416" t="s">
        <v>2020</v>
      </c>
      <c r="ZU641" s="284">
        <f>IF(ZT641="Kopman",1.8,1)</f>
        <v>1.8</v>
      </c>
      <c r="ZV641" s="204">
        <f>VLOOKUP(ZS641,$A$681:$F$2313,6,FALSE)</f>
        <v>156</v>
      </c>
      <c r="ZW641" s="203" t="s">
        <v>61</v>
      </c>
      <c r="ZX641" s="10">
        <f>ZV641*1.5*ZU641</f>
        <v>421.2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VLOOKUP(AAB641,$A$681:$F$2313,6,FALSE)</f>
        <v>43</v>
      </c>
      <c r="AAF641" s="203" t="s">
        <v>61</v>
      </c>
      <c r="AAG641" s="10">
        <f>AAE641*1.5*AAD641</f>
        <v>64.5</v>
      </c>
      <c r="AAH641" s="10"/>
      <c r="AAI641" s="274"/>
      <c r="AAJ641" s="203" t="s">
        <v>100</v>
      </c>
      <c r="AAK641" s="417" t="s">
        <v>808</v>
      </c>
      <c r="AAL641" s="416" t="s">
        <v>2020</v>
      </c>
      <c r="AAM641" s="284">
        <f>IF(AAL641="Kopman",1.8,1)</f>
        <v>1.8</v>
      </c>
      <c r="AAN641" s="204">
        <f>VLOOKUP(AAK641,$A$681:$F$2313,6,FALSE)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VLOOKUP(AAT641,$A$681:$F$2313,6,FALSE)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VLOOKUP(ABC641,$A$681:$F$2313,6,FALSE)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VLOOKUP(ABL641,$A$681:$F$2313,6,FALSE)</f>
        <v>27</v>
      </c>
      <c r="ABP641" s="203" t="s">
        <v>61</v>
      </c>
      <c r="ABQ641" s="10">
        <f>ABO641*1.5*ABN641</f>
        <v>40.5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VLOOKUP(ABU641,$A$681:$F$2313,6,FALSE)</f>
        <v>118</v>
      </c>
      <c r="ABY641" s="203" t="s">
        <v>61</v>
      </c>
      <c r="ABZ641" s="10">
        <f>ABX641*1.5*ABW641</f>
        <v>177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VLOOKUP(ACD641,$A$681:$F$2313,6,FALSE)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VLOOKUP(ACM641,$A$681:$F$2313,6,FALSE)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VLOOKUP(ACV641,$A$681:$F$2313,6,FALSE)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VLOOKUP(ADE641,$A$681:$F$2313,6,FALSE)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VLOOKUP(ADN641,$A$681:$F$2313,6,FALSE)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VLOOKUP(ADW641,$A$681:$F$2313,6,FALSE)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VLOOKUP(AEF641,$A$681:$F$2313,6,FALSE)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VLOOKUP(AEO641,$A$681:$F$2313,6,FALSE)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VLOOKUP(AEX641,$A$681:$F$2313,6,FALSE)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VLOOKUP(AFG641,$A$681:$F$2313,6,FALSE)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VLOOKUP(AFP641,$A$681:$F$2313,6,FALSE)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VLOOKUP(AFY641,$A$681:$F$2313,6,FALSE)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VLOOKUP(AGH641,$A$681:$F$2313,6,FALSE)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VLOOKUP(AGQ641,$A$681:$F$2313,6,FALSE)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VLOOKUP(AGZ641,$A$681:$F$2313,6,FALSE)</f>
        <v>72</v>
      </c>
      <c r="AHD641" s="203" t="s">
        <v>61</v>
      </c>
      <c r="AHE641" s="10">
        <f>AHC641*1.5*AHB641</f>
        <v>108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VLOOKUP(AHI641,$A$681:$F$2313,6,FALSE)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2565</v>
      </c>
      <c r="AHT641" s="284">
        <f>IF(AHS641="Kopman",1.8,1)</f>
        <v>1</v>
      </c>
      <c r="AHU641" s="204">
        <f>VLOOKUP(AHR641,$A$681:$F$2313,6,FALSE)</f>
        <v>156</v>
      </c>
      <c r="AHV641" s="203" t="s">
        <v>61</v>
      </c>
      <c r="AHW641" s="10">
        <f>AHU641*1.5*AHT641</f>
        <v>234</v>
      </c>
      <c r="AHX641" s="10"/>
      <c r="AHY641" s="274"/>
      <c r="AHZ641" s="203" t="s">
        <v>100</v>
      </c>
      <c r="AIA641" s="277" t="s">
        <v>2565</v>
      </c>
      <c r="AIC641" s="284">
        <f>IF(AIB641="Kopman",1.8,1)</f>
        <v>1</v>
      </c>
      <c r="AID641" s="204">
        <f>VLOOKUP(AIA641,$A$681:$F$2313,6,FALSE)</f>
        <v>156</v>
      </c>
      <c r="AIE641" s="203" t="s">
        <v>61</v>
      </c>
      <c r="AIF641" s="10">
        <f>AID641*1.5*AIC641</f>
        <v>234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VLOOKUP(AIJ641,$A$681:$F$2313,6,FALSE)</f>
        <v>2</v>
      </c>
      <c r="AIN641" s="203" t="s">
        <v>61</v>
      </c>
      <c r="AIO641" s="10">
        <f>AIM641*1.5*AIL641</f>
        <v>3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VLOOKUP(AIS641,$A$681:$F$2313,6,FALSE)</f>
        <v>2</v>
      </c>
      <c r="AIW641" s="203" t="s">
        <v>61</v>
      </c>
      <c r="AIX641" s="10">
        <f>AIV641*1.5*AIU641</f>
        <v>3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VLOOKUP(AJB641,$A$681:$F$2313,6,FALSE)</f>
        <v>2</v>
      </c>
      <c r="AJF641" s="203" t="s">
        <v>61</v>
      </c>
      <c r="AJG641" s="10">
        <f>AJE641*1.5*AJD641</f>
        <v>3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VLOOKUP(AJK641,$A$681:$F$2313,6,FALSE)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VLOOKUP(AJT641,$A$681:$F$2313,6,FALSE)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VLOOKUP(AKC641,$A$681:$F$2313,6,FALSE)</f>
        <v>48</v>
      </c>
      <c r="AKG641" s="203" t="s">
        <v>61</v>
      </c>
      <c r="AKH641" s="10">
        <f>AKF641*1.5*AKE641</f>
        <v>72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VLOOKUP(AKL641,$A$681:$F$2313,6,FALSE)</f>
        <v>2</v>
      </c>
      <c r="AKP641" s="203" t="s">
        <v>61</v>
      </c>
      <c r="AKQ641" s="10">
        <f>AKO641*1.5*AKN641</f>
        <v>3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VLOOKUP(AKU641,$A$681:$F$2313,6,FALSE)</f>
        <v>30</v>
      </c>
      <c r="AKY641" s="203" t="s">
        <v>61</v>
      </c>
      <c r="AKZ641" s="10">
        <f>AKX641*1.5*AKW641</f>
        <v>45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VLOOKUP(ALD641,$A$681:$F$2313,6,FALSE)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VLOOKUP(ALM641,$A$681:$F$2313,6,FALSE)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VLOOKUP(ALV641,$A$681:$F$2313,6,FALSE)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VLOOKUP(AME641,$A$681:$F$2313,6,FALSE)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VLOOKUP(AMN641,$A$681:$F$2313,6,FALSE)</f>
        <v>48</v>
      </c>
      <c r="AMR641" s="203" t="s">
        <v>61</v>
      </c>
      <c r="AMS641" s="10">
        <f>AMQ641*1.5*AMP641</f>
        <v>72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VLOOKUP(AMW641,$A$681:$F$2313,6,FALSE)</f>
        <v>2</v>
      </c>
      <c r="ANA641" s="203" t="s">
        <v>61</v>
      </c>
      <c r="ANB641" s="10">
        <f>AMZ641*1.5*AMY641</f>
        <v>3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VLOOKUP(ANF641,$A$681:$F$2313,6,FALSE)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VLOOKUP(ANO641,$A$681:$F$2313,6,FALSE)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VLOOKUP(ANX641,$A$681:$F$2313,6,FALSE)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2618</v>
      </c>
      <c r="AOI641" s="284">
        <f>IF(AOH641="Kopman",1.8,1)</f>
        <v>1</v>
      </c>
      <c r="AOJ641" s="204">
        <f>VLOOKUP(AOG641,$A$681:$F$2313,6,FALSE)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VLOOKUP(AOP641,$A$681:$F$2313,6,FALSE)</f>
        <v>95</v>
      </c>
      <c r="AOT641" s="203" t="s">
        <v>61</v>
      </c>
      <c r="AOU641" s="10">
        <f>AOS641*1.5*AOR641</f>
        <v>142.5</v>
      </c>
      <c r="AOV641" s="10"/>
      <c r="AOW641" s="274"/>
      <c r="AOX641" s="203" t="s">
        <v>100</v>
      </c>
      <c r="AOY641" s="417" t="s">
        <v>454</v>
      </c>
      <c r="AOZ641" s="416" t="s">
        <v>2020</v>
      </c>
      <c r="APA641" s="284">
        <f>IF(AOZ641="Kopman",1.8,1)</f>
        <v>1.8</v>
      </c>
      <c r="APB641" s="204">
        <f>VLOOKUP(AOY641,$A$681:$F$2313,6,FALSE)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VLOOKUP(APH641,$A$681:$F$2313,6,FALSE)</f>
        <v>72</v>
      </c>
      <c r="APL641" s="203" t="s">
        <v>61</v>
      </c>
      <c r="APM641" s="10">
        <f>APK641*1.5*APJ641</f>
        <v>108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VLOOKUP(APQ641,$A$681:$F$2313,6,FALSE)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VLOOKUP(APZ641,$A$681:$F$2313,6,FALSE)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VLOOKUP(B642,$A$681:$F$2313,6,FALSE)</f>
        <v>27</v>
      </c>
      <c r="F642" s="203" t="s">
        <v>63</v>
      </c>
      <c r="G642" s="10">
        <f>E642*1.4</f>
        <v>37.799999999999997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VLOOKUP(K642,$A$681:$F$2313,6,FALSE)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VLOOKUP(T642,$A$681:$F$2313,6,FALSE)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2565</v>
      </c>
      <c r="AE642" s="204"/>
      <c r="AF642" s="204">
        <f>VLOOKUP(AC642,$A$681:$F$2313,6,FALSE)</f>
        <v>156</v>
      </c>
      <c r="AG642" s="203" t="s">
        <v>63</v>
      </c>
      <c r="AH642" s="10">
        <f>AF642*1.4</f>
        <v>218.39999999999998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VLOOKUP(AL642,$A$681:$F$2313,6,FALSE)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2565</v>
      </c>
      <c r="AW642" s="204"/>
      <c r="AX642" s="204">
        <f>VLOOKUP(AU642,$A$681:$F$2313,6,FALSE)</f>
        <v>156</v>
      </c>
      <c r="AY642" s="203" t="s">
        <v>63</v>
      </c>
      <c r="AZ642" s="10">
        <f>AX642*1.4</f>
        <v>218.39999999999998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VLOOKUP(BD642,$A$681:$F$2313,6,FALSE)</f>
        <v>27</v>
      </c>
      <c r="BH642" s="203" t="s">
        <v>63</v>
      </c>
      <c r="BI642" s="10">
        <f>BG642*1.4</f>
        <v>37.799999999999997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VLOOKUP(BM642,$A$681:$F$2313,6,FALSE)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VLOOKUP(BV642,$A$681:$F$2313,6,FALSE)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VLOOKUP(CE642,$A$681:$F$2313,6,FALSE)</f>
        <v>95</v>
      </c>
      <c r="CI642" s="203" t="s">
        <v>63</v>
      </c>
      <c r="CJ642" s="10">
        <f>CH642*1.4</f>
        <v>133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VLOOKUP(CN642,$A$681:$F$2313,6,FALSE)</f>
        <v>95</v>
      </c>
      <c r="CR642" s="203" t="s">
        <v>63</v>
      </c>
      <c r="CS642" s="10">
        <f>CQ642*1.4</f>
        <v>133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VLOOKUP(CW642,$A$681:$F$2313,6,FALSE)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VLOOKUP(DF642,$A$681:$F$2313,6,FALSE)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2618</v>
      </c>
      <c r="DQ642" s="204"/>
      <c r="DR642" s="204">
        <f>VLOOKUP(DO642,$A$681:$F$2313,6,FALSE)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VLOOKUP(DX642,$A$681:$F$2313,6,FALSE)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VLOOKUP(EG642,$A$681:$F$2313,6,FALSE)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2618</v>
      </c>
      <c r="ER642" s="204"/>
      <c r="ES642" s="204">
        <f>VLOOKUP(EP642,$A$681:$F$2313,6,FALSE)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VLOOKUP(EY642,$A$681:$F$2313,6,FALSE)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VLOOKUP(FH642,$A$681:$F$2313,6,FALSE)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2565</v>
      </c>
      <c r="FS642" s="204"/>
      <c r="FT642" s="204">
        <f>VLOOKUP(FQ642,$A$681:$F$2313,6,FALSE)</f>
        <v>156</v>
      </c>
      <c r="FU642" s="203" t="s">
        <v>63</v>
      </c>
      <c r="FV642" s="10">
        <f>FT642*1.4</f>
        <v>218.39999999999998</v>
      </c>
      <c r="FW642" s="10"/>
      <c r="FX642" s="268"/>
      <c r="FY642" s="203" t="s">
        <v>101</v>
      </c>
      <c r="FZ642" s="277" t="s">
        <v>2565</v>
      </c>
      <c r="GB642" s="204"/>
      <c r="GC642" s="204">
        <f>VLOOKUP(FZ642,$A$681:$F$2313,6,FALSE)</f>
        <v>156</v>
      </c>
      <c r="GD642" s="203" t="s">
        <v>63</v>
      </c>
      <c r="GE642" s="10">
        <f>GC642*1.4</f>
        <v>218.39999999999998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VLOOKUP(GI642,$A$681:$F$2313,6,FALSE)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VLOOKUP(GR642,$A$681:$F$2313,6,FALSE)</f>
        <v>97</v>
      </c>
      <c r="GV642" s="203" t="s">
        <v>63</v>
      </c>
      <c r="GW642" s="10">
        <f>GU642*1.4</f>
        <v>135.79999999999998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VLOOKUP(HA642,$A$681:$F$2313,6,FALSE)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2565</v>
      </c>
      <c r="HL642" s="204"/>
      <c r="HM642" s="204">
        <f>VLOOKUP(HJ642,$A$681:$F$2313,6,FALSE)</f>
        <v>156</v>
      </c>
      <c r="HN642" s="203" t="s">
        <v>63</v>
      </c>
      <c r="HO642" s="10">
        <f>HM642*1.4</f>
        <v>218.39999999999998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VLOOKUP(HS642,$A$681:$F$2313,6,FALSE)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VLOOKUP(IB642,$A$681:$F$2313,6,FALSE)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VLOOKUP(IK642,$A$681:$F$2313,6,FALSE)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VLOOKUP(IT642,$A$681:$F$2313,6,FALSE)</f>
        <v>48</v>
      </c>
      <c r="IX642" s="203" t="s">
        <v>63</v>
      </c>
      <c r="IY642" s="10">
        <f>IW642*1.4</f>
        <v>67.199999999999989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VLOOKUP(JC642,$A$681:$F$2313,6,FALSE)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VLOOKUP(JL642,$A$681:$F$2313,6,FALSE)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VLOOKUP(JU642,$A$681:$F$2313,6,FALSE)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VLOOKUP(KD642,$A$681:$F$2313,6,FALSE)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VLOOKUP(KM642,$A$681:$F$2313,6,FALSE)</f>
        <v>72</v>
      </c>
      <c r="KQ642" s="203" t="s">
        <v>63</v>
      </c>
      <c r="KR642" s="10">
        <f>KP642*1.4</f>
        <v>100.8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VLOOKUP(KV642,$A$681:$F$2313,6,FALSE)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VLOOKUP(LE642,$A$681:$F$2313,6,FALSE)</f>
        <v>43</v>
      </c>
      <c r="LI642" s="203" t="s">
        <v>63</v>
      </c>
      <c r="LJ642" s="10">
        <f>LH642*1.4</f>
        <v>60.199999999999996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VLOOKUP(LN642,$A$681:$F$2313,6,FALSE)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VLOOKUP(LW642,$A$681:$F$2313,6,FALSE)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VLOOKUP(MF642,$A$681:$F$2313,6,FALSE)</f>
        <v>97</v>
      </c>
      <c r="MJ642" s="203" t="s">
        <v>63</v>
      </c>
      <c r="MK642" s="10">
        <f>MI642*1.4</f>
        <v>135.79999999999998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VLOOKUP(MO642,$A$681:$F$2313,6,FALSE)</f>
        <v>2</v>
      </c>
      <c r="MS642" s="203" t="s">
        <v>63</v>
      </c>
      <c r="MT642" s="10">
        <f>MR642*1.4</f>
        <v>2.8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VLOOKUP(MX642,$A$681:$F$2313,6,FALSE)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VLOOKUP(NG642,$A$681:$F$2313,6,FALSE)</f>
        <v>112</v>
      </c>
      <c r="NK642" s="203" t="s">
        <v>63</v>
      </c>
      <c r="NL642" s="10">
        <f>NJ642*1.4</f>
        <v>156.79999999999998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VLOOKUP(NP642,$A$681:$F$2313,6,FALSE)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VLOOKUP(NY642,$A$681:$F$2313,6,FALSE)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VLOOKUP(OH642,$A$681:$F$2313,6,FALSE)</f>
        <v>48</v>
      </c>
      <c r="OL642" s="203" t="s">
        <v>63</v>
      </c>
      <c r="OM642" s="10">
        <f>OK642*1.4</f>
        <v>67.199999999999989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VLOOKUP(OQ642,$A$681:$F$2313,6,FALSE)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VLOOKUP(OZ642,$A$681:$F$2313,6,FALSE)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VLOOKUP(PI642,$A$681:$F$2313,6,FALSE)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VLOOKUP(PR642,$A$681:$F$2313,6,FALSE)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VLOOKUP(QA642,$A$681:$F$2313,6,FALSE)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2565</v>
      </c>
      <c r="QL642" s="204"/>
      <c r="QM642" s="204">
        <f>VLOOKUP(QJ642,$A$681:$F$2313,6,FALSE)</f>
        <v>156</v>
      </c>
      <c r="QN642" s="203" t="s">
        <v>63</v>
      </c>
      <c r="QO642" s="10">
        <f>QM642*1.4</f>
        <v>218.39999999999998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VLOOKUP(QS642,$A$681:$F$2313,6,FALSE)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VLOOKUP(RB642,$A$681:$F$2313,6,FALSE)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VLOOKUP(RK642,$A$681:$F$2313,6,FALSE)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2565</v>
      </c>
      <c r="RV642" s="204"/>
      <c r="RW642" s="204">
        <f>VLOOKUP(RT642,$A$681:$F$2313,6,FALSE)</f>
        <v>156</v>
      </c>
      <c r="RX642" s="203" t="s">
        <v>63</v>
      </c>
      <c r="RY642" s="10">
        <f>RW642*1.4</f>
        <v>218.39999999999998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VLOOKUP(SC642,$A$681:$F$2313,6,FALSE)</f>
        <v>2</v>
      </c>
      <c r="SG642" s="203" t="s">
        <v>63</v>
      </c>
      <c r="SH642" s="10">
        <f>SF642*1.4</f>
        <v>2.8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VLOOKUP(SL642,$A$681:$F$2313,6,FALSE)</f>
        <v>2</v>
      </c>
      <c r="SP642" s="203" t="s">
        <v>63</v>
      </c>
      <c r="SQ642" s="10">
        <f>SO642*1.4</f>
        <v>2.8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VLOOKUP(SU642,$A$681:$F$2313,6,FALSE)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2565</v>
      </c>
      <c r="TF642" s="204"/>
      <c r="TG642" s="204">
        <f>VLOOKUP(TD642,$A$681:$F$2313,6,FALSE)</f>
        <v>156</v>
      </c>
      <c r="TH642" s="203" t="s">
        <v>63</v>
      </c>
      <c r="TI642" s="10">
        <f>TG642*1.4</f>
        <v>218.39999999999998</v>
      </c>
      <c r="TK642" s="274"/>
      <c r="TL642" s="203" t="s">
        <v>101</v>
      </c>
      <c r="TM642" s="277" t="s">
        <v>2565</v>
      </c>
      <c r="TO642" s="204"/>
      <c r="TP642" s="204">
        <f>VLOOKUP(TM642,$A$681:$F$2313,6,FALSE)</f>
        <v>156</v>
      </c>
      <c r="TQ642" s="203" t="s">
        <v>63</v>
      </c>
      <c r="TR642" s="10">
        <f>TP642*1.4</f>
        <v>218.39999999999998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VLOOKUP(TV642,$A$681:$F$2313,6,FALSE)</f>
        <v>14</v>
      </c>
      <c r="TZ642" s="203" t="s">
        <v>63</v>
      </c>
      <c r="UA642" s="10">
        <f>TY642*1.4</f>
        <v>19.599999999999998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VLOOKUP(UE642,$A$681:$F$2313,6,FALSE)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VLOOKUP(UN642,$A$681:$F$2313,6,FALSE)</f>
        <v>97</v>
      </c>
      <c r="UR642" s="203" t="s">
        <v>63</v>
      </c>
      <c r="US642" s="10">
        <f>UQ642*1.4</f>
        <v>135.79999999999998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VLOOKUP(UW642,$A$681:$F$2313,6,FALSE)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VLOOKUP(VF642,$A$681:$F$2313,6,FALSE)</f>
        <v>118</v>
      </c>
      <c r="VJ642" s="203" t="s">
        <v>63</v>
      </c>
      <c r="VK642" s="10">
        <f>VI642*1.4</f>
        <v>165.2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VLOOKUP(VO642,$A$681:$F$2313,6,FALSE)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VLOOKUP(VX642,$A$681:$F$2313,6,FALSE)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VLOOKUP(WG642,$A$681:$F$2313,6,FALSE)</f>
        <v>14</v>
      </c>
      <c r="WK642" s="203" t="s">
        <v>63</v>
      </c>
      <c r="WL642" s="10">
        <f>WJ642*1.4</f>
        <v>19.599999999999998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VLOOKUP(WP642,$A$681:$F$2313,6,FALSE)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VLOOKUP(WY642,$A$681:$F$2313,6,FALSE)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VLOOKUP(XH642,$A$681:$F$2313,6,FALSE)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VLOOKUP(XQ642,$A$681:$F$2313,6,FALSE)</f>
        <v>7</v>
      </c>
      <c r="XU642" s="203" t="s">
        <v>63</v>
      </c>
      <c r="XV642" s="10">
        <f>XT642*1.4</f>
        <v>9.7999999999999989</v>
      </c>
      <c r="XW642" s="10"/>
      <c r="XX642" s="274"/>
      <c r="XY642" s="203" t="s">
        <v>101</v>
      </c>
      <c r="XZ642" s="277" t="s">
        <v>2074</v>
      </c>
      <c r="YB642" s="204"/>
      <c r="YC642" s="204">
        <f>VLOOKUP(XZ642,$A$681:$F$2313,6,FALSE)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VLOOKUP(YI642,$A$681:$F$2313,6,FALSE)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VLOOKUP(YR642,$A$681:$F$2313,6,FALSE)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2618</v>
      </c>
      <c r="ZC642" s="204"/>
      <c r="ZD642" s="204">
        <f>VLOOKUP(ZA642,$A$681:$F$2313,6,FALSE)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VLOOKUP(ZJ642,$A$681:$F$2313,6,FALSE)</f>
        <v>97</v>
      </c>
      <c r="ZN642" s="203" t="s">
        <v>63</v>
      </c>
      <c r="ZO642" s="10">
        <f>ZM642*1.4</f>
        <v>135.79999999999998</v>
      </c>
      <c r="ZQ642" s="274"/>
      <c r="ZR642" s="203" t="s">
        <v>101</v>
      </c>
      <c r="ZS642" s="277" t="s">
        <v>635</v>
      </c>
      <c r="ZU642" s="204"/>
      <c r="ZV642" s="204">
        <f>VLOOKUP(ZS642,$A$681:$F$2313,6,FALSE)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VLOOKUP(AAB642,$A$681:$F$2313,6,FALSE)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VLOOKUP(AAK642,$A$681:$F$2313,6,FALSE)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VLOOKUP(AAT642,$A$681:$F$2313,6,FALSE)</f>
        <v>2</v>
      </c>
      <c r="AAX642" s="203" t="s">
        <v>63</v>
      </c>
      <c r="AAY642" s="10">
        <f>AAW642*1.4</f>
        <v>2.8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VLOOKUP(ABC642,$A$681:$F$2313,6,FALSE)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VLOOKUP(ABL642,$A$681:$F$2313,6,FALSE)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2618</v>
      </c>
      <c r="ABW642" s="204"/>
      <c r="ABX642" s="204">
        <f>VLOOKUP(ABU642,$A$681:$F$2313,6,FALSE)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VLOOKUP(ACD642,$A$681:$F$2313,6,FALSE)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VLOOKUP(ACM642,$A$681:$F$2313,6,FALSE)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VLOOKUP(ACV642,$A$681:$F$2313,6,FALSE)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VLOOKUP(ADE642,$A$681:$F$2313,6,FALSE)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VLOOKUP(ADN642,$A$681:$F$2313,6,FALSE)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VLOOKUP(ADW642,$A$681:$F$2313,6,FALSE)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VLOOKUP(AEF642,$A$681:$F$2313,6,FALSE)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VLOOKUP(AEO642,$A$681:$F$2313,6,FALSE)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VLOOKUP(AEX642,$A$681:$F$2313,6,FALSE)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VLOOKUP(AFG642,$A$681:$F$2313,6,FALSE)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VLOOKUP(AFP642,$A$681:$F$2313,6,FALSE)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VLOOKUP(AFY642,$A$681:$F$2313,6,FALSE)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VLOOKUP(AGH642,$A$681:$F$2313,6,FALSE)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VLOOKUP(AGQ642,$A$681:$F$2313,6,FALSE)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VLOOKUP(AGZ642,$A$681:$F$2313,6,FALSE)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VLOOKUP(AHI642,$A$681:$F$2313,6,FALSE)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VLOOKUP(AHR642,$A$681:$F$2313,6,FALSE)</f>
        <v>95</v>
      </c>
      <c r="AHV642" s="203" t="s">
        <v>63</v>
      </c>
      <c r="AHW642" s="10">
        <f>AHU642*1.4</f>
        <v>133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VLOOKUP(AIA642,$A$681:$F$2313,6,FALSE)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VLOOKUP(AIJ642,$A$681:$F$2313,6,FALSE)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VLOOKUP(AIS642,$A$681:$F$2313,6,FALSE)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VLOOKUP(AJB642,$A$681:$F$2313,6,FALSE)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VLOOKUP(AJK642,$A$681:$F$2313,6,FALSE)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VLOOKUP(AJT642,$A$681:$F$2313,6,FALSE)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VLOOKUP(AKC642,$A$681:$F$2313,6,FALSE)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VLOOKUP(AKL642,$A$681:$F$2313,6,FALSE)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VLOOKUP(AKU642,$A$681:$F$2313,6,FALSE)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VLOOKUP(ALD642,$A$681:$F$2313,6,FALSE)</f>
        <v>118</v>
      </c>
      <c r="ALH642" s="203" t="s">
        <v>63</v>
      </c>
      <c r="ALI642" s="10">
        <f>ALG642*1.4</f>
        <v>165.2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VLOOKUP(ALM642,$A$681:$F$2313,6,FALSE)</f>
        <v>43</v>
      </c>
      <c r="ALQ642" s="203" t="s">
        <v>63</v>
      </c>
      <c r="ALR642" s="10">
        <f>ALP642*1.4</f>
        <v>60.199999999999996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VLOOKUP(ALV642,$A$681:$F$2313,6,FALSE)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VLOOKUP(AME642,$A$681:$F$2313,6,FALSE)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VLOOKUP(AMN642,$A$681:$F$2313,6,FALSE)</f>
        <v>97</v>
      </c>
      <c r="AMR642" s="203" t="s">
        <v>63</v>
      </c>
      <c r="AMS642" s="10">
        <f>AMQ642*1.4</f>
        <v>135.79999999999998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VLOOKUP(AMW642,$A$681:$F$2313,6,FALSE)</f>
        <v>48</v>
      </c>
      <c r="ANA642" s="203" t="s">
        <v>63</v>
      </c>
      <c r="ANB642" s="10">
        <f>AMZ642*1.4</f>
        <v>67.199999999999989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VLOOKUP(ANF642,$A$681:$F$2313,6,FALSE)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VLOOKUP(ANO642,$A$681:$F$2313,6,FALSE)</f>
        <v>57</v>
      </c>
      <c r="ANS642" s="203" t="s">
        <v>63</v>
      </c>
      <c r="ANT642" s="10">
        <f>ANR642*1.4</f>
        <v>79.8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VLOOKUP(ANX642,$A$681:$F$2313,6,FALSE)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VLOOKUP(AOG642,$A$681:$F$2313,6,FALSE)</f>
        <v>106</v>
      </c>
      <c r="AOK642" s="203" t="s">
        <v>63</v>
      </c>
      <c r="AOL642" s="10">
        <f>AOJ642*1.4</f>
        <v>148.39999999999998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VLOOKUP(AOP642,$A$681:$F$2313,6,FALSE)</f>
        <v>72</v>
      </c>
      <c r="AOT642" s="203" t="s">
        <v>63</v>
      </c>
      <c r="AOU642" s="10">
        <f>AOS642*1.4</f>
        <v>100.8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VLOOKUP(AOY642,$A$681:$F$2313,6,FALSE)</f>
        <v>2</v>
      </c>
      <c r="APC642" s="203" t="s">
        <v>63</v>
      </c>
      <c r="APD642" s="10">
        <f>APB642*1.4</f>
        <v>2.8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VLOOKUP(APH642,$A$681:$F$2313,6,FALSE)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VLOOKUP(APQ642,$A$681:$F$2313,6,FALSE)</f>
        <v>72</v>
      </c>
      <c r="APU642" s="203" t="s">
        <v>63</v>
      </c>
      <c r="APV642" s="10">
        <f>APT642*1.4</f>
        <v>100.8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VLOOKUP(APZ642,$A$681:$F$2313,6,FALSE)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VLOOKUP(B643,$A$681:$F$2313,6,FALSE)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VLOOKUP(K643,$A$681:$F$2313,6,FALSE)</f>
        <v>95</v>
      </c>
      <c r="O643" s="203" t="s">
        <v>65</v>
      </c>
      <c r="P643" s="10">
        <f>N643*1.3</f>
        <v>123.5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VLOOKUP(T643,$A$681:$F$2313,6,FALSE)</f>
        <v>95</v>
      </c>
      <c r="X643" s="203" t="s">
        <v>65</v>
      </c>
      <c r="Y643" s="10">
        <f>W643*1.3</f>
        <v>123.5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VLOOKUP(AC643,$A$681:$F$2313,6,FALSE)</f>
        <v>27</v>
      </c>
      <c r="AG643" s="203" t="s">
        <v>65</v>
      </c>
      <c r="AH643" s="10">
        <f>AF643*1.3</f>
        <v>35.1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VLOOKUP(AL643,$A$681:$F$2313,6,FALSE)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2060</v>
      </c>
      <c r="AW643" s="204"/>
      <c r="AX643" s="204">
        <f>VLOOKUP(AU643,$A$681:$F$2313,6,FALSE)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2565</v>
      </c>
      <c r="BF643" s="204"/>
      <c r="BG643" s="204">
        <f>VLOOKUP(BD643,$A$681:$F$2313,6,FALSE)</f>
        <v>156</v>
      </c>
      <c r="BH643" s="203" t="s">
        <v>65</v>
      </c>
      <c r="BI643" s="10">
        <f>BG643*1.3</f>
        <v>202.8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VLOOKUP(BM643,$A$681:$F$2313,6,FALSE)</f>
        <v>2</v>
      </c>
      <c r="BQ643" s="203" t="s">
        <v>65</v>
      </c>
      <c r="BR643" s="10">
        <f>BP643*1.3</f>
        <v>2.6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VLOOKUP(BV643,$A$681:$F$2313,6,FALSE)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VLOOKUP(CE643,$A$681:$F$2313,6,FALSE)</f>
        <v>48</v>
      </c>
      <c r="CI643" s="203" t="s">
        <v>65</v>
      </c>
      <c r="CJ643" s="10">
        <f>CH643*1.3</f>
        <v>62.400000000000006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VLOOKUP(CN643,$A$681:$F$2313,6,FALSE)</f>
        <v>48</v>
      </c>
      <c r="CR643" s="203" t="s">
        <v>65</v>
      </c>
      <c r="CS643" s="10">
        <f>CQ643*1.3</f>
        <v>62.400000000000006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VLOOKUP(CW643,$A$681:$F$2313,6,FALSE)</f>
        <v>95</v>
      </c>
      <c r="DA643" s="203" t="s">
        <v>65</v>
      </c>
      <c r="DB643" s="10">
        <f>CZ643*1.3</f>
        <v>123.5</v>
      </c>
      <c r="DC643" s="10"/>
      <c r="DD643" s="268"/>
      <c r="DE643" s="203" t="s">
        <v>102</v>
      </c>
      <c r="DF643" s="277" t="s">
        <v>2618</v>
      </c>
      <c r="DH643" s="204"/>
      <c r="DI643" s="204">
        <f>VLOOKUP(DF643,$A$681:$F$2313,6,FALSE)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VLOOKUP(DO643,$A$681:$F$2313,6,FALSE)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VLOOKUP(DX643,$A$681:$F$2313,6,FALSE)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VLOOKUP(EG643,$A$681:$F$2313,6,FALSE)</f>
        <v>2</v>
      </c>
      <c r="EK643" s="203" t="s">
        <v>65</v>
      </c>
      <c r="EL643" s="10">
        <f>EJ643*1.3</f>
        <v>2.6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VLOOKUP(EP643,$A$681:$F$2313,6,FALSE)</f>
        <v>95</v>
      </c>
      <c r="ET643" s="203" t="s">
        <v>65</v>
      </c>
      <c r="EU643" s="10">
        <f>ES643*1.3</f>
        <v>123.5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VLOOKUP(EY643,$A$681:$F$2313,6,FALSE)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VLOOKUP(FH643,$A$681:$F$2313,6,FALSE)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VLOOKUP(FQ643,$A$681:$F$2313,6,FALSE)</f>
        <v>141</v>
      </c>
      <c r="FU643" s="203" t="s">
        <v>65</v>
      </c>
      <c r="FV643" s="10">
        <f>FT643*1.3</f>
        <v>183.3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VLOOKUP(FZ643,$A$681:$F$2313,6,FALSE)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VLOOKUP(GI643,$A$681:$F$2313,6,FALSE)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VLOOKUP(GR643,$A$681:$F$2313,6,FALSE)</f>
        <v>2</v>
      </c>
      <c r="GV643" s="203" t="s">
        <v>65</v>
      </c>
      <c r="GW643" s="10">
        <f>GU643*1.3</f>
        <v>2.6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VLOOKUP(HA643,$A$681:$F$2313,6,FALSE)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VLOOKUP(HJ643,$A$681:$F$2313,6,FALSE)</f>
        <v>2</v>
      </c>
      <c r="HN643" s="203" t="s">
        <v>65</v>
      </c>
      <c r="HO643" s="10">
        <f>HM643*1.3</f>
        <v>2.6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VLOOKUP(HS643,$A$681:$F$2313,6,FALSE)</f>
        <v>57</v>
      </c>
      <c r="HW643" s="203" t="s">
        <v>65</v>
      </c>
      <c r="HX643" s="10">
        <f>HV643*1.3</f>
        <v>74.100000000000009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VLOOKUP(IB643,$A$681:$F$2313,6,FALSE)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VLOOKUP(IK643,$A$681:$F$2313,6,FALSE)</f>
        <v>7</v>
      </c>
      <c r="IO643" s="203" t="s">
        <v>65</v>
      </c>
      <c r="IP643" s="10">
        <f>IN643*1.3</f>
        <v>9.1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VLOOKUP(IT643,$A$681:$F$2313,6,FALSE)</f>
        <v>106</v>
      </c>
      <c r="IX643" s="203" t="s">
        <v>65</v>
      </c>
      <c r="IY643" s="10">
        <f>IW643*1.3</f>
        <v>137.80000000000001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VLOOKUP(JC643,$A$681:$F$2313,6,FALSE)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VLOOKUP(JL643,$A$681:$F$2313,6,FALSE)</f>
        <v>112</v>
      </c>
      <c r="JP643" s="203" t="s">
        <v>65</v>
      </c>
      <c r="JQ643" s="10">
        <f>JO643*1.3</f>
        <v>145.6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VLOOKUP(JU643,$A$681:$F$2313,6,FALSE)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2565</v>
      </c>
      <c r="KF643" s="204"/>
      <c r="KG643" s="204">
        <f>VLOOKUP(KD643,$A$681:$F$2313,6,FALSE)</f>
        <v>156</v>
      </c>
      <c r="KH643" s="203" t="s">
        <v>65</v>
      </c>
      <c r="KI643" s="10">
        <f>KG643*1.3</f>
        <v>202.8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VLOOKUP(KM643,$A$681:$F$2313,6,FALSE)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VLOOKUP(KV643,$A$681:$F$2313,6,FALSE)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VLOOKUP(LE643,$A$681:$F$2313,6,FALSE)</f>
        <v>118</v>
      </c>
      <c r="LI643" s="203" t="s">
        <v>65</v>
      </c>
      <c r="LJ643" s="10">
        <f>LH643*1.3</f>
        <v>153.4</v>
      </c>
      <c r="LK643" s="10"/>
      <c r="LL643" s="268"/>
      <c r="LM643" s="203" t="s">
        <v>102</v>
      </c>
      <c r="LN643" s="277" t="s">
        <v>2565</v>
      </c>
      <c r="LP643" s="204"/>
      <c r="LQ643" s="204">
        <f>VLOOKUP(LN643,$A$681:$F$2313,6,FALSE)</f>
        <v>156</v>
      </c>
      <c r="LR643" s="203" t="s">
        <v>65</v>
      </c>
      <c r="LS643" s="10">
        <f>LQ643*1.3</f>
        <v>202.8</v>
      </c>
      <c r="LT643" s="10"/>
      <c r="LU643" s="268"/>
      <c r="LV643" s="203" t="s">
        <v>102</v>
      </c>
      <c r="LW643" s="277" t="s">
        <v>2074</v>
      </c>
      <c r="LY643" s="204"/>
      <c r="LZ643" s="204">
        <f>VLOOKUP(LW643,$A$681:$F$2313,6,FALSE)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VLOOKUP(MF643,$A$681:$F$2313,6,FALSE)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VLOOKUP(MO643,$A$681:$F$2313,6,FALSE)</f>
        <v>48</v>
      </c>
      <c r="MS643" s="203" t="s">
        <v>65</v>
      </c>
      <c r="MT643" s="10">
        <f>MR643*1.3</f>
        <v>62.400000000000006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VLOOKUP(MX643,$A$681:$F$2313,6,FALSE)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2068</v>
      </c>
      <c r="NI643" s="204"/>
      <c r="NJ643" s="204">
        <f>VLOOKUP(NG643,$A$681:$F$2313,6,FALSE)</f>
        <v>200</v>
      </c>
      <c r="NK643" s="203" t="s">
        <v>65</v>
      </c>
      <c r="NL643" s="10">
        <f>NJ643*1.3</f>
        <v>260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VLOOKUP(NP643,$A$681:$F$2313,6,FALSE)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VLOOKUP(NY643,$A$681:$F$2313,6,FALSE)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VLOOKUP(OH643,$A$681:$F$2313,6,FALSE)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2565</v>
      </c>
      <c r="OS643" s="204"/>
      <c r="OT643" s="204">
        <f>VLOOKUP(OQ643,$A$681:$F$2313,6,FALSE)</f>
        <v>156</v>
      </c>
      <c r="OU643" s="203" t="s">
        <v>65</v>
      </c>
      <c r="OV643" s="10">
        <f>OT643*1.3</f>
        <v>202.8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VLOOKUP(OZ643,$A$681:$F$2313,6,FALSE)</f>
        <v>57</v>
      </c>
      <c r="PD643" s="203" t="s">
        <v>65</v>
      </c>
      <c r="PE643" s="10">
        <f>PC643*1.3</f>
        <v>74.100000000000009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VLOOKUP(PI643,$A$681:$F$2313,6,FALSE)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VLOOKUP(PR643,$A$681:$F$2313,6,FALSE)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VLOOKUP(QA643,$A$681:$F$2313,6,FALSE)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VLOOKUP(QJ643,$A$681:$F$2313,6,FALSE)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VLOOKUP(QS643,$A$681:$F$2313,6,FALSE)</f>
        <v>141</v>
      </c>
      <c r="QW643" s="203" t="s">
        <v>65</v>
      </c>
      <c r="QX643" s="10">
        <f>QV643*1.3</f>
        <v>183.3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VLOOKUP(RB643,$A$681:$F$2313,6,FALSE)</f>
        <v>7</v>
      </c>
      <c r="RF643" s="203" t="s">
        <v>65</v>
      </c>
      <c r="RG643" s="10">
        <f>RE643*1.3</f>
        <v>9.1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VLOOKUP(RK643,$A$681:$F$2313,6,FALSE)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VLOOKUP(RT643,$A$681:$F$2313,6,FALSE)</f>
        <v>27</v>
      </c>
      <c r="RX643" s="203" t="s">
        <v>65</v>
      </c>
      <c r="RY643" s="10">
        <f>RW643*1.3</f>
        <v>35.1</v>
      </c>
      <c r="RZ643" s="10"/>
      <c r="SA643" s="274"/>
      <c r="SB643" s="203" t="s">
        <v>102</v>
      </c>
      <c r="SC643" s="277" t="s">
        <v>2565</v>
      </c>
      <c r="SE643" s="204"/>
      <c r="SF643" s="204">
        <f>VLOOKUP(SC643,$A$681:$F$2313,6,FALSE)</f>
        <v>156</v>
      </c>
      <c r="SG643" s="203" t="s">
        <v>65</v>
      </c>
      <c r="SH643" s="10">
        <f>SF643*1.3</f>
        <v>202.8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VLOOKUP(SL643,$A$681:$F$2313,6,FALSE)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2566</v>
      </c>
      <c r="SW643" s="204"/>
      <c r="SX643" s="204">
        <f>VLOOKUP(SU643,$A$681:$F$2313,6,FALSE)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VLOOKUP(TD643,$A$681:$F$2313,6,FALSE)</f>
        <v>97</v>
      </c>
      <c r="TH643" s="203" t="s">
        <v>65</v>
      </c>
      <c r="TI643" s="10">
        <f>TG643*1.3</f>
        <v>126.10000000000001</v>
      </c>
      <c r="TK643" s="274"/>
      <c r="TL643" s="203" t="s">
        <v>102</v>
      </c>
      <c r="TM643" s="277" t="s">
        <v>1449</v>
      </c>
      <c r="TO643" s="204"/>
      <c r="TP643" s="204">
        <f>VLOOKUP(TM643,$A$681:$F$2313,6,FALSE)</f>
        <v>27</v>
      </c>
      <c r="TQ643" s="203" t="s">
        <v>65</v>
      </c>
      <c r="TR643" s="10">
        <f>TP643*1.3</f>
        <v>35.1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VLOOKUP(TV643,$A$681:$F$2313,6,FALSE)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VLOOKUP(UE643,$A$681:$F$2313,6,FALSE)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2105</v>
      </c>
      <c r="UP643" s="204"/>
      <c r="UQ643" s="204">
        <f>VLOOKUP(UN643,$A$681:$F$2313,6,FALSE)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VLOOKUP(UW643,$A$681:$F$2313,6,FALSE)</f>
        <v>141</v>
      </c>
      <c r="VA643" s="203" t="s">
        <v>65</v>
      </c>
      <c r="VB643" s="10">
        <f>UZ643*1.3</f>
        <v>183.3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VLOOKUP(VF643,$A$681:$F$2313,6,FALSE)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VLOOKUP(VO643,$A$681:$F$2313,6,FALSE)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VLOOKUP(VX643,$A$681:$F$2313,6,FALSE)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VLOOKUP(WG643,$A$681:$F$2313,6,FALSE)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VLOOKUP(WP643,$A$681:$F$2313,6,FALSE)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VLOOKUP(WY643,$A$681:$F$2313,6,FALSE)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VLOOKUP(XH643,$A$681:$F$2313,6,FALSE)</f>
        <v>48</v>
      </c>
      <c r="XL643" s="203" t="s">
        <v>65</v>
      </c>
      <c r="XM643" s="10">
        <f>XK643*1.3</f>
        <v>62.400000000000006</v>
      </c>
      <c r="XO643" s="274"/>
      <c r="XP643" s="203" t="s">
        <v>102</v>
      </c>
      <c r="XQ643" s="277" t="s">
        <v>1272</v>
      </c>
      <c r="XS643" s="204"/>
      <c r="XT643" s="204">
        <f>VLOOKUP(XQ643,$A$681:$F$2313,6,FALSE)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VLOOKUP(XZ643,$A$681:$F$2313,6,FALSE)</f>
        <v>95</v>
      </c>
      <c r="YD643" s="203" t="s">
        <v>65</v>
      </c>
      <c r="YE643" s="10">
        <f>YC643*1.3</f>
        <v>123.5</v>
      </c>
      <c r="YG643" s="274"/>
      <c r="YH643" s="203" t="s">
        <v>102</v>
      </c>
      <c r="YI643" s="279" t="s">
        <v>183</v>
      </c>
      <c r="YK643" s="204"/>
      <c r="YL643" s="204" t="e">
        <f>VLOOKUP(YI643,$A$681:$F$2313,6,FALSE)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VLOOKUP(YR643,$A$681:$F$2313,6,FALSE)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VLOOKUP(ZA643,$A$681:$F$2313,6,FALSE)</f>
        <v>95</v>
      </c>
      <c r="ZE643" s="203" t="s">
        <v>65</v>
      </c>
      <c r="ZF643" s="10">
        <f>ZD643*1.3</f>
        <v>123.5</v>
      </c>
      <c r="ZH643" s="274"/>
      <c r="ZI643" s="203" t="s">
        <v>102</v>
      </c>
      <c r="ZJ643" s="277" t="s">
        <v>510</v>
      </c>
      <c r="ZL643" s="204"/>
      <c r="ZM643" s="204">
        <f>VLOOKUP(ZJ643,$A$681:$F$2313,6,FALSE)</f>
        <v>72</v>
      </c>
      <c r="ZN643" s="203" t="s">
        <v>65</v>
      </c>
      <c r="ZO643" s="10">
        <f>ZM643*1.3</f>
        <v>93.600000000000009</v>
      </c>
      <c r="ZQ643" s="274"/>
      <c r="ZR643" s="203" t="s">
        <v>102</v>
      </c>
      <c r="ZS643" s="277" t="s">
        <v>560</v>
      </c>
      <c r="ZU643" s="204"/>
      <c r="ZV643" s="204">
        <f>VLOOKUP(ZS643,$A$681:$F$2313,6,FALSE)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VLOOKUP(AAB643,$A$681:$F$2313,6,FALSE)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VLOOKUP(AAK643,$A$681:$F$2313,6,FALSE)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VLOOKUP(AAT643,$A$681:$F$2313,6,FALSE)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VLOOKUP(ABC643,$A$681:$F$2313,6,FALSE)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VLOOKUP(ABL643,$A$681:$F$2313,6,FALSE)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VLOOKUP(ABU643,$A$681:$F$2313,6,FALSE)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VLOOKUP(ACD643,$A$681:$F$2313,6,FALSE)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VLOOKUP(ACM643,$A$681:$F$2313,6,FALSE)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VLOOKUP(ACV643,$A$681:$F$2313,6,FALSE)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VLOOKUP(ADE643,$A$681:$F$2313,6,FALSE)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VLOOKUP(ADN643,$A$681:$F$2313,6,FALSE)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VLOOKUP(ADW643,$A$681:$F$2313,6,FALSE)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VLOOKUP(AEF643,$A$681:$F$2313,6,FALSE)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VLOOKUP(AEO643,$A$681:$F$2313,6,FALSE)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VLOOKUP(AEX643,$A$681:$F$2313,6,FALSE)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VLOOKUP(AFG643,$A$681:$F$2313,6,FALSE)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VLOOKUP(AFP643,$A$681:$F$2313,6,FALSE)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VLOOKUP(AFY643,$A$681:$F$2313,6,FALSE)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VLOOKUP(AGH643,$A$681:$F$2313,6,FALSE)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VLOOKUP(AGQ643,$A$681:$F$2313,6,FALSE)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VLOOKUP(AGZ643,$A$681:$F$2313,6,FALSE)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VLOOKUP(AHI643,$A$681:$F$2313,6,FALSE)</f>
        <v>30</v>
      </c>
      <c r="AHM643" s="203" t="s">
        <v>65</v>
      </c>
      <c r="AHN643" s="10">
        <f>AHL643*1.3</f>
        <v>39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VLOOKUP(AHR643,$A$681:$F$2313,6,FALSE)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VLOOKUP(AIA643,$A$681:$F$2313,6,FALSE)</f>
        <v>2</v>
      </c>
      <c r="AIE643" s="203" t="s">
        <v>65</v>
      </c>
      <c r="AIF643" s="10">
        <f>AID643*1.3</f>
        <v>2.6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VLOOKUP(AIJ643,$A$681:$F$2313,6,FALSE)</f>
        <v>51</v>
      </c>
      <c r="AIN643" s="203" t="s">
        <v>65</v>
      </c>
      <c r="AIO643" s="10">
        <f>AIM643*1.3</f>
        <v>66.3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VLOOKUP(AIS643,$A$681:$F$2313,6,FALSE)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VLOOKUP(AJB643,$A$681:$F$2313,6,FALSE)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VLOOKUP(AJK643,$A$681:$F$2313,6,FALSE)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VLOOKUP(AJT643,$A$681:$F$2313,6,FALSE)</f>
        <v>57</v>
      </c>
      <c r="AJX643" s="203" t="s">
        <v>65</v>
      </c>
      <c r="AJY643" s="10">
        <f>AJW643*1.3</f>
        <v>74.100000000000009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VLOOKUP(AKC643,$A$681:$F$2313,6,FALSE)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2105</v>
      </c>
      <c r="AKN643" s="204"/>
      <c r="AKO643" s="204">
        <f>VLOOKUP(AKL643,$A$681:$F$2313,6,FALSE)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2074</v>
      </c>
      <c r="AKW643" s="204"/>
      <c r="AKX643" s="204">
        <f>VLOOKUP(AKU643,$A$681:$F$2313,6,FALSE)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2566</v>
      </c>
      <c r="ALF643" s="204"/>
      <c r="ALG643" s="204">
        <f>VLOOKUP(ALD643,$A$681:$F$2313,6,FALSE)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VLOOKUP(ALM643,$A$681:$F$2313,6,FALSE)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VLOOKUP(ALV643,$A$681:$F$2313,6,FALSE)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VLOOKUP(AME643,$A$681:$F$2313,6,FALSE)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VLOOKUP(AMN643,$A$681:$F$2313,6,FALSE)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2565</v>
      </c>
      <c r="AMY643" s="204"/>
      <c r="AMZ643" s="204">
        <f>VLOOKUP(AMW643,$A$681:$F$2313,6,FALSE)</f>
        <v>156</v>
      </c>
      <c r="ANA643" s="203" t="s">
        <v>65</v>
      </c>
      <c r="ANB643" s="10">
        <f>AMZ643*1.3</f>
        <v>202.8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VLOOKUP(ANF643,$A$681:$F$2313,6,FALSE)</f>
        <v>118</v>
      </c>
      <c r="ANJ643" s="203" t="s">
        <v>65</v>
      </c>
      <c r="ANK643" s="10">
        <f>ANI643*1.3</f>
        <v>153.4</v>
      </c>
      <c r="ANL643" s="10"/>
      <c r="ANM643" s="274"/>
      <c r="ANN643" s="203" t="s">
        <v>102</v>
      </c>
      <c r="ANO643" s="277" t="s">
        <v>2518</v>
      </c>
      <c r="ANQ643" s="204"/>
      <c r="ANR643" s="204">
        <f>VLOOKUP(ANO643,$A$681:$F$2313,6,FALSE)</f>
        <v>10</v>
      </c>
      <c r="ANS643" s="203" t="s">
        <v>65</v>
      </c>
      <c r="ANT643" s="10">
        <f>ANR643*1.3</f>
        <v>13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VLOOKUP(ANX643,$A$681:$F$2313,6,FALSE)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VLOOKUP(AOG643,$A$681:$F$2313,6,FALSE)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2565</v>
      </c>
      <c r="AOR643" s="204"/>
      <c r="AOS643" s="204">
        <f>VLOOKUP(AOP643,$A$681:$F$2313,6,FALSE)</f>
        <v>156</v>
      </c>
      <c r="AOT643" s="203" t="s">
        <v>65</v>
      </c>
      <c r="AOU643" s="10">
        <f>AOS643*1.3</f>
        <v>202.8</v>
      </c>
      <c r="AOV643" s="10"/>
      <c r="AOW643" s="274"/>
      <c r="AOX643" s="203" t="s">
        <v>102</v>
      </c>
      <c r="AOY643" s="277" t="s">
        <v>2565</v>
      </c>
      <c r="APA643" s="204"/>
      <c r="APB643" s="204">
        <f>VLOOKUP(AOY643,$A$681:$F$2313,6,FALSE)</f>
        <v>156</v>
      </c>
      <c r="APC643" s="203" t="s">
        <v>65</v>
      </c>
      <c r="APD643" s="10">
        <f>APB643*1.3</f>
        <v>202.8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VLOOKUP(APH643,$A$681:$F$2313,6,FALSE)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VLOOKUP(APQ643,$A$681:$F$2313,6,FALSE)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VLOOKUP(APZ643,$A$681:$F$2313,6,FALSE)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VLOOKUP(B644,$A$681:$F$2313,6,FALSE)</f>
        <v>95</v>
      </c>
      <c r="F644" s="203" t="s">
        <v>67</v>
      </c>
      <c r="G644" s="10">
        <f>E644*1.2</f>
        <v>114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VLOOKUP(K644,$A$681:$F$2313,6,FALSE)</f>
        <v>27</v>
      </c>
      <c r="O644" s="203" t="s">
        <v>67</v>
      </c>
      <c r="P644" s="10">
        <f>N644*1.2</f>
        <v>32.4</v>
      </c>
      <c r="Q644" s="10"/>
      <c r="R644" s="268"/>
      <c r="S644" s="203" t="s">
        <v>103</v>
      </c>
      <c r="T644" s="277" t="s">
        <v>2060</v>
      </c>
      <c r="V644" s="204"/>
      <c r="W644" s="204">
        <f>VLOOKUP(T644,$A$681:$F$2313,6,FALSE)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VLOOKUP(AC644,$A$681:$F$2313,6,FALSE)</f>
        <v>95</v>
      </c>
      <c r="AG644" s="203" t="s">
        <v>67</v>
      </c>
      <c r="AH644" s="10">
        <f>AF644*1.2</f>
        <v>114</v>
      </c>
      <c r="AI644" s="10"/>
      <c r="AJ644" s="268"/>
      <c r="AK644" s="203" t="s">
        <v>103</v>
      </c>
      <c r="AL644" s="277" t="s">
        <v>2618</v>
      </c>
      <c r="AN644" s="204"/>
      <c r="AO644" s="204">
        <f>VLOOKUP(AL644,$A$681:$F$2313,6,FALSE)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2068</v>
      </c>
      <c r="AW644" s="204"/>
      <c r="AX644" s="204">
        <f>VLOOKUP(AU644,$A$681:$F$2313,6,FALSE)</f>
        <v>200</v>
      </c>
      <c r="AY644" s="203" t="s">
        <v>67</v>
      </c>
      <c r="AZ644" s="10">
        <f>AX644*1.2</f>
        <v>240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VLOOKUP(BD644,$A$681:$F$2313,6,FALSE)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VLOOKUP(BM644,$A$681:$F$2313,6,FALSE)</f>
        <v>48</v>
      </c>
      <c r="BQ644" s="203" t="s">
        <v>67</v>
      </c>
      <c r="BR644" s="10">
        <f>BP644*1.2</f>
        <v>57.599999999999994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VLOOKUP(BV644,$A$681:$F$2313,6,FALSE)</f>
        <v>95</v>
      </c>
      <c r="BZ644" s="203" t="s">
        <v>67</v>
      </c>
      <c r="CA644" s="10">
        <f>BY644*1.2</f>
        <v>114</v>
      </c>
      <c r="CB644" s="10"/>
      <c r="CC644" s="268"/>
      <c r="CD644" s="203" t="s">
        <v>103</v>
      </c>
      <c r="CE644" s="277" t="s">
        <v>2565</v>
      </c>
      <c r="CG644" s="204"/>
      <c r="CH644" s="204">
        <f>VLOOKUP(CE644,$A$681:$F$2313,6,FALSE)</f>
        <v>156</v>
      </c>
      <c r="CI644" s="203" t="s">
        <v>67</v>
      </c>
      <c r="CJ644" s="10">
        <f>CH644*1.2</f>
        <v>187.2</v>
      </c>
      <c r="CK644" s="10"/>
      <c r="CL644" s="268"/>
      <c r="CM644" s="203" t="s">
        <v>103</v>
      </c>
      <c r="CN644" s="277" t="s">
        <v>2618</v>
      </c>
      <c r="CP644" s="204"/>
      <c r="CQ644" s="204">
        <f>VLOOKUP(CN644,$A$681:$F$2313,6,FALSE)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VLOOKUP(CW644,$A$681:$F$2313,6,FALSE)</f>
        <v>141</v>
      </c>
      <c r="DA644" s="203" t="s">
        <v>67</v>
      </c>
      <c r="DB644" s="10">
        <f>CZ644*1.2</f>
        <v>169.2</v>
      </c>
      <c r="DC644" s="10"/>
      <c r="DD644" s="268"/>
      <c r="DE644" s="203" t="s">
        <v>103</v>
      </c>
      <c r="DF644" s="277" t="s">
        <v>2565</v>
      </c>
      <c r="DH644" s="204"/>
      <c r="DI644" s="204">
        <f>VLOOKUP(DF644,$A$681:$F$2313,6,FALSE)</f>
        <v>156</v>
      </c>
      <c r="DJ644" s="203" t="s">
        <v>67</v>
      </c>
      <c r="DK644" s="10">
        <f>DI644*1.2</f>
        <v>187.2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VLOOKUP(DO644,$A$681:$F$2313,6,FALSE)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VLOOKUP(DX644,$A$681:$F$2313,6,FALSE)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VLOOKUP(EG644,$A$681:$F$2313,6,FALSE)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2565</v>
      </c>
      <c r="ER644" s="204"/>
      <c r="ES644" s="204">
        <f>VLOOKUP(EP644,$A$681:$F$2313,6,FALSE)</f>
        <v>156</v>
      </c>
      <c r="ET644" s="203" t="s">
        <v>67</v>
      </c>
      <c r="EU644" s="10">
        <f>ES644*1.2</f>
        <v>187.2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VLOOKUP(EY644,$A$681:$F$2313,6,FALSE)</f>
        <v>141</v>
      </c>
      <c r="FC644" s="203" t="s">
        <v>67</v>
      </c>
      <c r="FD644" s="10">
        <f>FB644*1.2</f>
        <v>169.2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VLOOKUP(FH644,$A$681:$F$2313,6,FALSE)</f>
        <v>95</v>
      </c>
      <c r="FL644" s="203" t="s">
        <v>67</v>
      </c>
      <c r="FM644" s="10">
        <f>FK644*1.2</f>
        <v>114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VLOOKUP(FQ644,$A$681:$F$2313,6,FALSE)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VLOOKUP(FZ644,$A$681:$F$2313,6,FALSE)</f>
        <v>95</v>
      </c>
      <c r="GD644" s="203" t="s">
        <v>67</v>
      </c>
      <c r="GE644" s="10">
        <f>GC644*1.2</f>
        <v>114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VLOOKUP(GI644,$A$681:$F$2313,6,FALSE)</f>
        <v>95</v>
      </c>
      <c r="GM644" s="203" t="s">
        <v>67</v>
      </c>
      <c r="GN644" s="10">
        <f>GL644*1.2</f>
        <v>114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VLOOKUP(GR644,$A$681:$F$2313,6,FALSE)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VLOOKUP(HA644,$A$681:$F$2313,6,FALSE)</f>
        <v>14</v>
      </c>
      <c r="HE644" s="203" t="s">
        <v>67</v>
      </c>
      <c r="HF644" s="10">
        <f>HD644*1.2</f>
        <v>16.8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VLOOKUP(HJ644,$A$681:$F$2313,6,FALSE)</f>
        <v>48</v>
      </c>
      <c r="HN644" s="203" t="s">
        <v>67</v>
      </c>
      <c r="HO644" s="10">
        <f>HM644*1.2</f>
        <v>57.599999999999994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VLOOKUP(HS644,$A$681:$F$2313,6,FALSE)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VLOOKUP(IB644,$A$681:$F$2313,6,FALSE)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VLOOKUP(IK644,$A$681:$F$2313,6,FALSE)</f>
        <v>118</v>
      </c>
      <c r="IO644" s="203" t="s">
        <v>67</v>
      </c>
      <c r="IP644" s="10">
        <f>IN644*1.2</f>
        <v>141.6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VLOOKUP(IT644,$A$681:$F$2313,6,FALSE)</f>
        <v>95</v>
      </c>
      <c r="IX644" s="203" t="s">
        <v>67</v>
      </c>
      <c r="IY644" s="10">
        <f>IW644*1.2</f>
        <v>114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VLOOKUP(JC644,$A$681:$F$2313,6,FALSE)</f>
        <v>118</v>
      </c>
      <c r="JG644" s="203" t="s">
        <v>67</v>
      </c>
      <c r="JH644" s="10">
        <f>JF644*1.2</f>
        <v>141.6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VLOOKUP(JL644,$A$681:$F$2313,6,FALSE)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2060</v>
      </c>
      <c r="JW644" s="204"/>
      <c r="JX644" s="204">
        <f>VLOOKUP(JU644,$A$681:$F$2313,6,FALSE)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VLOOKUP(KD644,$A$681:$F$2313,6,FALSE)</f>
        <v>48</v>
      </c>
      <c r="KH644" s="203" t="s">
        <v>67</v>
      </c>
      <c r="KI644" s="10">
        <f>KG644*1.2</f>
        <v>57.599999999999994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VLOOKUP(KM644,$A$681:$F$2313,6,FALSE)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VLOOKUP(KV644,$A$681:$F$2313,6,FALSE)</f>
        <v>51</v>
      </c>
      <c r="KZ644" s="203" t="s">
        <v>67</v>
      </c>
      <c r="LA644" s="10">
        <f>KY644*1.2</f>
        <v>61.199999999999996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VLOOKUP(LE644,$A$681:$F$2313,6,FALSE)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VLOOKUP(LN644,$A$681:$F$2313,6,FALSE)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VLOOKUP(LW644,$A$681:$F$2313,6,FALSE)</f>
        <v>48</v>
      </c>
      <c r="MA644" s="203" t="s">
        <v>67</v>
      </c>
      <c r="MB644" s="10">
        <f>LZ644*1.2</f>
        <v>57.599999999999994</v>
      </c>
      <c r="MC644" s="10"/>
      <c r="MD644" s="268"/>
      <c r="ME644" s="203" t="s">
        <v>103</v>
      </c>
      <c r="MF644" s="277" t="s">
        <v>2565</v>
      </c>
      <c r="MH644" s="204"/>
      <c r="MI644" s="204">
        <f>VLOOKUP(MF644,$A$681:$F$2313,6,FALSE)</f>
        <v>156</v>
      </c>
      <c r="MJ644" s="203" t="s">
        <v>67</v>
      </c>
      <c r="MK644" s="10">
        <f>MI644*1.2</f>
        <v>187.2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VLOOKUP(MO644,$A$681:$F$2313,6,FALSE)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VLOOKUP(MX644,$A$681:$F$2313,6,FALSE)</f>
        <v>2</v>
      </c>
      <c r="NB644" s="203" t="s">
        <v>67</v>
      </c>
      <c r="NC644" s="10">
        <f>NA644*1.2</f>
        <v>2.4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VLOOKUP(NG644,$A$681:$F$2313,6,FALSE)</f>
        <v>27</v>
      </c>
      <c r="NK644" s="203" t="s">
        <v>67</v>
      </c>
      <c r="NL644" s="10">
        <f>NJ644*1.2</f>
        <v>32.4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VLOOKUP(NP644,$A$681:$F$2313,6,FALSE)</f>
        <v>72</v>
      </c>
      <c r="NT644" s="203" t="s">
        <v>67</v>
      </c>
      <c r="NU644" s="10">
        <f>NS644*1.2</f>
        <v>86.399999999999991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VLOOKUP(NY644,$A$681:$F$2313,6,FALSE)</f>
        <v>30</v>
      </c>
      <c r="OC644" s="203" t="s">
        <v>67</v>
      </c>
      <c r="OD644" s="10">
        <f>OB644*1.2</f>
        <v>36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VLOOKUP(OH644,$A$681:$F$2313,6,FALSE)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VLOOKUP(OQ644,$A$681:$F$2313,6,FALSE)</f>
        <v>72</v>
      </c>
      <c r="OU644" s="203" t="s">
        <v>67</v>
      </c>
      <c r="OV644" s="10">
        <f>OT644*1.2</f>
        <v>86.399999999999991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VLOOKUP(OZ644,$A$681:$F$2313,6,FALSE)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VLOOKUP(PI644,$A$681:$F$2313,6,FALSE)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VLOOKUP(PR644,$A$681:$F$2313,6,FALSE)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VLOOKUP(QA644,$A$681:$F$2313,6,FALSE)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VLOOKUP(QJ644,$A$681:$F$2313,6,FALSE)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2565</v>
      </c>
      <c r="QU644" s="204"/>
      <c r="QV644" s="204">
        <f>VLOOKUP(QS644,$A$681:$F$2313,6,FALSE)</f>
        <v>156</v>
      </c>
      <c r="QW644" s="203" t="s">
        <v>67</v>
      </c>
      <c r="QX644" s="10">
        <f>QV644*1.2</f>
        <v>187.2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VLOOKUP(RB644,$A$681:$F$2313,6,FALSE)</f>
        <v>57</v>
      </c>
      <c r="RF644" s="203" t="s">
        <v>67</v>
      </c>
      <c r="RG644" s="10">
        <f>RE644*1.2</f>
        <v>68.399999999999991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VLOOKUP(RK644,$A$681:$F$2313,6,FALSE)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VLOOKUP(RT644,$A$681:$F$2313,6,FALSE)</f>
        <v>2</v>
      </c>
      <c r="RX644" s="203" t="s">
        <v>67</v>
      </c>
      <c r="RY644" s="10">
        <f>RW644*1.2</f>
        <v>2.4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VLOOKUP(SC644,$A$681:$F$2313,6,FALSE)</f>
        <v>27</v>
      </c>
      <c r="SG644" s="203" t="s">
        <v>67</v>
      </c>
      <c r="SH644" s="10">
        <f>SF644*1.2</f>
        <v>32.4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VLOOKUP(SL644,$A$681:$F$2313,6,FALSE)</f>
        <v>48</v>
      </c>
      <c r="SP644" s="203" t="s">
        <v>67</v>
      </c>
      <c r="SQ644" s="10">
        <f>SO644*1.2</f>
        <v>57.599999999999994</v>
      </c>
      <c r="SR644" s="10"/>
      <c r="SS644" s="274"/>
      <c r="ST644" s="203" t="s">
        <v>103</v>
      </c>
      <c r="SU644" s="277" t="s">
        <v>2105</v>
      </c>
      <c r="SW644" s="204"/>
      <c r="SX644" s="204">
        <f>VLOOKUP(SU644,$A$681:$F$2313,6,FALSE)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VLOOKUP(TD644,$A$681:$F$2313,6,FALSE)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2552</v>
      </c>
      <c r="TO644" s="204"/>
      <c r="TP644" s="204">
        <f>VLOOKUP(TM644,$A$681:$F$2313,6,FALSE)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2068</v>
      </c>
      <c r="TX644" s="204"/>
      <c r="TY644" s="204">
        <f>VLOOKUP(TV644,$A$681:$F$2313,6,FALSE)</f>
        <v>200</v>
      </c>
      <c r="TZ644" s="203" t="s">
        <v>67</v>
      </c>
      <c r="UA644" s="10">
        <f>TY644*1.2</f>
        <v>240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VLOOKUP(UE644,$A$681:$F$2313,6,FALSE)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2056</v>
      </c>
      <c r="UP644" s="204"/>
      <c r="UQ644" s="204">
        <f>VLOOKUP(UN644,$A$681:$F$2313,6,FALSE)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VLOOKUP(UW644,$A$681:$F$2313,6,FALSE)</f>
        <v>2</v>
      </c>
      <c r="VA644" s="203" t="s">
        <v>67</v>
      </c>
      <c r="VB644" s="10">
        <f>UZ644*1.2</f>
        <v>2.4</v>
      </c>
      <c r="VC644" s="10"/>
      <c r="VD644" s="274"/>
      <c r="VE644" s="203" t="s">
        <v>103</v>
      </c>
      <c r="VF644" s="277" t="s">
        <v>2074</v>
      </c>
      <c r="VH644" s="204"/>
      <c r="VI644" s="204">
        <f>VLOOKUP(VF644,$A$681:$F$2313,6,FALSE)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2618</v>
      </c>
      <c r="VQ644" s="204"/>
      <c r="VR644" s="204">
        <f>VLOOKUP(VO644,$A$681:$F$2313,6,FALSE)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VLOOKUP(VX644,$A$681:$F$2313,6,FALSE)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2518</v>
      </c>
      <c r="WI644" s="204"/>
      <c r="WJ644" s="204">
        <f>VLOOKUP(WG644,$A$681:$F$2313,6,FALSE)</f>
        <v>10</v>
      </c>
      <c r="WK644" s="203" t="s">
        <v>67</v>
      </c>
      <c r="WL644" s="10">
        <f>WJ644*1.2</f>
        <v>12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VLOOKUP(WP644,$A$681:$F$2313,6,FALSE)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VLOOKUP(WY644,$A$681:$F$2313,6,FALSE)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VLOOKUP(XH644,$A$681:$F$2313,6,FALSE)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VLOOKUP(XQ644,$A$681:$F$2313,6,FALSE)</f>
        <v>14</v>
      </c>
      <c r="XU644" s="203" t="s">
        <v>67</v>
      </c>
      <c r="XV644" s="10">
        <f>XT644*1.2</f>
        <v>16.8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VLOOKUP(XZ644,$A$681:$F$2313,6,FALSE)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VLOOKUP(YI644,$A$681:$F$2313,6,FALSE)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VLOOKUP(YR644,$A$681:$F$2313,6,FALSE)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VLOOKUP(ZA644,$A$681:$F$2313,6,FALSE)</f>
        <v>106</v>
      </c>
      <c r="ZE644" s="203" t="s">
        <v>67</v>
      </c>
      <c r="ZF644" s="10">
        <f>ZD644*1.2</f>
        <v>127.19999999999999</v>
      </c>
      <c r="ZH644" s="274"/>
      <c r="ZI644" s="203" t="s">
        <v>103</v>
      </c>
      <c r="ZJ644" s="277" t="s">
        <v>454</v>
      </c>
      <c r="ZL644" s="204"/>
      <c r="ZM644" s="204">
        <f>VLOOKUP(ZJ644,$A$681:$F$2313,6,FALSE)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VLOOKUP(ZS644,$A$681:$F$2313,6,FALSE)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VLOOKUP(AAB644,$A$681:$F$2313,6,FALSE)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2074</v>
      </c>
      <c r="AAM644" s="204"/>
      <c r="AAN644" s="204">
        <f>VLOOKUP(AAK644,$A$681:$F$2313,6,FALSE)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VLOOKUP(AAT644,$A$681:$F$2313,6,FALSE)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VLOOKUP(ABC644,$A$681:$F$2313,6,FALSE)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VLOOKUP(ABL644,$A$681:$F$2313,6,FALSE)</f>
        <v>112</v>
      </c>
      <c r="ABP644" s="203" t="s">
        <v>67</v>
      </c>
      <c r="ABQ644" s="10">
        <f>ABO644*1.2</f>
        <v>134.4</v>
      </c>
      <c r="ABR644" s="10"/>
      <c r="ABS644" s="274"/>
      <c r="ABT644" s="203" t="s">
        <v>103</v>
      </c>
      <c r="ABU644" s="277" t="s">
        <v>2074</v>
      </c>
      <c r="ABW644" s="204"/>
      <c r="ABX644" s="204">
        <f>VLOOKUP(ABU644,$A$681:$F$2313,6,FALSE)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VLOOKUP(ACD644,$A$681:$F$2313,6,FALSE)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VLOOKUP(ACM644,$A$681:$F$2313,6,FALSE)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VLOOKUP(ACV644,$A$681:$F$2313,6,FALSE)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VLOOKUP(ADE644,$A$681:$F$2313,6,FALSE)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VLOOKUP(ADN644,$A$681:$F$2313,6,FALSE)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VLOOKUP(ADW644,$A$681:$F$2313,6,FALSE)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VLOOKUP(AEF644,$A$681:$F$2313,6,FALSE)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VLOOKUP(AEO644,$A$681:$F$2313,6,FALSE)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VLOOKUP(AEX644,$A$681:$F$2313,6,FALSE)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VLOOKUP(AFG644,$A$681:$F$2313,6,FALSE)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VLOOKUP(AFP644,$A$681:$F$2313,6,FALSE)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VLOOKUP(AFY644,$A$681:$F$2313,6,FALSE)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VLOOKUP(AGH644,$A$681:$F$2313,6,FALSE)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VLOOKUP(AGQ644,$A$681:$F$2313,6,FALSE)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VLOOKUP(AGZ644,$A$681:$F$2313,6,FALSE)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VLOOKUP(AHI644,$A$681:$F$2313,6,FALSE)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VLOOKUP(AHR644,$A$681:$F$2313,6,FALSE)</f>
        <v>141</v>
      </c>
      <c r="AHV644" s="203" t="s">
        <v>67</v>
      </c>
      <c r="AHW644" s="10">
        <f>AHU644*1.2</f>
        <v>169.2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VLOOKUP(AIA644,$A$681:$F$2313,6,FALSE)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VLOOKUP(AIJ644,$A$681:$F$2313,6,FALSE)</f>
        <v>72</v>
      </c>
      <c r="AIN644" s="203" t="s">
        <v>67</v>
      </c>
      <c r="AIO644" s="10">
        <f>AIM644*1.2</f>
        <v>86.399999999999991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VLOOKUP(AIS644,$A$681:$F$2313,6,FALSE)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VLOOKUP(AJB644,$A$681:$F$2313,6,FALSE)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2565</v>
      </c>
      <c r="AJM644" s="204"/>
      <c r="AJN644" s="204">
        <f>VLOOKUP(AJK644,$A$681:$F$2313,6,FALSE)</f>
        <v>156</v>
      </c>
      <c r="AJO644" s="203" t="s">
        <v>67</v>
      </c>
      <c r="AJP644" s="10">
        <f>AJN644*1.2</f>
        <v>187.2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VLOOKUP(AJT644,$A$681:$F$2313,6,FALSE)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VLOOKUP(AKC644,$A$681:$F$2313,6,FALSE)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VLOOKUP(AKL644,$A$681:$F$2313,6,FALSE)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VLOOKUP(AKU644,$A$681:$F$2313,6,FALSE)</f>
        <v>72</v>
      </c>
      <c r="AKY644" s="203" t="s">
        <v>67</v>
      </c>
      <c r="AKZ644" s="10">
        <f>AKX644*1.2</f>
        <v>86.399999999999991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VLOOKUP(ALD644,$A$681:$F$2313,6,FALSE)</f>
        <v>57</v>
      </c>
      <c r="ALH644" s="203" t="s">
        <v>67</v>
      </c>
      <c r="ALI644" s="10">
        <f>ALG644*1.2</f>
        <v>68.399999999999991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VLOOKUP(ALM644,$A$681:$F$2313,6,FALSE)</f>
        <v>118</v>
      </c>
      <c r="ALQ644" s="203" t="s">
        <v>67</v>
      </c>
      <c r="ALR644" s="10">
        <f>ALP644*1.2</f>
        <v>141.6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VLOOKUP(ALV644,$A$681:$F$2313,6,FALSE)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VLOOKUP(AME644,$A$681:$F$2313,6,FALSE)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VLOOKUP(AMN644,$A$681:$F$2313,6,FALSE)</f>
        <v>27</v>
      </c>
      <c r="AMR644" s="203" t="s">
        <v>67</v>
      </c>
      <c r="AMS644" s="10">
        <f>AMQ644*1.2</f>
        <v>32.4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VLOOKUP(AMW644,$A$681:$F$2313,6,FALSE)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VLOOKUP(ANF644,$A$681:$F$2313,6,FALSE)</f>
        <v>2</v>
      </c>
      <c r="ANJ644" s="203" t="s">
        <v>67</v>
      </c>
      <c r="ANK644" s="10">
        <f>ANI644*1.2</f>
        <v>2.4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VLOOKUP(ANO644,$A$681:$F$2313,6,FALSE)</f>
        <v>30</v>
      </c>
      <c r="ANS644" s="203" t="s">
        <v>67</v>
      </c>
      <c r="ANT644" s="10">
        <f>ANR644*1.2</f>
        <v>36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VLOOKUP(ANX644,$A$681:$F$2313,6,FALSE)</f>
        <v>95</v>
      </c>
      <c r="AOB644" s="203" t="s">
        <v>67</v>
      </c>
      <c r="AOC644" s="10">
        <f>AOA644*1.2</f>
        <v>114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VLOOKUP(AOG644,$A$681:$F$2313,6,FALSE)</f>
        <v>14</v>
      </c>
      <c r="AOK644" s="203" t="s">
        <v>67</v>
      </c>
      <c r="AOL644" s="10">
        <f>AOJ644*1.2</f>
        <v>16.8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VLOOKUP(AOP644,$A$681:$F$2313,6,FALSE)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VLOOKUP(AOY644,$A$681:$F$2313,6,FALSE)</f>
        <v>48</v>
      </c>
      <c r="APC644" s="203" t="s">
        <v>67</v>
      </c>
      <c r="APD644" s="10">
        <f>APB644*1.2</f>
        <v>57.599999999999994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VLOOKUP(APH644,$A$681:$F$2313,6,FALSE)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VLOOKUP(APQ644,$A$681:$F$2313,6,FALSE)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2565</v>
      </c>
      <c r="AQB644" s="204"/>
      <c r="AQC644" s="204">
        <f>VLOOKUP(APZ644,$A$681:$F$2313,6,FALSE)</f>
        <v>156</v>
      </c>
      <c r="AQD644" s="203" t="s">
        <v>67</v>
      </c>
      <c r="AQE644" s="10">
        <f>AQC644*1.2</f>
        <v>187.2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VLOOKUP(B645,$A$681:$F$2313,6,FALSE)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VLOOKUP(K645,$A$681:$F$2313,6,FALSE)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VLOOKUP(T645,$A$681:$F$2313,6,FALSE)</f>
        <v>27</v>
      </c>
      <c r="X645" s="203" t="s">
        <v>69</v>
      </c>
      <c r="Y645" s="10">
        <f>W645*1.1</f>
        <v>29.700000000000003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VLOOKUP(AC645,$A$681:$F$2313,6,FALSE)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2565</v>
      </c>
      <c r="AN645" s="204"/>
      <c r="AO645" s="204">
        <f>VLOOKUP(AL645,$A$681:$F$2313,6,FALSE)</f>
        <v>156</v>
      </c>
      <c r="AP645" s="203" t="s">
        <v>69</v>
      </c>
      <c r="AQ645" s="10">
        <f>AO645*1.1</f>
        <v>171.60000000000002</v>
      </c>
      <c r="AR645" s="10"/>
      <c r="AS645" s="268"/>
      <c r="AT645" s="203" t="s">
        <v>104</v>
      </c>
      <c r="AU645" s="277" t="s">
        <v>2618</v>
      </c>
      <c r="AW645" s="204"/>
      <c r="AX645" s="204">
        <f>VLOOKUP(AU645,$A$681:$F$2313,6,FALSE)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VLOOKUP(BD645,$A$681:$F$2313,6,FALSE)</f>
        <v>95</v>
      </c>
      <c r="BH645" s="203" t="s">
        <v>69</v>
      </c>
      <c r="BI645" s="10">
        <f>BG645*1.1</f>
        <v>104.50000000000001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VLOOKUP(BM645,$A$681:$F$2313,6,FALSE)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VLOOKUP(BV645,$A$681:$F$2313,6,FALSE)</f>
        <v>27</v>
      </c>
      <c r="BZ645" s="203" t="s">
        <v>69</v>
      </c>
      <c r="CA645" s="10">
        <f>BY645*1.1</f>
        <v>29.700000000000003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VLOOKUP(CE645,$A$681:$F$2313,6,FALSE)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VLOOKUP(CN645,$A$681:$F$2313,6,FALSE)</f>
        <v>97</v>
      </c>
      <c r="CR645" s="203" t="s">
        <v>69</v>
      </c>
      <c r="CS645" s="10">
        <f>CQ645*1.1</f>
        <v>106.7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VLOOKUP(CW645,$A$681:$F$2313,6,FALSE)</f>
        <v>106</v>
      </c>
      <c r="DA645" s="203" t="s">
        <v>69</v>
      </c>
      <c r="DB645" s="10">
        <f>CZ645*1.1</f>
        <v>116.60000000000001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VLOOKUP(DF645,$A$681:$F$2313,6,FALSE)</f>
        <v>95</v>
      </c>
      <c r="DJ645" s="203" t="s">
        <v>69</v>
      </c>
      <c r="DK645" s="10">
        <f>DI645*1.1</f>
        <v>104.50000000000001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VLOOKUP(DO645,$A$681:$F$2313,6,FALSE)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VLOOKUP(DX645,$A$681:$F$2313,6,FALSE)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VLOOKUP(EG645,$A$681:$F$2313,6,FALSE)</f>
        <v>72</v>
      </c>
      <c r="EK645" s="203" t="s">
        <v>69</v>
      </c>
      <c r="EL645" s="10">
        <f>EJ645*1.1</f>
        <v>79.2</v>
      </c>
      <c r="EM645" s="10"/>
      <c r="EN645" s="268"/>
      <c r="EO645" s="203" t="s">
        <v>104</v>
      </c>
      <c r="EP645" s="277" t="s">
        <v>2074</v>
      </c>
      <c r="ER645" s="204"/>
      <c r="ES645" s="204">
        <f>VLOOKUP(EP645,$A$681:$F$2313,6,FALSE)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2565</v>
      </c>
      <c r="FA645" s="204"/>
      <c r="FB645" s="204">
        <f>VLOOKUP(EY645,$A$681:$F$2313,6,FALSE)</f>
        <v>156</v>
      </c>
      <c r="FC645" s="203" t="s">
        <v>69</v>
      </c>
      <c r="FD645" s="10">
        <f>FB645*1.1</f>
        <v>171.60000000000002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VLOOKUP(FH645,$A$681:$F$2313,6,FALSE)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VLOOKUP(FQ645,$A$681:$F$2313,6,FALSE)</f>
        <v>95</v>
      </c>
      <c r="FU645" s="203" t="s">
        <v>69</v>
      </c>
      <c r="FV645" s="10">
        <f>FT645*1.1</f>
        <v>104.50000000000001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VLOOKUP(FZ645,$A$681:$F$2313,6,FALSE)</f>
        <v>141</v>
      </c>
      <c r="GD645" s="203" t="s">
        <v>69</v>
      </c>
      <c r="GE645" s="10">
        <f>GC645*1.1</f>
        <v>155.10000000000002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VLOOKUP(GI645,$A$681:$F$2313,6,FALSE)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VLOOKUP(GR645,$A$681:$F$2313,6,FALSE)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VLOOKUP(HA645,$A$681:$F$2313,6,FALSE)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VLOOKUP(HJ645,$A$681:$F$2313,6,FALSE)</f>
        <v>95</v>
      </c>
      <c r="HN645" s="203" t="s">
        <v>69</v>
      </c>
      <c r="HO645" s="10">
        <f>HM645*1.1</f>
        <v>104.50000000000001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VLOOKUP(HS645,$A$681:$F$2313,6,FALSE)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VLOOKUP(IB645,$A$681:$F$2313,6,FALSE)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VLOOKUP(IK645,$A$681:$F$2313,6,FALSE)</f>
        <v>106</v>
      </c>
      <c r="IO645" s="203" t="s">
        <v>69</v>
      </c>
      <c r="IP645" s="10">
        <f>IN645*1.1</f>
        <v>116.60000000000001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VLOOKUP(IT645,$A$681:$F$2313,6,FALSE)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VLOOKUP(JC645,$A$681:$F$2313,6,FALSE)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VLOOKUP(JL645,$A$681:$F$2313,6,FALSE)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VLOOKUP(JU645,$A$681:$F$2313,6,FALSE)</f>
        <v>2</v>
      </c>
      <c r="JY645" s="203" t="s">
        <v>69</v>
      </c>
      <c r="JZ645" s="10">
        <f>JX645*1.1</f>
        <v>2.2000000000000002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VLOOKUP(KD645,$A$681:$F$2313,6,FALSE)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2056</v>
      </c>
      <c r="KO645" s="204"/>
      <c r="KP645" s="204">
        <f>VLOOKUP(KM645,$A$681:$F$2313,6,FALSE)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2565</v>
      </c>
      <c r="KX645" s="204"/>
      <c r="KY645" s="204">
        <f>VLOOKUP(KV645,$A$681:$F$2313,6,FALSE)</f>
        <v>156</v>
      </c>
      <c r="KZ645" s="203" t="s">
        <v>69</v>
      </c>
      <c r="LA645" s="10">
        <f>KY645*1.1</f>
        <v>171.60000000000002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VLOOKUP(LE645,$A$681:$F$2313,6,FALSE)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VLOOKUP(LN645,$A$681:$F$2313,6,FALSE)</f>
        <v>95</v>
      </c>
      <c r="LR645" s="203" t="s">
        <v>69</v>
      </c>
      <c r="LS645" s="10">
        <f>LQ645*1.1</f>
        <v>104.50000000000001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VLOOKUP(LW645,$A$681:$F$2313,6,FALSE)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2074</v>
      </c>
      <c r="MH645" s="204"/>
      <c r="MI645" s="204">
        <f>VLOOKUP(MF645,$A$681:$F$2313,6,FALSE)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VLOOKUP(MO645,$A$681:$F$2313,6,FALSE)</f>
        <v>95</v>
      </c>
      <c r="MS645" s="203" t="s">
        <v>69</v>
      </c>
      <c r="MT645" s="10">
        <f>MR645*1.1</f>
        <v>104.50000000000001</v>
      </c>
      <c r="MU645" s="10"/>
      <c r="MV645" s="268"/>
      <c r="MW645" s="203" t="s">
        <v>104</v>
      </c>
      <c r="MX645" s="277" t="s">
        <v>2565</v>
      </c>
      <c r="MZ645" s="204"/>
      <c r="NA645" s="204">
        <f>VLOOKUP(MX645,$A$681:$F$2313,6,FALSE)</f>
        <v>156</v>
      </c>
      <c r="NB645" s="203" t="s">
        <v>69</v>
      </c>
      <c r="NC645" s="10">
        <f>NA645*1.1</f>
        <v>171.60000000000002</v>
      </c>
      <c r="ND645" s="10"/>
      <c r="NE645" s="268"/>
      <c r="NF645" s="203" t="s">
        <v>104</v>
      </c>
      <c r="NG645" s="277" t="s">
        <v>2618</v>
      </c>
      <c r="NI645" s="204"/>
      <c r="NJ645" s="204">
        <f>VLOOKUP(NG645,$A$681:$F$2313,6,FALSE)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VLOOKUP(NP645,$A$681:$F$2313,6,FALSE)</f>
        <v>51</v>
      </c>
      <c r="NT645" s="203" t="s">
        <v>69</v>
      </c>
      <c r="NU645" s="10">
        <f>NS645*1.1</f>
        <v>56.1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VLOOKUP(NY645,$A$681:$F$2313,6,FALSE)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VLOOKUP(OH645,$A$681:$F$2313,6,FALSE)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VLOOKUP(OQ645,$A$681:$F$2313,6,FALSE)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VLOOKUP(OZ645,$A$681:$F$2313,6,FALSE)</f>
        <v>95</v>
      </c>
      <c r="PD645" s="203" t="s">
        <v>69</v>
      </c>
      <c r="PE645" s="10">
        <f>PC645*1.1</f>
        <v>104.50000000000001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VLOOKUP(PI645,$A$681:$F$2313,6,FALSE)</f>
        <v>27</v>
      </c>
      <c r="PM645" s="203" t="s">
        <v>69</v>
      </c>
      <c r="PN645" s="10">
        <f>PL645*1.1</f>
        <v>29.700000000000003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VLOOKUP(PR645,$A$681:$F$2313,6,FALSE)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VLOOKUP(QA645,$A$681:$F$2313,6,FALSE)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VLOOKUP(QJ645,$A$681:$F$2313,6,FALSE)</f>
        <v>95</v>
      </c>
      <c r="QN645" s="203" t="s">
        <v>69</v>
      </c>
      <c r="QO645" s="10">
        <f>QM645*1.1</f>
        <v>104.50000000000001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VLOOKUP(QS645,$A$681:$F$2313,6,FALSE)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VLOOKUP(RB645,$A$681:$F$2313,6,FALSE)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VLOOKUP(RK645,$A$681:$F$2313,6,FALSE)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2618</v>
      </c>
      <c r="RV645" s="204"/>
      <c r="RW645" s="204">
        <f>VLOOKUP(RT645,$A$681:$F$2313,6,FALSE)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VLOOKUP(SC645,$A$681:$F$2313,6,FALSE)</f>
        <v>48</v>
      </c>
      <c r="SG645" s="203" t="s">
        <v>69</v>
      </c>
      <c r="SH645" s="10">
        <f>SF645*1.1</f>
        <v>52.800000000000004</v>
      </c>
      <c r="SI645" s="10"/>
      <c r="SJ645" s="274"/>
      <c r="SK645" s="203" t="s">
        <v>104</v>
      </c>
      <c r="SL645" s="277" t="s">
        <v>2074</v>
      </c>
      <c r="SN645" s="204"/>
      <c r="SO645" s="204">
        <f>VLOOKUP(SL645,$A$681:$F$2313,6,FALSE)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2518</v>
      </c>
      <c r="SW645" s="204"/>
      <c r="SX645" s="204">
        <f>VLOOKUP(SU645,$A$681:$F$2313,6,FALSE)</f>
        <v>10</v>
      </c>
      <c r="SY645" s="203" t="s">
        <v>69</v>
      </c>
      <c r="SZ645" s="10">
        <f>SX645*1.1</f>
        <v>11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VLOOKUP(TD645,$A$681:$F$2313,6,FALSE)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VLOOKUP(TM645,$A$681:$F$2313,6,FALSE)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VLOOKUP(TV645,$A$681:$F$2313,6,FALSE)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VLOOKUP(UE645,$A$681:$F$2313,6,FALSE)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2565</v>
      </c>
      <c r="UP645" s="204"/>
      <c r="UQ645" s="204">
        <f>VLOOKUP(UN645,$A$681:$F$2313,6,FALSE)</f>
        <v>156</v>
      </c>
      <c r="UR645" s="203" t="s">
        <v>69</v>
      </c>
      <c r="US645" s="10">
        <f>UQ645*1.1</f>
        <v>171.60000000000002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VLOOKUP(UW645,$A$681:$F$2313,6,FALSE)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VLOOKUP(VF645,$A$681:$F$2313,6,FALSE)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VLOOKUP(VO645,$A$681:$F$2313,6,FALSE)</f>
        <v>7</v>
      </c>
      <c r="VS645" s="203" t="s">
        <v>69</v>
      </c>
      <c r="VT645" s="10">
        <f>VR645*1.1</f>
        <v>7.7000000000000011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VLOOKUP(VX645,$A$681:$F$2313,6,FALSE)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VLOOKUP(WG645,$A$681:$F$2313,6,FALSE)</f>
        <v>106</v>
      </c>
      <c r="WK645" s="203" t="s">
        <v>69</v>
      </c>
      <c r="WL645" s="10">
        <f>WJ645*1.1</f>
        <v>116.60000000000001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VLOOKUP(WP645,$A$681:$F$2313,6,FALSE)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VLOOKUP(WY645,$A$681:$F$2313,6,FALSE)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VLOOKUP(XH645,$A$681:$F$2313,6,FALSE)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VLOOKUP(XQ645,$A$681:$F$2313,6,FALSE)</f>
        <v>95</v>
      </c>
      <c r="XU645" s="203" t="s">
        <v>69</v>
      </c>
      <c r="XV645" s="10">
        <f>XT645*1.1</f>
        <v>104.50000000000001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VLOOKUP(XZ645,$A$681:$F$2313,6,FALSE)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VLOOKUP(YI645,$A$681:$F$2313,6,FALSE)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VLOOKUP(YR645,$A$681:$F$2313,6,FALSE)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VLOOKUP(ZA645,$A$681:$F$2313,6,FALSE)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VLOOKUP(ZJ645,$A$681:$F$2313,6,FALSE)</f>
        <v>48</v>
      </c>
      <c r="ZN645" s="203" t="s">
        <v>69</v>
      </c>
      <c r="ZO645" s="10">
        <f>ZM645*1.1</f>
        <v>52.800000000000004</v>
      </c>
      <c r="ZQ645" s="274"/>
      <c r="ZR645" s="203" t="s">
        <v>104</v>
      </c>
      <c r="ZS645" s="277" t="s">
        <v>446</v>
      </c>
      <c r="ZU645" s="204"/>
      <c r="ZV645" s="204">
        <f>VLOOKUP(ZS645,$A$681:$F$2313,6,FALSE)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VLOOKUP(AAB645,$A$681:$F$2313,6,FALSE)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VLOOKUP(AAK645,$A$681:$F$2313,6,FALSE)</f>
        <v>24</v>
      </c>
      <c r="AAO645" s="203" t="s">
        <v>69</v>
      </c>
      <c r="AAP645" s="10">
        <f>AAN645*1.1</f>
        <v>26.400000000000002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VLOOKUP(AAT645,$A$681:$F$2313,6,FALSE)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VLOOKUP(ABC645,$A$681:$F$2313,6,FALSE)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VLOOKUP(ABL645,$A$681:$F$2313,6,FALSE)</f>
        <v>3</v>
      </c>
      <c r="ABP645" s="203" t="s">
        <v>69</v>
      </c>
      <c r="ABQ645" s="10">
        <f>ABO645*1.1</f>
        <v>3.3000000000000003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VLOOKUP(ABU645,$A$681:$F$2313,6,FALSE)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VLOOKUP(ACD645,$A$681:$F$2313,6,FALSE)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VLOOKUP(ACM645,$A$681:$F$2313,6,FALSE)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VLOOKUP(ACV645,$A$681:$F$2313,6,FALSE)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VLOOKUP(ADE645,$A$681:$F$2313,6,FALSE)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VLOOKUP(ADN645,$A$681:$F$2313,6,FALSE)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VLOOKUP(ADW645,$A$681:$F$2313,6,FALSE)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VLOOKUP(AEF645,$A$681:$F$2313,6,FALSE)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VLOOKUP(AEO645,$A$681:$F$2313,6,FALSE)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VLOOKUP(AEX645,$A$681:$F$2313,6,FALSE)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VLOOKUP(AFG645,$A$681:$F$2313,6,FALSE)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VLOOKUP(AFP645,$A$681:$F$2313,6,FALSE)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VLOOKUP(AFY645,$A$681:$F$2313,6,FALSE)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VLOOKUP(AGH645,$A$681:$F$2313,6,FALSE)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VLOOKUP(AGQ645,$A$681:$F$2313,6,FALSE)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VLOOKUP(AGZ645,$A$681:$F$2313,6,FALSE)</f>
        <v>118</v>
      </c>
      <c r="AHD645" s="203" t="s">
        <v>69</v>
      </c>
      <c r="AHE645" s="10">
        <f>AHC645*1.1</f>
        <v>129.80000000000001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VLOOKUP(AHI645,$A$681:$F$2313,6,FALSE)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VLOOKUP(AHR645,$A$681:$F$2313,6,FALSE)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VLOOKUP(AIA645,$A$681:$F$2313,6,FALSE)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VLOOKUP(AIJ645,$A$681:$F$2313,6,FALSE)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VLOOKUP(AIS645,$A$681:$F$2313,6,FALSE)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VLOOKUP(AJB645,$A$681:$F$2313,6,FALSE)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VLOOKUP(AJK645,$A$681:$F$2313,6,FALSE)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VLOOKUP(AJT645,$A$681:$F$2313,6,FALSE)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VLOOKUP(AKC645,$A$681:$F$2313,6,FALSE)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VLOOKUP(AKL645,$A$681:$F$2313,6,FALSE)</f>
        <v>48</v>
      </c>
      <c r="AKP645" s="203" t="s">
        <v>69</v>
      </c>
      <c r="AKQ645" s="10">
        <f>AKO645*1.1</f>
        <v>52.800000000000004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VLOOKUP(AKU645,$A$681:$F$2313,6,FALSE)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2618</v>
      </c>
      <c r="ALF645" s="204"/>
      <c r="ALG645" s="204">
        <f>VLOOKUP(ALD645,$A$681:$F$2313,6,FALSE)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VLOOKUP(ALM645,$A$681:$F$2313,6,FALSE)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VLOOKUP(ALV645,$A$681:$F$2313,6,FALSE)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VLOOKUP(AME645,$A$681:$F$2313,6,FALSE)</f>
        <v>72</v>
      </c>
      <c r="AMI645" s="203" t="s">
        <v>69</v>
      </c>
      <c r="AMJ645" s="10">
        <f>AMH645*1.1</f>
        <v>79.2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VLOOKUP(AMN645,$A$681:$F$2313,6,FALSE)</f>
        <v>57</v>
      </c>
      <c r="AMR645" s="203" t="s">
        <v>69</v>
      </c>
      <c r="AMS645" s="10">
        <f>AMQ645*1.1</f>
        <v>62.7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VLOOKUP(AMW645,$A$681:$F$2313,6,FALSE)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VLOOKUP(ANF645,$A$681:$F$2313,6,FALSE)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VLOOKUP(ANO645,$A$681:$F$2313,6,FALSE)</f>
        <v>118</v>
      </c>
      <c r="ANS645" s="203" t="s">
        <v>69</v>
      </c>
      <c r="ANT645" s="10">
        <f>ANR645*1.1</f>
        <v>129.80000000000001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VLOOKUP(ANX645,$A$681:$F$2313,6,FALSE)</f>
        <v>118</v>
      </c>
      <c r="AOB645" s="203" t="s">
        <v>69</v>
      </c>
      <c r="AOC645" s="10">
        <f>AOA645*1.1</f>
        <v>129.80000000000001</v>
      </c>
      <c r="AOD645" s="10"/>
      <c r="AOE645" s="274"/>
      <c r="AOF645" s="203" t="s">
        <v>104</v>
      </c>
      <c r="AOG645" s="277" t="s">
        <v>2060</v>
      </c>
      <c r="AOI645" s="204"/>
      <c r="AOJ645" s="204">
        <f>VLOOKUP(AOG645,$A$681:$F$2313,6,FALSE)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VLOOKUP(AOP645,$A$681:$F$2313,6,FALSE)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VLOOKUP(AOY645,$A$681:$F$2313,6,FALSE)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VLOOKUP(APH645,$A$681:$F$2313,6,FALSE)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VLOOKUP(APQ645,$A$681:$F$2313,6,FALSE)</f>
        <v>141</v>
      </c>
      <c r="APU645" s="203" t="s">
        <v>69</v>
      </c>
      <c r="APV645" s="10">
        <f>APT645*1.1</f>
        <v>155.10000000000002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VLOOKUP(APZ645,$A$681:$F$2313,6,FALSE)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400.1</v>
      </c>
      <c r="I646" s="268"/>
      <c r="J646" s="203"/>
      <c r="K646" s="415"/>
      <c r="M646" s="203"/>
      <c r="N646" s="203"/>
      <c r="O646" s="203"/>
      <c r="P646" s="10"/>
      <c r="Q646" s="10">
        <f>SUM(P641:P645)</f>
        <v>438.29999999999995</v>
      </c>
      <c r="R646" s="268"/>
      <c r="S646" s="203"/>
      <c r="T646" s="265"/>
      <c r="V646" s="203"/>
      <c r="W646" s="203"/>
      <c r="X646" s="203"/>
      <c r="Y646" s="10"/>
      <c r="Z646" s="10">
        <f>SUM(Y641:Y645)</f>
        <v>440.99999999999994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417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325.3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650.70000000000005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391.6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526.5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432.09999999999997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441.99999999999994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668.1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658.69999999999993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522.1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375.8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481.2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555.5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367.79999999999995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592.29999999999995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504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211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415.29999999999995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269.40000000000003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399.59999999999997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135.9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344.3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565.1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287.79999999999995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389.39999999999992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171.4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447.20000000000005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242.8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376.70000000000005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285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427.1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114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339.5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230.90000000000003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293.3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606.19999999999993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323.3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174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167.1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363.2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301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508.09999999999997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369.09999999999997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413.1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131.79999999999998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393.4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307.3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308.70000000000005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98.899999999999991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404.20000000000005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285.39999999999998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510.90000000000003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364.70000000000005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320.89999999999998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449.2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359.7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206.9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479.5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148.9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348.9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436.59999999999997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382.4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515.19999999999993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163.9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149.70000000000002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104.4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197.8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450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332.8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186.5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554.9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281.7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219.29999999999995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205.8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181.6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241.1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222.5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178.1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268.5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170.99999999999997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444.2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269.19999999999993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216.5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349.7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319.5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285.8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275.10000000000002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395.50000000000006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404.4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524.70000000000005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306.09999999999997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224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401.70000000000005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342.79999999999995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VLOOKUP(B647,$A$681:$F$2313,6,FALSE)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VLOOKUP(K647,$A$681:$F$2313,6,FALSE)</f>
        <v>96</v>
      </c>
      <c r="O647" s="203" t="s">
        <v>61</v>
      </c>
      <c r="P647" s="10">
        <f>N647*1.5*M647</f>
        <v>144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VLOOKUP(T647,$A$681:$F$2313,6,FALSE)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VLOOKUP(AC647,$A$681:$F$2313,6,FALSE)</f>
        <v>96</v>
      </c>
      <c r="AG647" s="203" t="s">
        <v>61</v>
      </c>
      <c r="AH647" s="10">
        <f>AF647*1.5*AE647</f>
        <v>144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VLOOKUP(AL647,$A$681:$F$2313,6,FALSE)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2084</v>
      </c>
      <c r="AW647" s="284">
        <f>IF(AV647="Kopman",1.9,1)</f>
        <v>1</v>
      </c>
      <c r="AX647" s="204">
        <f>VLOOKUP(AU647,$A$681:$F$2313,6,FALSE)</f>
        <v>92</v>
      </c>
      <c r="AY647" s="203" t="s">
        <v>61</v>
      </c>
      <c r="AZ647" s="10">
        <f>AX647*1.5*AW647</f>
        <v>138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VLOOKUP(BD647,$A$681:$F$2313,6,FALSE)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VLOOKUP(BM647,$A$681:$F$2313,6,FALSE)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VLOOKUP(BV647,$A$681:$F$2313,6,FALSE)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VLOOKUP(CE647,$A$681:$F$2313,6,FALSE)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2084</v>
      </c>
      <c r="CP647" s="284">
        <f>IF(CO647="Kopman",1.9,1)</f>
        <v>1</v>
      </c>
      <c r="CQ647" s="204">
        <f>VLOOKUP(CN647,$A$681:$F$2313,6,FALSE)</f>
        <v>92</v>
      </c>
      <c r="CR647" s="203" t="s">
        <v>61</v>
      </c>
      <c r="CS647" s="10">
        <f>CQ647*1.5*CP647</f>
        <v>138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VLOOKUP(CW647,$A$681:$F$2313,6,FALSE)</f>
        <v>96</v>
      </c>
      <c r="DA647" s="203" t="s">
        <v>61</v>
      </c>
      <c r="DB647" s="10">
        <f>CZ647*1.5*CY647</f>
        <v>144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VLOOKUP(DF647,$A$681:$F$2313,6,FALSE)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VLOOKUP(DO647,$A$681:$F$2313,6,FALSE)</f>
        <v>45</v>
      </c>
      <c r="DS647" s="203" t="s">
        <v>61</v>
      </c>
      <c r="DT647" s="10">
        <f>DR647*1.5*DQ647</f>
        <v>67.5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VLOOKUP(DX647,$A$681:$F$2313,6,FALSE)</f>
        <v>#N/A</v>
      </c>
      <c r="EB647" s="203" t="s">
        <v>2021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VLOOKUP(EG647,$A$681:$F$2313,6,FALSE)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2084</v>
      </c>
      <c r="ER647" s="284">
        <f>IF(EQ647="Kopman",1.9,1)</f>
        <v>1</v>
      </c>
      <c r="ES647" s="204">
        <f>VLOOKUP(EP647,$A$681:$F$2313,6,FALSE)</f>
        <v>92</v>
      </c>
      <c r="ET647" s="203" t="s">
        <v>61</v>
      </c>
      <c r="EU647" s="10">
        <f>ES647*1.5*ER647</f>
        <v>138</v>
      </c>
      <c r="EV647" s="10"/>
      <c r="EW647" s="268"/>
      <c r="EX647" s="203" t="s">
        <v>105</v>
      </c>
      <c r="EY647" s="277" t="s">
        <v>2555</v>
      </c>
      <c r="FA647" s="284">
        <f>IF(EZ647="Kopman",1.9,1)</f>
        <v>1</v>
      </c>
      <c r="FB647" s="204">
        <f>VLOOKUP(EY647,$A$681:$F$2313,6,FALSE)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VLOOKUP(FH647,$A$681:$F$2313,6,FALSE)</f>
        <v>55</v>
      </c>
      <c r="FL647" s="203" t="s">
        <v>61</v>
      </c>
      <c r="FM647" s="10">
        <f>FK647*1.5*FJ647</f>
        <v>82.5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VLOOKUP(FQ647,$A$681:$F$2313,6,FALSE)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VLOOKUP(FZ647,$A$681:$F$2313,6,FALSE)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VLOOKUP(GI647,$A$681:$F$2313,6,FALSE)</f>
        <v>42</v>
      </c>
      <c r="GM647" s="203" t="s">
        <v>61</v>
      </c>
      <c r="GN647" s="10">
        <f>GL647*1.5*GK647</f>
        <v>63</v>
      </c>
      <c r="GO647" s="10"/>
      <c r="GP647" s="268"/>
      <c r="GQ647" s="203" t="s">
        <v>105</v>
      </c>
      <c r="GR647" s="277" t="s">
        <v>2345</v>
      </c>
      <c r="GT647" s="284">
        <f>IF(GS647="Kopman",1.9,1)</f>
        <v>1</v>
      </c>
      <c r="GU647" s="204">
        <f>VLOOKUP(GR647,$A$681:$F$2313,6,FALSE)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VLOOKUP(HA647,$A$681:$F$2313,6,FALSE)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VLOOKUP(HJ647,$A$681:$F$2313,6,FALSE)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VLOOKUP(HS647,$A$681:$F$2313,6,FALSE)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VLOOKUP(IB647,$A$681:$F$2313,6,FALSE)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VLOOKUP(IK647,$A$681:$F$2313,6,FALSE)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VLOOKUP(IT647,$A$681:$F$2313,6,FALSE)</f>
        <v>96</v>
      </c>
      <c r="IX647" s="203" t="s">
        <v>61</v>
      </c>
      <c r="IY647" s="10">
        <f>IW647*1.5*IV647</f>
        <v>144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VLOOKUP(JC647,$A$681:$F$2313,6,FALSE)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VLOOKUP(JL647,$A$681:$F$2313,6,FALSE)</f>
        <v>4</v>
      </c>
      <c r="JP647" s="203" t="s">
        <v>61</v>
      </c>
      <c r="JQ647" s="10">
        <f>JO647*1.5*JN647</f>
        <v>6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VLOOKUP(JU647,$A$681:$F$2313,6,FALSE)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VLOOKUP(KD647,$A$681:$F$2313,6,FALSE)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2066</v>
      </c>
      <c r="KO647" s="284">
        <f>IF(KN647="Kopman",1.9,1)</f>
        <v>1</v>
      </c>
      <c r="KP647" s="204">
        <f>VLOOKUP(KM647,$A$681:$F$2313,6,FALSE)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VLOOKUP(KV647,$A$681:$F$2313,6,FALSE)</f>
        <v>96</v>
      </c>
      <c r="KZ647" s="203" t="s">
        <v>61</v>
      </c>
      <c r="LA647" s="10">
        <f>KY647*1.5*KX647</f>
        <v>144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VLOOKUP(LE647,$A$681:$F$2313,6,FALSE)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VLOOKUP(LN647,$A$681:$F$2313,6,FALSE)</f>
        <v>45</v>
      </c>
      <c r="LR647" s="203" t="s">
        <v>61</v>
      </c>
      <c r="LS647" s="10">
        <f>LQ647*1.5*LP647</f>
        <v>67.5</v>
      </c>
      <c r="LT647" s="10"/>
      <c r="LU647" s="268"/>
      <c r="LV647" s="203" t="s">
        <v>105</v>
      </c>
      <c r="LW647" s="417" t="s">
        <v>2345</v>
      </c>
      <c r="LX647" s="416" t="s">
        <v>2020</v>
      </c>
      <c r="LY647" s="284">
        <f>IF(LX647="Kopman",1.9,1)</f>
        <v>1.9</v>
      </c>
      <c r="LZ647" s="204">
        <f>VLOOKUP(LW647,$A$681:$F$2313,6,FALSE)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VLOOKUP(MF647,$A$681:$F$2313,6,FALSE)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VLOOKUP(MO647,$A$681:$F$2313,6,FALSE)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VLOOKUP(MX647,$A$681:$F$2313,6,FALSE)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VLOOKUP(NG647,$A$681:$F$2313,6,FALSE)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VLOOKUP(NP647,$A$681:$F$2313,6,FALSE)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2065</v>
      </c>
      <c r="OA647" s="284">
        <f>IF(NZ647="Kopman",1.9,1)</f>
        <v>1</v>
      </c>
      <c r="OB647" s="204">
        <f>VLOOKUP(NY647,$A$681:$F$2313,6,FALSE)</f>
        <v>80</v>
      </c>
      <c r="OC647" s="203" t="s">
        <v>61</v>
      </c>
      <c r="OD647" s="10">
        <f>OB647*1.5</f>
        <v>120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VLOOKUP(OH647,$A$681:$F$2313,6,FALSE)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VLOOKUP(OQ647,$A$681:$F$2313,6,FALSE)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VLOOKUP(OZ647,$A$681:$F$2313,6,FALSE)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VLOOKUP(PI647,$A$681:$F$2313,6,FALSE)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VLOOKUP(PR647,$A$681:$F$2313,6,FALSE)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VLOOKUP(QA647,$A$681:$F$2313,6,FALSE)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VLOOKUP(QJ647,$A$681:$F$2313,6,FALSE)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VLOOKUP(QS647,$A$681:$F$2313,6,FALSE)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VLOOKUP(RB647,$A$681:$F$2313,6,FALSE)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VLOOKUP(RK647,$A$681:$F$2313,6,FALSE)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VLOOKUP(RT647,$A$681:$F$2313,6,FALSE)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VLOOKUP(SC647,$A$681:$F$2313,6,FALSE)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VLOOKUP(SL647,$A$681:$F$2313,6,FALSE)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VLOOKUP(SU647,$A$681:$F$2313,6,FALSE)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VLOOKUP(TD647,$A$681:$F$2313,6,FALSE)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2791</v>
      </c>
      <c r="TO647" s="284">
        <f>IF(TN647="Kopman",1.9,1)</f>
        <v>1</v>
      </c>
      <c r="TP647" s="204">
        <f>VLOOKUP(TM647,$A$681:$F$2313,6,FALSE)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VLOOKUP(TV647,$A$681:$F$2313,6,FALSE)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VLOOKUP(UE647,$A$681:$F$2313,6,FALSE)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VLOOKUP(UN647,$A$681:$F$2313,6,FALSE)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2098</v>
      </c>
      <c r="UY647" s="284">
        <f>IF(UX647="Kopman",1.9,1)</f>
        <v>1</v>
      </c>
      <c r="UZ647" s="204">
        <f>VLOOKUP(UW647,$A$681:$F$2313,6,FALSE)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VLOOKUP(VF647,$A$681:$F$2313,6,FALSE)</f>
        <v>45</v>
      </c>
      <c r="VJ647" s="203" t="s">
        <v>61</v>
      </c>
      <c r="VK647" s="10">
        <f>VI647*1.5*VH647</f>
        <v>67.5</v>
      </c>
      <c r="VL647" s="10"/>
      <c r="VM647" s="274"/>
      <c r="VN647" s="203" t="s">
        <v>105</v>
      </c>
      <c r="VO647" s="277" t="s">
        <v>2556</v>
      </c>
      <c r="VQ647" s="284">
        <f>IF(VP647="Kopman",1.9,1)</f>
        <v>1</v>
      </c>
      <c r="VR647" s="204">
        <f>VLOOKUP(VO647,$A$681:$F$2313,6,FALSE)</f>
        <v>140</v>
      </c>
      <c r="VS647" s="203" t="s">
        <v>61</v>
      </c>
      <c r="VT647" s="10">
        <f>VR647*1.5*VQ647</f>
        <v>210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VLOOKUP(VX647,$A$681:$F$2313,6,FALSE)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VLOOKUP(WG647,$A$681:$F$2313,6,FALSE)</f>
        <v>55</v>
      </c>
      <c r="WK647" s="203" t="s">
        <v>61</v>
      </c>
      <c r="WL647" s="10">
        <f>WJ647*1.5</f>
        <v>82.5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VLOOKUP(WP647,$A$681:$F$2313,6,FALSE)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VLOOKUP(WY647,$A$681:$F$2313,6,FALSE)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2605</v>
      </c>
      <c r="XJ647" s="284">
        <f>IF(XI647="Kopman",1.9,1)</f>
        <v>1</v>
      </c>
      <c r="XK647" s="204">
        <f>VLOOKUP(XH647,$A$681:$F$2313,6,FALSE)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VLOOKUP(XQ647,$A$681:$F$2313,6,FALSE)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VLOOKUP(XZ647,$A$681:$F$2313,6,FALSE)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VLOOKUP(YI647,$A$681:$F$2313,6,FALSE)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VLOOKUP(YR647,$A$681:$F$2313,6,FALSE)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2084</v>
      </c>
      <c r="ZC647" s="284">
        <f>IF(ZB647="Kopman",1.9,1)</f>
        <v>1</v>
      </c>
      <c r="ZD647" s="204">
        <f>VLOOKUP(ZA647,$A$681:$F$2313,6,FALSE)</f>
        <v>92</v>
      </c>
      <c r="ZE647" s="203" t="s">
        <v>61</v>
      </c>
      <c r="ZF647" s="10">
        <f>ZD647*1.5</f>
        <v>138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VLOOKUP(ZJ647,$A$681:$F$2313,6,FALSE)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VLOOKUP(ZS647,$A$681:$F$2313,6,FALSE)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VLOOKUP(AAB647,$A$681:$F$2313,6,FALSE)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2066</v>
      </c>
      <c r="AAM647" s="284">
        <f>IF(AAL647="Kopman",1.9,1)</f>
        <v>1</v>
      </c>
      <c r="AAN647" s="204">
        <f>VLOOKUP(AAK647,$A$681:$F$2313,6,FALSE)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VLOOKUP(AAT647,$A$681:$F$2313,6,FALSE)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VLOOKUP(ABC647,$A$681:$F$2313,6,FALSE)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VLOOKUP(ABL647,$A$681:$F$2313,6,FALSE)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VLOOKUP(ABU647,$A$681:$F$2313,6,FALSE)</f>
        <v>45</v>
      </c>
      <c r="ABY647" s="203" t="s">
        <v>61</v>
      </c>
      <c r="ABZ647" s="10">
        <f>ABX647*1.5*ABW647</f>
        <v>67.5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VLOOKUP(ACD647,$A$681:$F$2313,6,FALSE)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VLOOKUP(ACM647,$A$681:$F$2313,6,FALSE)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VLOOKUP(ACV647,$A$681:$F$2313,6,FALSE)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VLOOKUP(ADE647,$A$681:$F$2313,6,FALSE)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VLOOKUP(ADN647,$A$681:$F$2313,6,FALSE)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VLOOKUP(ADW647,$A$681:$F$2313,6,FALSE)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VLOOKUP(AEF647,$A$681:$F$2313,6,FALSE)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VLOOKUP(AEO647,$A$681:$F$2313,6,FALSE)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VLOOKUP(AEX647,$A$681:$F$2313,6,FALSE)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VLOOKUP(AFG647,$A$681:$F$2313,6,FALSE)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VLOOKUP(AFP647,$A$681:$F$2313,6,FALSE)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VLOOKUP(AFY647,$A$681:$F$2313,6,FALSE)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VLOOKUP(AGH647,$A$681:$F$2313,6,FALSE)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VLOOKUP(AGQ647,$A$681:$F$2313,6,FALSE)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VLOOKUP(AGZ647,$A$681:$F$2313,6,FALSE)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2083</v>
      </c>
      <c r="AHK647" s="284">
        <f>IF(AHJ647="Kopman",1.9,1)</f>
        <v>1</v>
      </c>
      <c r="AHL647" s="204">
        <f>VLOOKUP(AHI647,$A$681:$F$2313,6,FALSE)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VLOOKUP(AHR647,$A$681:$F$2313,6,FALSE)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2605</v>
      </c>
      <c r="AIC647" s="284">
        <f>IF(AIB647="Kopman",1.9,1)</f>
        <v>1</v>
      </c>
      <c r="AID647" s="204">
        <f>VLOOKUP(AIA647,$A$681:$F$2313,6,FALSE)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VLOOKUP(AIJ647,$A$681:$F$2313,6,FALSE)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VLOOKUP(AIS647,$A$681:$F$2313,6,FALSE)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VLOOKUP(AJB647,$A$681:$F$2313,6,FALSE)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VLOOKUP(AJK647,$A$681:$F$2313,6,FALSE)</f>
        <v>45</v>
      </c>
      <c r="AJO647" s="203" t="s">
        <v>61</v>
      </c>
      <c r="AJP647" s="10">
        <f>AJN647*1.5*AJM647</f>
        <v>67.5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VLOOKUP(AJT647,$A$681:$F$2313,6,FALSE)</f>
        <v>72</v>
      </c>
      <c r="AJX647" s="203" t="s">
        <v>61</v>
      </c>
      <c r="AJY647" s="10">
        <f>AJW647*1.5*AJV647</f>
        <v>108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VLOOKUP(AKC647,$A$681:$F$2313,6,FALSE)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VLOOKUP(AKL647,$A$681:$F$2313,6,FALSE)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VLOOKUP(AKU647,$A$681:$F$2313,6,FALSE)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VLOOKUP(ALD647,$A$681:$F$2313,6,FALSE)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VLOOKUP(ALM647,$A$681:$F$2313,6,FALSE)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VLOOKUP(ALV647,$A$681:$F$2313,6,FALSE)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VLOOKUP(AME647,$A$681:$F$2313,6,FALSE)</f>
        <v>96</v>
      </c>
      <c r="AMI647" s="203" t="s">
        <v>61</v>
      </c>
      <c r="AMJ647" s="10">
        <f>AMH647*1.5*AMG647</f>
        <v>144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VLOOKUP(AMN647,$A$681:$F$2313,6,FALSE)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VLOOKUP(AMW647,$A$681:$F$2313,6,FALSE)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VLOOKUP(ANF647,$A$681:$F$2313,6,FALSE)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2020</v>
      </c>
      <c r="ANQ647" s="284">
        <f>IF(ANP647="Kopman",1.9,1)</f>
        <v>1.9</v>
      </c>
      <c r="ANR647" s="204">
        <f>VLOOKUP(ANO647,$A$681:$F$2313,6,FALSE)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VLOOKUP(ANX647,$A$681:$F$2313,6,FALSE)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2075</v>
      </c>
      <c r="AOI647" s="284">
        <f>IF(AOH647="Kopman",1.9,1)</f>
        <v>1</v>
      </c>
      <c r="AOJ647" s="204">
        <f>VLOOKUP(AOG647,$A$681:$F$2313,6,FALSE)</f>
        <v>43</v>
      </c>
      <c r="AOK647" s="203" t="s">
        <v>61</v>
      </c>
      <c r="AOL647" s="10">
        <f>AOJ647*1.5*AOI647</f>
        <v>64.5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VLOOKUP(AOP647,$A$681:$F$2313,6,FALSE)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VLOOKUP(AOY647,$A$681:$F$2313,6,FALSE)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VLOOKUP(APH647,$A$681:$F$2313,6,FALSE)</f>
        <v>39</v>
      </c>
      <c r="APL647" s="203" t="s">
        <v>61</v>
      </c>
      <c r="APM647" s="10">
        <f>APK647*1.5*APJ647</f>
        <v>58.5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VLOOKUP(APQ647,$A$681:$F$2313,6,FALSE)</f>
        <v>4</v>
      </c>
      <c r="APU647" s="203" t="s">
        <v>61</v>
      </c>
      <c r="APV647" s="10">
        <f>APT647*1.5*APS647</f>
        <v>6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VLOOKUP(APZ647,$A$681:$F$2313,6,FALSE)</f>
        <v>96</v>
      </c>
      <c r="AQD647" s="203" t="s">
        <v>61</v>
      </c>
      <c r="AQE647" s="10">
        <f>AQC647*1.5*AQB647</f>
        <v>144</v>
      </c>
      <c r="AQF647" s="10"/>
      <c r="AQG647" s="274"/>
    </row>
    <row r="648" spans="1:1125" s="14" customFormat="1" ht="15">
      <c r="A648" s="203" t="s">
        <v>106</v>
      </c>
      <c r="B648" s="277" t="s">
        <v>2345</v>
      </c>
      <c r="D648" s="204"/>
      <c r="E648" s="204">
        <f>VLOOKUP(B648,$A$681:$F$2313,6,FALSE)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VLOOKUP(K648,$A$681:$F$2313,6,FALSE)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VLOOKUP(T648,$A$681:$F$2313,6,FALSE)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VLOOKUP(AC648,$A$681:$F$2313,6,FALSE)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VLOOKUP(AL648,$A$681:$F$2313,6,FALSE)</f>
        <v>39</v>
      </c>
      <c r="AP648" s="203" t="s">
        <v>63</v>
      </c>
      <c r="AQ648" s="10">
        <f>AO648*1.4</f>
        <v>54.599999999999994</v>
      </c>
      <c r="AR648" s="10"/>
      <c r="AS648" s="268"/>
      <c r="AT648" s="203" t="s">
        <v>106</v>
      </c>
      <c r="AU648" s="277" t="s">
        <v>2075</v>
      </c>
      <c r="AW648" s="204"/>
      <c r="AX648" s="204">
        <f>VLOOKUP(AU648,$A$681:$F$2313,6,FALSE)</f>
        <v>43</v>
      </c>
      <c r="AY648" s="203" t="s">
        <v>63</v>
      </c>
      <c r="AZ648" s="10">
        <f>AX648*1.4</f>
        <v>60.199999999999996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VLOOKUP(BD648,$A$681:$F$2313,6,FALSE)</f>
        <v>96</v>
      </c>
      <c r="BH648" s="203" t="s">
        <v>63</v>
      </c>
      <c r="BI648" s="10">
        <f>BG648*1.4</f>
        <v>134.39999999999998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VLOOKUP(BM648,$A$681:$F$2313,6,FALSE)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VLOOKUP(BV648,$A$681:$F$2313,6,FALSE)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VLOOKUP(CE648,$A$681:$F$2313,6,FALSE)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2345</v>
      </c>
      <c r="CP648" s="204"/>
      <c r="CQ648" s="204">
        <f>VLOOKUP(CN648,$A$681:$F$2313,6,FALSE)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VLOOKUP(CW648,$A$681:$F$2313,6,FALSE)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VLOOKUP(DF648,$A$681:$F$2313,6,FALSE)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VLOOKUP(DO648,$A$681:$F$2313,6,FALSE)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VLOOKUP(DX648,$A$681:$F$2313,6,FALSE)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VLOOKUP(EG648,$A$681:$F$2313,6,FALSE)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VLOOKUP(EP648,$A$681:$F$2313,6,FALSE)</f>
        <v>39</v>
      </c>
      <c r="ET648" s="203" t="s">
        <v>63</v>
      </c>
      <c r="EU648" s="10">
        <f>ES648*1.4</f>
        <v>54.599999999999994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VLOOKUP(EY648,$A$681:$F$2313,6,FALSE)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2083</v>
      </c>
      <c r="FJ648" s="204"/>
      <c r="FK648" s="204">
        <f>VLOOKUP(FH648,$A$681:$F$2313,6,FALSE)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VLOOKUP(FQ648,$A$681:$F$2313,6,FALSE)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2345</v>
      </c>
      <c r="GB648" s="204"/>
      <c r="GC648" s="204">
        <f>VLOOKUP(FZ648,$A$681:$F$2313,6,FALSE)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VLOOKUP(GI648,$A$681:$F$2313,6,FALSE)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2791</v>
      </c>
      <c r="GT648" s="204"/>
      <c r="GU648" s="204">
        <f>VLOOKUP(GR648,$A$681:$F$2313,6,FALSE)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2345</v>
      </c>
      <c r="HC648" s="204"/>
      <c r="HD648" s="204">
        <f>VLOOKUP(HA648,$A$681:$F$2313,6,FALSE)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VLOOKUP(HJ648,$A$681:$F$2313,6,FALSE)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VLOOKUP(HS648,$A$681:$F$2313,6,FALSE)</f>
        <v>45</v>
      </c>
      <c r="HW648" s="203" t="s">
        <v>63</v>
      </c>
      <c r="HX648" s="10">
        <f>HV648*1.4</f>
        <v>62.999999999999993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VLOOKUP(IB648,$A$681:$F$2313,6,FALSE)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VLOOKUP(IK648,$A$681:$F$2313,6,FALSE)</f>
        <v>96</v>
      </c>
      <c r="IO648" s="203" t="s">
        <v>63</v>
      </c>
      <c r="IP648" s="10">
        <f>IN648*1.4</f>
        <v>134.39999999999998</v>
      </c>
      <c r="IQ648" s="10"/>
      <c r="IR648" s="268"/>
      <c r="IS648" s="203" t="s">
        <v>106</v>
      </c>
      <c r="IT648" s="277" t="s">
        <v>2556</v>
      </c>
      <c r="IV648" s="204"/>
      <c r="IW648" s="204">
        <f>VLOOKUP(IT648,$A$681:$F$2313,6,FALSE)</f>
        <v>140</v>
      </c>
      <c r="IX648" s="203" t="s">
        <v>63</v>
      </c>
      <c r="IY648" s="10">
        <f>IW648*1.4</f>
        <v>196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VLOOKUP(JC648,$A$681:$F$2313,6,FALSE)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VLOOKUP(JL648,$A$681:$F$2313,6,FALSE)</f>
        <v>96</v>
      </c>
      <c r="JP648" s="203" t="s">
        <v>63</v>
      </c>
      <c r="JQ648" s="10">
        <f>JO648*1.4</f>
        <v>134.39999999999998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VLOOKUP(JU648,$A$681:$F$2313,6,FALSE)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VLOOKUP(KD648,$A$681:$F$2313,6,FALSE)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VLOOKUP(KM648,$A$681:$F$2313,6,FALSE)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VLOOKUP(KV648,$A$681:$F$2313,6,FALSE)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VLOOKUP(LE648,$A$681:$F$2313,6,FALSE)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VLOOKUP(LN648,$A$681:$F$2313,6,FALSE)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2791</v>
      </c>
      <c r="LY648" s="204"/>
      <c r="LZ648" s="204">
        <f>VLOOKUP(LW648,$A$681:$F$2313,6,FALSE)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VLOOKUP(MF648,$A$681:$F$2313,6,FALSE)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VLOOKUP(MO648,$A$681:$F$2313,6,FALSE)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VLOOKUP(MX648,$A$681:$F$2313,6,FALSE)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VLOOKUP(NG648,$A$681:$F$2313,6,FALSE)</f>
        <v>50</v>
      </c>
      <c r="NK648" s="203" t="s">
        <v>63</v>
      </c>
      <c r="NL648" s="10">
        <f>NJ648*1.4</f>
        <v>70</v>
      </c>
      <c r="NM648" s="10"/>
      <c r="NN648" s="268"/>
      <c r="NO648" s="203" t="s">
        <v>106</v>
      </c>
      <c r="NP648" s="425" t="s">
        <v>2635</v>
      </c>
      <c r="NR648" s="204"/>
      <c r="NS648" s="204">
        <f>VLOOKUP(NP648,$A$681:$F$2313,6,FALSE)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VLOOKUP(NY648,$A$681:$F$2313,6,FALSE)</f>
        <v>45</v>
      </c>
      <c r="OC648" s="203" t="s">
        <v>63</v>
      </c>
      <c r="OD648" s="10">
        <f>OB648*1.4</f>
        <v>62.999999999999993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VLOOKUP(OH648,$A$681:$F$2313,6,FALSE)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VLOOKUP(OQ648,$A$681:$F$2313,6,FALSE)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VLOOKUP(OZ648,$A$681:$F$2313,6,FALSE)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VLOOKUP(PI648,$A$681:$F$2313,6,FALSE)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VLOOKUP(PR648,$A$681:$F$2313,6,FALSE)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2605</v>
      </c>
      <c r="QC648" s="204"/>
      <c r="QD648" s="204">
        <f>VLOOKUP(QA648,$A$681:$F$2313,6,FALSE)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VLOOKUP(QJ648,$A$681:$F$2313,6,FALSE)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2084</v>
      </c>
      <c r="QU648" s="204"/>
      <c r="QV648" s="204">
        <f>VLOOKUP(QS648,$A$681:$F$2313,6,FALSE)</f>
        <v>92</v>
      </c>
      <c r="QW648" s="203" t="s">
        <v>63</v>
      </c>
      <c r="QX648" s="10">
        <f>QV648*1.4</f>
        <v>128.79999999999998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VLOOKUP(RB648,$A$681:$F$2313,6,FALSE)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VLOOKUP(RK648,$A$681:$F$2313,6,FALSE)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VLOOKUP(RT648,$A$681:$F$2313,6,FALSE)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VLOOKUP(SC648,$A$681:$F$2313,6,FALSE)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2345</v>
      </c>
      <c r="SN648" s="204"/>
      <c r="SO648" s="204">
        <f>VLOOKUP(SL648,$A$681:$F$2313,6,FALSE)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VLOOKUP(SU648,$A$681:$F$2313,6,FALSE)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2066</v>
      </c>
      <c r="TF648" s="204"/>
      <c r="TG648" s="204">
        <f>VLOOKUP(TD648,$A$681:$F$2313,6,FALSE)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2084</v>
      </c>
      <c r="TO648" s="204"/>
      <c r="TP648" s="204">
        <f>VLOOKUP(TM648,$A$681:$F$2313,6,FALSE)</f>
        <v>92</v>
      </c>
      <c r="TQ648" s="203" t="s">
        <v>63</v>
      </c>
      <c r="TR648" s="10">
        <f>TP648*1.4</f>
        <v>128.79999999999998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VLOOKUP(TV648,$A$681:$F$2313,6,FALSE)</f>
        <v>3</v>
      </c>
      <c r="TZ648" s="203" t="s">
        <v>63</v>
      </c>
      <c r="UA648" s="10">
        <f>TY648*1.4</f>
        <v>4.1999999999999993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VLOOKUP(UE648,$A$681:$F$2313,6,FALSE)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VLOOKUP(UN648,$A$681:$F$2313,6,FALSE)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VLOOKUP(UW648,$A$681:$F$2313,6,FALSE)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2791</v>
      </c>
      <c r="VH648" s="204"/>
      <c r="VI648" s="204">
        <f>VLOOKUP(VF648,$A$681:$F$2313,6,FALSE)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VLOOKUP(VO648,$A$681:$F$2313,6,FALSE)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VLOOKUP(VX648,$A$681:$F$2313,6,FALSE)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VLOOKUP(WG648,$A$681:$F$2313,6,FALSE)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VLOOKUP(WP648,$A$681:$F$2313,6,FALSE)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VLOOKUP(WY648,$A$681:$F$2313,6,FALSE)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VLOOKUP(XH648,$A$681:$F$2313,6,FALSE)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VLOOKUP(XQ648,$A$681:$F$2313,6,FALSE)</f>
        <v>96</v>
      </c>
      <c r="XU648" s="203" t="s">
        <v>63</v>
      </c>
      <c r="XV648" s="10">
        <f>XT648*1.4</f>
        <v>134.39999999999998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VLOOKUP(XZ648,$A$681:$F$2313,6,FALSE)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VLOOKUP(YI648,$A$681:$F$2313,6,FALSE)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VLOOKUP(YR648,$A$681:$F$2313,6,FALSE)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2655</v>
      </c>
      <c r="ZC648" s="204"/>
      <c r="ZD648" s="204">
        <f>VLOOKUP(ZA648,$A$681:$F$2313,6,FALSE)</f>
        <v>297</v>
      </c>
      <c r="ZE648" s="203" t="s">
        <v>63</v>
      </c>
      <c r="ZF648" s="10">
        <f>ZD648*1.4</f>
        <v>415.79999999999995</v>
      </c>
      <c r="ZH648" s="274"/>
      <c r="ZI648" s="203" t="s">
        <v>106</v>
      </c>
      <c r="ZJ648" s="277" t="s">
        <v>552</v>
      </c>
      <c r="ZL648" s="204"/>
      <c r="ZM648" s="204">
        <f>VLOOKUP(ZJ648,$A$681:$F$2313,6,FALSE)</f>
        <v>7</v>
      </c>
      <c r="ZN648" s="203" t="s">
        <v>63</v>
      </c>
      <c r="ZO648" s="10">
        <f>ZM648*1.4</f>
        <v>9.7999999999999989</v>
      </c>
      <c r="ZQ648" s="274"/>
      <c r="ZR648" s="203" t="s">
        <v>106</v>
      </c>
      <c r="ZS648" s="277" t="s">
        <v>1687</v>
      </c>
      <c r="ZU648" s="204"/>
      <c r="ZV648" s="204">
        <f>VLOOKUP(ZS648,$A$681:$F$2313,6,FALSE)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VLOOKUP(AAB648,$A$681:$F$2313,6,FALSE)</f>
        <v>26</v>
      </c>
      <c r="AAF648" s="203" t="s">
        <v>63</v>
      </c>
      <c r="AAG648" s="10">
        <f>AAE648*1.4</f>
        <v>36.4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VLOOKUP(AAK648,$A$681:$F$2313,6,FALSE)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VLOOKUP(AAT648,$A$681:$F$2313,6,FALSE)</f>
        <v>13</v>
      </c>
      <c r="AAX648" s="203" t="s">
        <v>63</v>
      </c>
      <c r="AAY648" s="10">
        <f>AAW648*1.4</f>
        <v>18.2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VLOOKUP(ABC648,$A$681:$F$2313,6,FALSE)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VLOOKUP(ABL648,$A$681:$F$2313,6,FALSE)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VLOOKUP(ABU648,$A$681:$F$2313,6,FALSE)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VLOOKUP(ACD648,$A$681:$F$2313,6,FALSE)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VLOOKUP(ACM648,$A$681:$F$2313,6,FALSE)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VLOOKUP(ACV648,$A$681:$F$2313,6,FALSE)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VLOOKUP(ADE648,$A$681:$F$2313,6,FALSE)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VLOOKUP(ADN648,$A$681:$F$2313,6,FALSE)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VLOOKUP(ADW648,$A$681:$F$2313,6,FALSE)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VLOOKUP(AEF648,$A$681:$F$2313,6,FALSE)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VLOOKUP(AEO648,$A$681:$F$2313,6,FALSE)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VLOOKUP(AEX648,$A$681:$F$2313,6,FALSE)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VLOOKUP(AFG648,$A$681:$F$2313,6,FALSE)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VLOOKUP(AFP648,$A$681:$F$2313,6,FALSE)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VLOOKUP(AFY648,$A$681:$F$2313,6,FALSE)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VLOOKUP(AGH648,$A$681:$F$2313,6,FALSE)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VLOOKUP(AGQ648,$A$681:$F$2313,6,FALSE)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VLOOKUP(AGZ648,$A$681:$F$2313,6,FALSE)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VLOOKUP(AHI648,$A$681:$F$2313,6,FALSE)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2605</v>
      </c>
      <c r="AHT648" s="204"/>
      <c r="AHU648" s="204">
        <f>VLOOKUP(AHR648,$A$681:$F$2313,6,FALSE)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VLOOKUP(AIA648,$A$681:$F$2313,6,FALSE)</f>
        <v>42</v>
      </c>
      <c r="AIE648" s="203" t="s">
        <v>63</v>
      </c>
      <c r="AIF648" s="10">
        <f>AID648*1.4</f>
        <v>58.8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VLOOKUP(AIJ648,$A$681:$F$2313,6,FALSE)</f>
        <v>30</v>
      </c>
      <c r="AIN648" s="203" t="s">
        <v>63</v>
      </c>
      <c r="AIO648" s="10">
        <f>AIM648*1.4</f>
        <v>42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VLOOKUP(AIS648,$A$681:$F$2313,6,FALSE)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2688</v>
      </c>
      <c r="AJD648" s="204"/>
      <c r="AJE648" s="204">
        <f>VLOOKUP(AJB648,$A$681:$F$2313,6,FALSE)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VLOOKUP(AJK648,$A$681:$F$2313,6,FALSE)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2317</v>
      </c>
      <c r="AJV648" s="204"/>
      <c r="AJW648" s="204">
        <f>VLOOKUP(AJT648,$A$681:$F$2313,6,FALSE)</f>
        <v>102</v>
      </c>
      <c r="AJX648" s="203" t="s">
        <v>63</v>
      </c>
      <c r="AJY648" s="10">
        <f>AJW648*1.4</f>
        <v>142.79999999999998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VLOOKUP(AKC648,$A$681:$F$2313,6,FALSE)</f>
        <v>96</v>
      </c>
      <c r="AKG648" s="203" t="s">
        <v>63</v>
      </c>
      <c r="AKH648" s="10">
        <f>AKF648*1.4</f>
        <v>134.39999999999998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VLOOKUP(AKL648,$A$681:$F$2313,6,FALSE)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2098</v>
      </c>
      <c r="AKW648" s="204"/>
      <c r="AKX648" s="204">
        <f>VLOOKUP(AKU648,$A$681:$F$2313,6,FALSE)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VLOOKUP(ALD648,$A$681:$F$2313,6,FALSE)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VLOOKUP(ALM648,$A$681:$F$2313,6,FALSE)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VLOOKUP(ALV648,$A$681:$F$2313,6,FALSE)</f>
        <v>96</v>
      </c>
      <c r="ALZ648" s="203" t="s">
        <v>63</v>
      </c>
      <c r="AMA648" s="10">
        <f>ALY648*1.4</f>
        <v>134.39999999999998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VLOOKUP(AME648,$A$681:$F$2313,6,FALSE)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VLOOKUP(AMN648,$A$681:$F$2313,6,FALSE)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VLOOKUP(AMW648,$A$681:$F$2313,6,FALSE)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VLOOKUP(ANF648,$A$681:$F$2313,6,FALSE)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VLOOKUP(ANO648,$A$681:$F$2313,6,FALSE)</f>
        <v>55</v>
      </c>
      <c r="ANS648" s="203" t="s">
        <v>63</v>
      </c>
      <c r="ANT648" s="10">
        <f>ANR648*1.4</f>
        <v>77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VLOOKUP(ANX648,$A$681:$F$2313,6,FALSE)</f>
        <v>45</v>
      </c>
      <c r="AOB648" s="203" t="s">
        <v>63</v>
      </c>
      <c r="AOC648" s="10">
        <f>AOA648*1.4</f>
        <v>62.999999999999993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VLOOKUP(AOG648,$A$681:$F$2313,6,FALSE)</f>
        <v>96</v>
      </c>
      <c r="AOK648" s="203" t="s">
        <v>63</v>
      </c>
      <c r="AOL648" s="10">
        <f>AOJ648*1.4</f>
        <v>134.39999999999998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VLOOKUP(AOP648,$A$681:$F$2313,6,FALSE)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VLOOKUP(AOY648,$A$681:$F$2313,6,FALSE)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VLOOKUP(APH648,$A$681:$F$2313,6,FALSE)</f>
        <v>13</v>
      </c>
      <c r="APL648" s="203" t="s">
        <v>63</v>
      </c>
      <c r="APM648" s="10">
        <f>APK648*1.4</f>
        <v>18.2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VLOOKUP(APQ648,$A$681:$F$2313,6,FALSE)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VLOOKUP(APZ648,$A$681:$F$2313,6,FALSE)</f>
        <v>13</v>
      </c>
      <c r="AQD648" s="203" t="s">
        <v>63</v>
      </c>
      <c r="AQE648" s="10">
        <f>AQC648*1.4</f>
        <v>18.2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VLOOKUP(B649,$A$681:$F$2313,6,FALSE)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2083</v>
      </c>
      <c r="M649" s="204"/>
      <c r="N649" s="204">
        <f>VLOOKUP(K649,$A$681:$F$2313,6,FALSE)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2345</v>
      </c>
      <c r="V649" s="204"/>
      <c r="W649" s="204">
        <f>VLOOKUP(T649,$A$681:$F$2313,6,FALSE)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VLOOKUP(AC649,$A$681:$F$2313,6,FALSE)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VLOOKUP(AL649,$A$681:$F$2313,6,FALSE)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2345</v>
      </c>
      <c r="AW649" s="204"/>
      <c r="AX649" s="204">
        <f>VLOOKUP(AU649,$A$681:$F$2313,6,FALSE)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VLOOKUP(BD649,$A$681:$F$2313,6,FALSE)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2345</v>
      </c>
      <c r="BO649" s="204"/>
      <c r="BP649" s="204">
        <f>VLOOKUP(BM649,$A$681:$F$2313,6,FALSE)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VLOOKUP(BV649,$A$681:$F$2313,6,FALSE)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2066</v>
      </c>
      <c r="CG649" s="204"/>
      <c r="CH649" s="204">
        <f>VLOOKUP(CE649,$A$681:$F$2313,6,FALSE)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VLOOKUP(CN649,$A$681:$F$2313,6,FALSE)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VLOOKUP(CW649,$A$681:$F$2313,6,FALSE)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VLOOKUP(DF649,$A$681:$F$2313,6,FALSE)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2066</v>
      </c>
      <c r="DQ649" s="204"/>
      <c r="DR649" s="204">
        <f>VLOOKUP(DO649,$A$681:$F$2313,6,FALSE)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VLOOKUP(DX649,$A$681:$F$2313,6,FALSE)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VLOOKUP(EG649,$A$681:$F$2313,6,FALSE)</f>
        <v>7</v>
      </c>
      <c r="EK649" s="203" t="s">
        <v>65</v>
      </c>
      <c r="EL649" s="10">
        <f>EJ649*1.3</f>
        <v>9.1</v>
      </c>
      <c r="EM649" s="10"/>
      <c r="EN649" s="268"/>
      <c r="EO649" s="203" t="s">
        <v>107</v>
      </c>
      <c r="EP649" s="277" t="s">
        <v>2655</v>
      </c>
      <c r="ER649" s="204"/>
      <c r="ES649" s="204">
        <f>VLOOKUP(EP649,$A$681:$F$2313,6,FALSE)</f>
        <v>297</v>
      </c>
      <c r="ET649" s="203" t="s">
        <v>65</v>
      </c>
      <c r="EU649" s="10">
        <f>ES649*1.3</f>
        <v>386.1</v>
      </c>
      <c r="EV649" s="10"/>
      <c r="EW649" s="268"/>
      <c r="EX649" s="203" t="s">
        <v>107</v>
      </c>
      <c r="EY649" s="277" t="s">
        <v>2345</v>
      </c>
      <c r="FA649" s="204"/>
      <c r="FB649" s="204">
        <f>VLOOKUP(EY649,$A$681:$F$2313,6,FALSE)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VLOOKUP(FH649,$A$681:$F$2313,6,FALSE)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VLOOKUP(FQ649,$A$681:$F$2313,6,FALSE)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2084</v>
      </c>
      <c r="GB649" s="204"/>
      <c r="GC649" s="204">
        <f>VLOOKUP(FZ649,$A$681:$F$2313,6,FALSE)</f>
        <v>92</v>
      </c>
      <c r="GD649" s="203" t="s">
        <v>65</v>
      </c>
      <c r="GE649" s="10">
        <f>GC649*1.3</f>
        <v>119.60000000000001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VLOOKUP(GI649,$A$681:$F$2313,6,FALSE)</f>
        <v>4</v>
      </c>
      <c r="GM649" s="203" t="s">
        <v>65</v>
      </c>
      <c r="GN649" s="10">
        <f>GL649*1.3</f>
        <v>5.2</v>
      </c>
      <c r="GO649" s="10"/>
      <c r="GP649" s="268"/>
      <c r="GQ649" s="203" t="s">
        <v>107</v>
      </c>
      <c r="GR649" s="277" t="s">
        <v>2783</v>
      </c>
      <c r="GT649" s="204"/>
      <c r="GU649" s="204">
        <f>VLOOKUP(GR649,$A$681:$F$2313,6,FALSE)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VLOOKUP(HA649,$A$681:$F$2313,6,FALSE)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VLOOKUP(HJ649,$A$681:$F$2313,6,FALSE)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VLOOKUP(HS649,$A$681:$F$2313,6,FALSE)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VLOOKUP(IB649,$A$681:$F$2313,6,FALSE)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VLOOKUP(IK649,$A$681:$F$2313,6,FALSE)</f>
        <v>42</v>
      </c>
      <c r="IO649" s="203" t="s">
        <v>65</v>
      </c>
      <c r="IP649" s="10">
        <f>IN649*1.3</f>
        <v>54.6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VLOOKUP(IT649,$A$681:$F$2313,6,FALSE)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2555</v>
      </c>
      <c r="JE649" s="204"/>
      <c r="JF649" s="204">
        <f>VLOOKUP(JC649,$A$681:$F$2313,6,FALSE)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VLOOKUP(JL649,$A$681:$F$2313,6,FALSE)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2605</v>
      </c>
      <c r="JW649" s="204"/>
      <c r="JX649" s="204">
        <f>VLOOKUP(JU649,$A$681:$F$2313,6,FALSE)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VLOOKUP(KD649,$A$681:$F$2313,6,FALSE)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VLOOKUP(KM649,$A$681:$F$2313,6,FALSE)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VLOOKUP(KV649,$A$681:$F$2313,6,FALSE)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2591</v>
      </c>
      <c r="LG649" s="204"/>
      <c r="LH649" s="204">
        <f>VLOOKUP(LE649,$A$681:$F$2313,6,FALSE)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VLOOKUP(LN649,$A$681:$F$2313,6,FALSE)</f>
        <v>4</v>
      </c>
      <c r="LR649" s="203" t="s">
        <v>65</v>
      </c>
      <c r="LS649" s="10">
        <f>LQ649*1.3</f>
        <v>5.2</v>
      </c>
      <c r="LT649" s="10"/>
      <c r="LU649" s="268"/>
      <c r="LV649" s="203" t="s">
        <v>107</v>
      </c>
      <c r="LW649" s="277" t="s">
        <v>2070</v>
      </c>
      <c r="LY649" s="204"/>
      <c r="LZ649" s="204">
        <f>VLOOKUP(LW649,$A$681:$F$2313,6,FALSE)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2084</v>
      </c>
      <c r="MH649" s="204"/>
      <c r="MI649" s="204">
        <f>VLOOKUP(MF649,$A$681:$F$2313,6,FALSE)</f>
        <v>92</v>
      </c>
      <c r="MJ649" s="203" t="s">
        <v>65</v>
      </c>
      <c r="MK649" s="10">
        <f>MI649*1.3</f>
        <v>119.60000000000001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VLOOKUP(MO649,$A$681:$F$2313,6,FALSE)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VLOOKUP(MX649,$A$681:$F$2313,6,FALSE)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2591</v>
      </c>
      <c r="NI649" s="204"/>
      <c r="NJ649" s="204">
        <f>VLOOKUP(NG649,$A$681:$F$2313,6,FALSE)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VLOOKUP(NP649,$A$681:$F$2313,6,FALSE)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2098</v>
      </c>
      <c r="OA649" s="204"/>
      <c r="OB649" s="204">
        <f>VLOOKUP(NY649,$A$681:$F$2313,6,FALSE)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VLOOKUP(OH649,$A$681:$F$2313,6,FALSE)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2317</v>
      </c>
      <c r="OS649" s="204"/>
      <c r="OT649" s="204">
        <f>VLOOKUP(OQ649,$A$681:$F$2313,6,FALSE)</f>
        <v>102</v>
      </c>
      <c r="OU649" s="203" t="s">
        <v>65</v>
      </c>
      <c r="OV649" s="10">
        <f>OT649*1.3</f>
        <v>132.6</v>
      </c>
      <c r="OW649" s="10"/>
      <c r="OX649" s="268"/>
      <c r="OY649" s="203" t="s">
        <v>107</v>
      </c>
      <c r="OZ649" s="429" t="s">
        <v>2070</v>
      </c>
      <c r="PB649" s="204"/>
      <c r="PC649" s="204">
        <f>VLOOKUP(OZ649,$A$681:$F$2313,6,FALSE)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2791</v>
      </c>
      <c r="PK649" s="204"/>
      <c r="PL649" s="204">
        <f>VLOOKUP(PI649,$A$681:$F$2313,6,FALSE)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VLOOKUP(PR649,$A$681:$F$2313,6,FALSE)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VLOOKUP(QA649,$A$681:$F$2313,6,FALSE)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2605</v>
      </c>
      <c r="QL649" s="204"/>
      <c r="QM649" s="204">
        <f>VLOOKUP(QJ649,$A$681:$F$2313,6,FALSE)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VLOOKUP(QS649,$A$681:$F$2313,6,FALSE)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VLOOKUP(RB649,$A$681:$F$2313,6,FALSE)</f>
        <v>96</v>
      </c>
      <c r="RF649" s="203" t="s">
        <v>65</v>
      </c>
      <c r="RG649" s="10">
        <f>RE649*1.3</f>
        <v>124.80000000000001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VLOOKUP(RK649,$A$681:$F$2313,6,FALSE)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VLOOKUP(RT649,$A$681:$F$2313,6,FALSE)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VLOOKUP(SC649,$A$681:$F$2313,6,FALSE)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VLOOKUP(SL649,$A$681:$F$2313,6,FALSE)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VLOOKUP(SU649,$A$681:$F$2313,6,FALSE)</f>
        <v>30</v>
      </c>
      <c r="SY649" s="203" t="s">
        <v>65</v>
      </c>
      <c r="SZ649" s="10">
        <f>SX649*1.3</f>
        <v>39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VLOOKUP(TD649,$A$681:$F$2313,6,FALSE)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VLOOKUP(TM649,$A$681:$F$2313,6,FALSE)</f>
        <v>45</v>
      </c>
      <c r="TQ649" s="203" t="s">
        <v>65</v>
      </c>
      <c r="TR649" s="10">
        <f>TP649*1.3</f>
        <v>58.5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VLOOKUP(TV649,$A$681:$F$2313,6,FALSE)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VLOOKUP(UE649,$A$681:$F$2313,6,FALSE)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2791</v>
      </c>
      <c r="UP649" s="204"/>
      <c r="UQ649" s="204">
        <f>VLOOKUP(UN649,$A$681:$F$2313,6,FALSE)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2132</v>
      </c>
      <c r="UY649" s="204"/>
      <c r="UZ649" s="204">
        <f>VLOOKUP(UW649,$A$681:$F$2313,6,FALSE)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VLOOKUP(VF649,$A$681:$F$2313,6,FALSE)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VLOOKUP(VO649,$A$681:$F$2313,6,FALSE)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VLOOKUP(VX649,$A$681:$F$2313,6,FALSE)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2066</v>
      </c>
      <c r="WI649" s="204"/>
      <c r="WJ649" s="204">
        <f>VLOOKUP(WG649,$A$681:$F$2313,6,FALSE)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VLOOKUP(WP649,$A$681:$F$2313,6,FALSE)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VLOOKUP(WY649,$A$681:$F$2313,6,FALSE)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VLOOKUP(XH649,$A$681:$F$2313,6,FALSE)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VLOOKUP(XQ649,$A$681:$F$2313,6,FALSE)</f>
        <v>26</v>
      </c>
      <c r="XU649" s="203" t="s">
        <v>65</v>
      </c>
      <c r="XV649" s="10">
        <f>XT649*1.3</f>
        <v>33.800000000000004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VLOOKUP(XZ649,$A$681:$F$2313,6,FALSE)</f>
        <v>72</v>
      </c>
      <c r="YD649" s="203" t="s">
        <v>65</v>
      </c>
      <c r="YE649" s="10">
        <f>YC649*1.3</f>
        <v>93.600000000000009</v>
      </c>
      <c r="YG649" s="274"/>
      <c r="YH649" s="203" t="s">
        <v>107</v>
      </c>
      <c r="YI649" s="279" t="s">
        <v>183</v>
      </c>
      <c r="YK649" s="204"/>
      <c r="YL649" s="204" t="e">
        <f>VLOOKUP(YI649,$A$681:$F$2313,6,FALSE)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VLOOKUP(YR649,$A$681:$F$2313,6,FALSE)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VLOOKUP(ZA649,$A$681:$F$2313,6,FALSE)</f>
        <v>39</v>
      </c>
      <c r="ZE649" s="203" t="s">
        <v>65</v>
      </c>
      <c r="ZF649" s="10">
        <f>ZD649*1.3</f>
        <v>50.7</v>
      </c>
      <c r="ZH649" s="274"/>
      <c r="ZI649" s="203" t="s">
        <v>107</v>
      </c>
      <c r="ZJ649" s="277" t="s">
        <v>434</v>
      </c>
      <c r="ZL649" s="204"/>
      <c r="ZM649" s="204">
        <f>VLOOKUP(ZJ649,$A$681:$F$2313,6,FALSE)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VLOOKUP(ZS649,$A$681:$F$2313,6,FALSE)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VLOOKUP(AAB649,$A$681:$F$2313,6,FALSE)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2075</v>
      </c>
      <c r="AAM649" s="204"/>
      <c r="AAN649" s="204">
        <f>VLOOKUP(AAK649,$A$681:$F$2313,6,FALSE)</f>
        <v>43</v>
      </c>
      <c r="AAO649" s="203" t="s">
        <v>65</v>
      </c>
      <c r="AAP649" s="10">
        <f>AAN649*1.3</f>
        <v>55.9</v>
      </c>
      <c r="AAQ649" s="10"/>
      <c r="AAR649" s="274"/>
      <c r="AAS649" s="203" t="s">
        <v>107</v>
      </c>
      <c r="AAT649" s="277" t="s">
        <v>2084</v>
      </c>
      <c r="AAV649" s="204"/>
      <c r="AAW649" s="204">
        <f>VLOOKUP(AAT649,$A$681:$F$2313,6,FALSE)</f>
        <v>92</v>
      </c>
      <c r="AAX649" s="203" t="s">
        <v>65</v>
      </c>
      <c r="AAY649" s="10">
        <f>AAW649*1.3</f>
        <v>119.60000000000001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VLOOKUP(ABC649,$A$681:$F$2313,6,FALSE)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VLOOKUP(ABL649,$A$681:$F$2313,6,FALSE)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2791</v>
      </c>
      <c r="ABW649" s="204"/>
      <c r="ABX649" s="204">
        <f>VLOOKUP(ABU649,$A$681:$F$2313,6,FALSE)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VLOOKUP(ACD649,$A$681:$F$2313,6,FALSE)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VLOOKUP(ACM649,$A$681:$F$2313,6,FALSE)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VLOOKUP(ACV649,$A$681:$F$2313,6,FALSE)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VLOOKUP(ADE649,$A$681:$F$2313,6,FALSE)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VLOOKUP(ADN649,$A$681:$F$2313,6,FALSE)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VLOOKUP(ADW649,$A$681:$F$2313,6,FALSE)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VLOOKUP(AEF649,$A$681:$F$2313,6,FALSE)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VLOOKUP(AEO649,$A$681:$F$2313,6,FALSE)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VLOOKUP(AEX649,$A$681:$F$2313,6,FALSE)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VLOOKUP(AFG649,$A$681:$F$2313,6,FALSE)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VLOOKUP(AFP649,$A$681:$F$2313,6,FALSE)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VLOOKUP(AFY649,$A$681:$F$2313,6,FALSE)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VLOOKUP(AGH649,$A$681:$F$2313,6,FALSE)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VLOOKUP(AGQ649,$A$681:$F$2313,6,FALSE)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VLOOKUP(AGZ649,$A$681:$F$2313,6,FALSE)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VLOOKUP(AHI649,$A$681:$F$2313,6,FALSE)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VLOOKUP(AHR649,$A$681:$F$2313,6,FALSE)</f>
        <v>30</v>
      </c>
      <c r="AHV649" s="203" t="s">
        <v>65</v>
      </c>
      <c r="AHW649" s="10">
        <f>AHU649*1.3</f>
        <v>39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VLOOKUP(AIA649,$A$681:$F$2313,6,FALSE)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VLOOKUP(AIJ649,$A$681:$F$2313,6,FALSE)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VLOOKUP(AIS649,$A$681:$F$2313,6,FALSE)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VLOOKUP(AJB649,$A$681:$F$2313,6,FALSE)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VLOOKUP(AJK649,$A$681:$F$2313,6,FALSE)</f>
        <v>96</v>
      </c>
      <c r="AJO649" s="203" t="s">
        <v>65</v>
      </c>
      <c r="AJP649" s="10">
        <f>AJN649*1.3</f>
        <v>124.80000000000001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VLOOKUP(AJT649,$A$681:$F$2313,6,FALSE)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VLOOKUP(AKC649,$A$681:$F$2313,6,FALSE)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2783</v>
      </c>
      <c r="AKN649" s="204"/>
      <c r="AKO649" s="204">
        <f>VLOOKUP(AKL649,$A$681:$F$2313,6,FALSE)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VLOOKUP(AKU649,$A$681:$F$2313,6,FALSE)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VLOOKUP(ALD649,$A$681:$F$2313,6,FALSE)</f>
        <v>96</v>
      </c>
      <c r="ALH649" s="203" t="s">
        <v>65</v>
      </c>
      <c r="ALI649" s="10">
        <f>ALG649*1.3</f>
        <v>124.80000000000001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VLOOKUP(ALM649,$A$681:$F$2313,6,FALSE)</f>
        <v>39</v>
      </c>
      <c r="ALQ649" s="203" t="s">
        <v>65</v>
      </c>
      <c r="ALR649" s="10">
        <f>ALP649*1.3</f>
        <v>50.7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VLOOKUP(ALV649,$A$681:$F$2313,6,FALSE)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VLOOKUP(AME649,$A$681:$F$2313,6,FALSE)</f>
        <v>39</v>
      </c>
      <c r="AMI649" s="203" t="s">
        <v>65</v>
      </c>
      <c r="AMJ649" s="10">
        <f>AMH649*1.3</f>
        <v>50.7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VLOOKUP(AMN649,$A$681:$F$2313,6,FALSE)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VLOOKUP(AMW649,$A$681:$F$2313,6,FALSE)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VLOOKUP(ANF649,$A$681:$F$2313,6,FALSE)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VLOOKUP(ANO649,$A$681:$F$2313,6,FALSE)</f>
        <v>42</v>
      </c>
      <c r="ANS649" s="203" t="s">
        <v>65</v>
      </c>
      <c r="ANT649" s="10">
        <f>ANR649*1.3</f>
        <v>54.6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VLOOKUP(ANX649,$A$681:$F$2313,6,FALSE)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VLOOKUP(AOG649,$A$681:$F$2313,6,FALSE)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VLOOKUP(AOP649,$A$681:$F$2313,6,FALSE)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VLOOKUP(AOY649,$A$681:$F$2313,6,FALSE)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VLOOKUP(APH649,$A$681:$F$2313,6,FALSE)</f>
        <v>50</v>
      </c>
      <c r="APL649" s="203" t="s">
        <v>65</v>
      </c>
      <c r="APM649" s="10">
        <f>APK649*1.3</f>
        <v>65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VLOOKUP(APQ649,$A$681:$F$2313,6,FALSE)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VLOOKUP(APZ649,$A$681:$F$2313,6,FALSE)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VLOOKUP(B650,$A$681:$F$2313,6,FALSE)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VLOOKUP(K650,$A$681:$F$2313,6,FALSE)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2605</v>
      </c>
      <c r="V650" s="204"/>
      <c r="W650" s="204">
        <f>VLOOKUP(T650,$A$681:$F$2313,6,FALSE)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VLOOKUP(AC650,$A$681:$F$2313,6,FALSE)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2655</v>
      </c>
      <c r="AN650" s="204"/>
      <c r="AO650" s="204">
        <f>VLOOKUP(AL650,$A$681:$F$2313,6,FALSE)</f>
        <v>297</v>
      </c>
      <c r="AP650" s="203" t="s">
        <v>67</v>
      </c>
      <c r="AQ650" s="10">
        <f>AO650*1.2</f>
        <v>356.4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VLOOKUP(AU650,$A$681:$F$2313,6,FALSE)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VLOOKUP(BD650,$A$681:$F$2313,6,FALSE)</f>
        <v>26</v>
      </c>
      <c r="BH650" s="203" t="s">
        <v>67</v>
      </c>
      <c r="BI650" s="10">
        <f>BG650*1.2</f>
        <v>31.2</v>
      </c>
      <c r="BJ650" s="10"/>
      <c r="BK650" s="268"/>
      <c r="BL650" s="203" t="s">
        <v>108</v>
      </c>
      <c r="BM650" s="277" t="s">
        <v>2791</v>
      </c>
      <c r="BO650" s="204"/>
      <c r="BP650" s="204">
        <f>VLOOKUP(BM650,$A$681:$F$2313,6,FALSE)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2605</v>
      </c>
      <c r="BX650" s="204"/>
      <c r="BY650" s="204">
        <f>VLOOKUP(BV650,$A$681:$F$2313,6,FALSE)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2084</v>
      </c>
      <c r="CG650" s="204"/>
      <c r="CH650" s="204">
        <f>VLOOKUP(CE650,$A$681:$F$2313,6,FALSE)</f>
        <v>92</v>
      </c>
      <c r="CI650" s="203" t="s">
        <v>67</v>
      </c>
      <c r="CJ650" s="10">
        <f>CH650*1.2</f>
        <v>110.39999999999999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VLOOKUP(CN650,$A$681:$F$2313,6,FALSE)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VLOOKUP(CW650,$A$681:$F$2313,6,FALSE)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VLOOKUP(DF650,$A$681:$F$2313,6,FALSE)</f>
        <v>26</v>
      </c>
      <c r="DJ650" s="203" t="s">
        <v>67</v>
      </c>
      <c r="DK650" s="10">
        <f>DI650*1.2</f>
        <v>31.2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VLOOKUP(DO650,$A$681:$F$2313,6,FALSE)</f>
        <v>96</v>
      </c>
      <c r="DS650" s="203" t="s">
        <v>67</v>
      </c>
      <c r="DT650" s="10">
        <f>DR650*1.2</f>
        <v>115.19999999999999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VLOOKUP(DX650,$A$681:$F$2313,6,FALSE)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VLOOKUP(EG650,$A$681:$F$2313,6,FALSE)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VLOOKUP(EP650,$A$681:$F$2313,6,FALSE)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2605</v>
      </c>
      <c r="FA650" s="204"/>
      <c r="FB650" s="204">
        <f>VLOOKUP(EY650,$A$681:$F$2313,6,FALSE)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VLOOKUP(FH650,$A$681:$F$2313,6,FALSE)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VLOOKUP(FQ650,$A$681:$F$2313,6,FALSE)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2783</v>
      </c>
      <c r="GB650" s="204"/>
      <c r="GC650" s="204">
        <f>VLOOKUP(FZ650,$A$681:$F$2313,6,FALSE)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VLOOKUP(GI650,$A$681:$F$2313,6,FALSE)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2070</v>
      </c>
      <c r="GT650" s="204"/>
      <c r="GU650" s="204">
        <f>VLOOKUP(GR650,$A$681:$F$2313,6,FALSE)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VLOOKUP(HA650,$A$681:$F$2313,6,FALSE)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VLOOKUP(HJ650,$A$681:$F$2313,6,FALSE)</f>
        <v>96</v>
      </c>
      <c r="HN650" s="203" t="s">
        <v>67</v>
      </c>
      <c r="HO650" s="10">
        <f>HM650*1.2</f>
        <v>115.19999999999999</v>
      </c>
      <c r="HP650" s="10"/>
      <c r="HQ650" s="268"/>
      <c r="HR650" s="203" t="s">
        <v>108</v>
      </c>
      <c r="HS650" s="277" t="s">
        <v>2083</v>
      </c>
      <c r="HU650" s="204"/>
      <c r="HV650" s="204">
        <f>VLOOKUP(HS650,$A$681:$F$2313,6,FALSE)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VLOOKUP(IB650,$A$681:$F$2313,6,FALSE)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VLOOKUP(IK650,$A$681:$F$2313,6,FALSE)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VLOOKUP(IT650,$A$681:$F$2313,6,FALSE)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VLOOKUP(JC650,$A$681:$F$2313,6,FALSE)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2555</v>
      </c>
      <c r="JN650" s="204"/>
      <c r="JO650" s="204">
        <f>VLOOKUP(JL650,$A$681:$F$2313,6,FALSE)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2083</v>
      </c>
      <c r="JW650" s="204"/>
      <c r="JX650" s="204">
        <f>VLOOKUP(JU650,$A$681:$F$2313,6,FALSE)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VLOOKUP(KD650,$A$681:$F$2313,6,FALSE)</f>
        <v>4</v>
      </c>
      <c r="KH650" s="203" t="s">
        <v>67</v>
      </c>
      <c r="KI650" s="10">
        <f>KG650*1.2</f>
        <v>4.8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VLOOKUP(KM650,$A$681:$F$2313,6,FALSE)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VLOOKUP(KV650,$A$681:$F$2313,6,FALSE)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VLOOKUP(LE650,$A$681:$F$2313,6,FALSE)</f>
        <v>14</v>
      </c>
      <c r="LI650" s="203" t="s">
        <v>67</v>
      </c>
      <c r="LJ650" s="10">
        <f>LH650*1.2</f>
        <v>16.8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VLOOKUP(LN650,$A$681:$F$2313,6,FALSE)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2783</v>
      </c>
      <c r="LY650" s="204"/>
      <c r="LZ650" s="204">
        <f>VLOOKUP(LW650,$A$681:$F$2313,6,FALSE)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VLOOKUP(MF650,$A$681:$F$2313,6,FALSE)</f>
        <v>96</v>
      </c>
      <c r="MJ650" s="203" t="s">
        <v>67</v>
      </c>
      <c r="MK650" s="10">
        <f>MI650*1.2</f>
        <v>115.19999999999999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VLOOKUP(MO650,$A$681:$F$2313,6,FALSE)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VLOOKUP(MX650,$A$681:$F$2313,6,FALSE)</f>
        <v>30</v>
      </c>
      <c r="NB650" s="203" t="s">
        <v>67</v>
      </c>
      <c r="NC650" s="10">
        <f>NA650*1.2</f>
        <v>36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VLOOKUP(NG650,$A$681:$F$2313,6,FALSE)</f>
        <v>26</v>
      </c>
      <c r="NK650" s="203" t="s">
        <v>67</v>
      </c>
      <c r="NL650" s="10">
        <f>NJ650*1.2</f>
        <v>31.2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VLOOKUP(NP650,$A$681:$F$2313,6,FALSE)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VLOOKUP(NY650,$A$681:$F$2313,6,FALSE)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VLOOKUP(OH650,$A$681:$F$2313,6,FALSE)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VLOOKUP(OQ650,$A$681:$F$2313,6,FALSE)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VLOOKUP(OZ650,$A$681:$F$2313,6,FALSE)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2084</v>
      </c>
      <c r="PK650" s="204"/>
      <c r="PL650" s="204">
        <f>VLOOKUP(PI650,$A$681:$F$2313,6,FALSE)</f>
        <v>92</v>
      </c>
      <c r="PM650" s="203" t="s">
        <v>67</v>
      </c>
      <c r="PN650" s="10">
        <f>PL650*1.2</f>
        <v>110.39999999999999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VLOOKUP(PR650,$A$681:$F$2313,6,FALSE)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VLOOKUP(QA650,$A$681:$F$2313,6,FALSE)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VLOOKUP(QJ650,$A$681:$F$2313,6,FALSE)</f>
        <v>96</v>
      </c>
      <c r="QN650" s="203" t="s">
        <v>67</v>
      </c>
      <c r="QO650" s="10">
        <f>QM650*1.2</f>
        <v>115.19999999999999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VLOOKUP(QS650,$A$681:$F$2313,6,FALSE)</f>
        <v>96</v>
      </c>
      <c r="QW650" s="203" t="s">
        <v>67</v>
      </c>
      <c r="QX650" s="10">
        <f>QV650*1.2</f>
        <v>115.19999999999999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VLOOKUP(RB650,$A$681:$F$2313,6,FALSE)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VLOOKUP(RK650,$A$681:$F$2313,6,FALSE)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VLOOKUP(RT650,$A$681:$F$2313,6,FALSE)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VLOOKUP(SC650,$A$681:$F$2313,6,FALSE)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VLOOKUP(SL650,$A$681:$F$2313,6,FALSE)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VLOOKUP(SU650,$A$681:$F$2313,6,FALSE)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VLOOKUP(TD650,$A$681:$F$2313,6,FALSE)</f>
        <v>45</v>
      </c>
      <c r="TH650" s="203" t="s">
        <v>67</v>
      </c>
      <c r="TI650" s="10">
        <f>TG650*1.2</f>
        <v>54</v>
      </c>
      <c r="TK650" s="274"/>
      <c r="TL650" s="203" t="s">
        <v>108</v>
      </c>
      <c r="TM650" s="277" t="s">
        <v>1294</v>
      </c>
      <c r="TO650" s="204"/>
      <c r="TP650" s="204">
        <f>VLOOKUP(TM650,$A$681:$F$2313,6,FALSE)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2083</v>
      </c>
      <c r="TX650" s="204"/>
      <c r="TY650" s="204">
        <f>VLOOKUP(TV650,$A$681:$F$2313,6,FALSE)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VLOOKUP(UE650,$A$681:$F$2313,6,FALSE)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2084</v>
      </c>
      <c r="UP650" s="204"/>
      <c r="UQ650" s="204">
        <f>VLOOKUP(UN650,$A$681:$F$2313,6,FALSE)</f>
        <v>92</v>
      </c>
      <c r="UR650" s="203" t="s">
        <v>67</v>
      </c>
      <c r="US650" s="10">
        <f>UQ650*1.2</f>
        <v>110.39999999999999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VLOOKUP(UW650,$A$681:$F$2313,6,FALSE)</f>
        <v>13</v>
      </c>
      <c r="VA650" s="203" t="s">
        <v>67</v>
      </c>
      <c r="VB650" s="10">
        <f>UZ650*1.2</f>
        <v>15.6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VLOOKUP(VF650,$A$681:$F$2313,6,FALSE)</f>
        <v>7</v>
      </c>
      <c r="VJ650" s="203" t="s">
        <v>67</v>
      </c>
      <c r="VK650" s="10">
        <f>VI650*1.2</f>
        <v>8.4</v>
      </c>
      <c r="VL650" s="10"/>
      <c r="VM650" s="274"/>
      <c r="VN650" s="203" t="s">
        <v>108</v>
      </c>
      <c r="VO650" s="277" t="s">
        <v>2066</v>
      </c>
      <c r="VQ650" s="204"/>
      <c r="VR650" s="204">
        <f>VLOOKUP(VO650,$A$681:$F$2313,6,FALSE)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VLOOKUP(VX650,$A$681:$F$2313,6,FALSE)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2655</v>
      </c>
      <c r="WI650" s="204"/>
      <c r="WJ650" s="204">
        <f>VLOOKUP(WG650,$A$681:$F$2313,6,FALSE)</f>
        <v>297</v>
      </c>
      <c r="WK650" s="203" t="s">
        <v>67</v>
      </c>
      <c r="WL650" s="10">
        <f>WJ650*1.2</f>
        <v>356.4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VLOOKUP(WP650,$A$681:$F$2313,6,FALSE)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VLOOKUP(WY650,$A$681:$F$2313,6,FALSE)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VLOOKUP(XH650,$A$681:$F$2313,6,FALSE)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2555</v>
      </c>
      <c r="XS650" s="204"/>
      <c r="XT650" s="204">
        <f>VLOOKUP(XQ650,$A$681:$F$2313,6,FALSE)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2084</v>
      </c>
      <c r="YB650" s="204"/>
      <c r="YC650" s="204">
        <f>VLOOKUP(XZ650,$A$681:$F$2313,6,FALSE)</f>
        <v>92</v>
      </c>
      <c r="YD650" s="203" t="s">
        <v>67</v>
      </c>
      <c r="YE650" s="10">
        <f>YC650*1.2</f>
        <v>110.39999999999999</v>
      </c>
      <c r="YG650" s="274"/>
      <c r="YH650" s="203" t="s">
        <v>108</v>
      </c>
      <c r="YI650" s="279" t="s">
        <v>183</v>
      </c>
      <c r="YK650" s="204"/>
      <c r="YL650" s="204" t="e">
        <f>VLOOKUP(YI650,$A$681:$F$2313,6,FALSE)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VLOOKUP(YR650,$A$681:$F$2313,6,FALSE)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2066</v>
      </c>
      <c r="ZC650" s="204"/>
      <c r="ZD650" s="204">
        <f>VLOOKUP(ZA650,$A$681:$F$2313,6,FALSE)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VLOOKUP(ZJ650,$A$681:$F$2313,6,FALSE)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VLOOKUP(ZS650,$A$681:$F$2313,6,FALSE)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VLOOKUP(AAB650,$A$681:$F$2313,6,FALSE)</f>
        <v>4</v>
      </c>
      <c r="AAF650" s="203" t="s">
        <v>67</v>
      </c>
      <c r="AAG650" s="10">
        <f>AAE650*1.2</f>
        <v>4.8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VLOOKUP(AAK650,$A$681:$F$2313,6,FALSE)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VLOOKUP(AAT650,$A$681:$F$2313,6,FALSE)</f>
        <v>14</v>
      </c>
      <c r="AAX650" s="203" t="s">
        <v>67</v>
      </c>
      <c r="AAY650" s="10">
        <f>AAW650*1.2</f>
        <v>16.8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VLOOKUP(ABC650,$A$681:$F$2313,6,FALSE)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VLOOKUP(ABL650,$A$681:$F$2313,6,FALSE)</f>
        <v>14</v>
      </c>
      <c r="ABP650" s="203" t="s">
        <v>67</v>
      </c>
      <c r="ABQ650" s="10">
        <f>ABO650*1.2</f>
        <v>16.8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VLOOKUP(ABU650,$A$681:$F$2313,6,FALSE)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VLOOKUP(ACD650,$A$681:$F$2313,6,FALSE)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VLOOKUP(ACM650,$A$681:$F$2313,6,FALSE)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VLOOKUP(ACV650,$A$681:$F$2313,6,FALSE)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VLOOKUP(ADE650,$A$681:$F$2313,6,FALSE)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VLOOKUP(ADN650,$A$681:$F$2313,6,FALSE)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VLOOKUP(ADW650,$A$681:$F$2313,6,FALSE)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VLOOKUP(AEF650,$A$681:$F$2313,6,FALSE)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VLOOKUP(AEO650,$A$681:$F$2313,6,FALSE)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VLOOKUP(AEX650,$A$681:$F$2313,6,FALSE)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VLOOKUP(AFG650,$A$681:$F$2313,6,FALSE)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VLOOKUP(AFP650,$A$681:$F$2313,6,FALSE)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VLOOKUP(AFY650,$A$681:$F$2313,6,FALSE)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VLOOKUP(AGH650,$A$681:$F$2313,6,FALSE)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VLOOKUP(AGQ650,$A$681:$F$2313,6,FALSE)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VLOOKUP(AGZ650,$A$681:$F$2313,6,FALSE)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VLOOKUP(AHI650,$A$681:$F$2313,6,FALSE)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2066</v>
      </c>
      <c r="AHT650" s="204"/>
      <c r="AHU650" s="204">
        <f>VLOOKUP(AHR650,$A$681:$F$2313,6,FALSE)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VLOOKUP(AIA650,$A$681:$F$2313,6,FALSE)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VLOOKUP(AIJ650,$A$681:$F$2313,6,FALSE)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VLOOKUP(AIS650,$A$681:$F$2313,6,FALSE)</f>
        <v>39</v>
      </c>
      <c r="AIW650" s="203" t="s">
        <v>67</v>
      </c>
      <c r="AIX650" s="10">
        <f>AIV650*1.2</f>
        <v>46.8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VLOOKUP(AJB650,$A$681:$F$2313,6,FALSE)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VLOOKUP(AJK650,$A$681:$F$2313,6,FALSE)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VLOOKUP(AJT650,$A$681:$F$2313,6,FALSE)</f>
        <v>96</v>
      </c>
      <c r="AJX650" s="203" t="s">
        <v>67</v>
      </c>
      <c r="AJY650" s="10">
        <f>AJW650*1.2</f>
        <v>115.19999999999999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VLOOKUP(AKC650,$A$681:$F$2313,6,FALSE)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2345</v>
      </c>
      <c r="AKN650" s="204"/>
      <c r="AKO650" s="204">
        <f>VLOOKUP(AKL650,$A$681:$F$2313,6,FALSE)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VLOOKUP(AKU650,$A$681:$F$2313,6,FALSE)</f>
        <v>14</v>
      </c>
      <c r="AKY650" s="203" t="s">
        <v>67</v>
      </c>
      <c r="AKZ650" s="10">
        <f>AKX650*1.2</f>
        <v>16.8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VLOOKUP(ALD650,$A$681:$F$2313,6,FALSE)</f>
        <v>50</v>
      </c>
      <c r="ALH650" s="203" t="s">
        <v>67</v>
      </c>
      <c r="ALI650" s="10">
        <f>ALG650*1.2</f>
        <v>60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VLOOKUP(ALM650,$A$681:$F$2313,6,FALSE)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VLOOKUP(ALV650,$A$681:$F$2313,6,FALSE)</f>
        <v>7</v>
      </c>
      <c r="ALZ650" s="203" t="s">
        <v>67</v>
      </c>
      <c r="AMA650" s="10">
        <f>ALY650*1.2</f>
        <v>8.4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VLOOKUP(AME650,$A$681:$F$2313,6,FALSE)</f>
        <v>72</v>
      </c>
      <c r="AMI650" s="203" t="s">
        <v>67</v>
      </c>
      <c r="AMJ650" s="10">
        <f>AMH650*1.2</f>
        <v>86.399999999999991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VLOOKUP(AMN650,$A$681:$F$2313,6,FALSE)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VLOOKUP(AMW650,$A$681:$F$2313,6,FALSE)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VLOOKUP(ANF650,$A$681:$F$2313,6,FALSE)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2066</v>
      </c>
      <c r="ANQ650" s="204"/>
      <c r="ANR650" s="204">
        <f>VLOOKUP(ANO650,$A$681:$F$2313,6,FALSE)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VLOOKUP(ANX650,$A$681:$F$2313,6,FALSE)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VLOOKUP(AOG650,$A$681:$F$2313,6,FALSE)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VLOOKUP(AOP650,$A$681:$F$2313,6,FALSE)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VLOOKUP(AOY650,$A$681:$F$2313,6,FALSE)</f>
        <v>96</v>
      </c>
      <c r="APC650" s="203" t="s">
        <v>67</v>
      </c>
      <c r="APD650" s="10">
        <f>APB650*1.2</f>
        <v>115.19999999999999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VLOOKUP(APH650,$A$681:$F$2313,6,FALSE)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VLOOKUP(APQ650,$A$681:$F$2313,6,FALSE)</f>
        <v>45</v>
      </c>
      <c r="APU650" s="203" t="s">
        <v>67</v>
      </c>
      <c r="APV650" s="10">
        <f>APT650*1.2</f>
        <v>54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VLOOKUP(APZ650,$A$681:$F$2313,6,FALSE)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VLOOKUP(B651,$A$681:$F$2313,6,FALSE)</f>
        <v>55</v>
      </c>
      <c r="F651" s="203" t="s">
        <v>69</v>
      </c>
      <c r="G651" s="10">
        <f>E651*1.1</f>
        <v>60.500000000000007</v>
      </c>
      <c r="H651" s="10"/>
      <c r="I651" s="268"/>
      <c r="J651" s="203" t="s">
        <v>109</v>
      </c>
      <c r="K651" s="277" t="s">
        <v>2555</v>
      </c>
      <c r="M651" s="204"/>
      <c r="N651" s="204">
        <f>VLOOKUP(K651,$A$681:$F$2313,6,FALSE)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2783</v>
      </c>
      <c r="V651" s="204"/>
      <c r="W651" s="204">
        <f>VLOOKUP(T651,$A$681:$F$2313,6,FALSE)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2791</v>
      </c>
      <c r="AE651" s="204"/>
      <c r="AF651" s="204">
        <f>VLOOKUP(AC651,$A$681:$F$2313,6,FALSE)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VLOOKUP(AL651,$A$681:$F$2313,6,FALSE)</f>
        <v>96</v>
      </c>
      <c r="AP651" s="203" t="s">
        <v>69</v>
      </c>
      <c r="AQ651" s="10">
        <f>AO651*1.1</f>
        <v>105.60000000000001</v>
      </c>
      <c r="AR651" s="10"/>
      <c r="AS651" s="268"/>
      <c r="AT651" s="203" t="s">
        <v>109</v>
      </c>
      <c r="AU651" s="277" t="s">
        <v>2591</v>
      </c>
      <c r="AW651" s="204"/>
      <c r="AX651" s="204">
        <f>VLOOKUP(AU651,$A$681:$F$2313,6,FALSE)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2070</v>
      </c>
      <c r="BF651" s="204"/>
      <c r="BG651" s="204">
        <f>VLOOKUP(BD651,$A$681:$F$2313,6,FALSE)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VLOOKUP(BM651,$A$681:$F$2313,6,FALSE)</f>
        <v>96</v>
      </c>
      <c r="BQ651" s="203" t="s">
        <v>69</v>
      </c>
      <c r="BR651" s="10">
        <f>BP651*1.1</f>
        <v>105.60000000000001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VLOOKUP(BV651,$A$681:$F$2313,6,FALSE)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VLOOKUP(CE651,$A$681:$F$2313,6,FALSE)</f>
        <v>96</v>
      </c>
      <c r="CI651" s="203" t="s">
        <v>69</v>
      </c>
      <c r="CJ651" s="10">
        <f>CH651*1.1</f>
        <v>105.60000000000001</v>
      </c>
      <c r="CK651" s="10"/>
      <c r="CL651" s="268"/>
      <c r="CM651" s="203" t="s">
        <v>109</v>
      </c>
      <c r="CN651" s="277" t="s">
        <v>2605</v>
      </c>
      <c r="CP651" s="204"/>
      <c r="CQ651" s="204">
        <f>VLOOKUP(CN651,$A$681:$F$2313,6,FALSE)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VLOOKUP(CW651,$A$681:$F$2313,6,FALSE)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VLOOKUP(DF651,$A$681:$F$2313,6,FALSE)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2099</v>
      </c>
      <c r="DQ651" s="204"/>
      <c r="DR651" s="204">
        <f>VLOOKUP(DO651,$A$681:$F$2313,6,FALSE)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VLOOKUP(DX651,$A$681:$F$2313,6,FALSE)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VLOOKUP(EG651,$A$681:$F$2313,6,FALSE)</f>
        <v>39</v>
      </c>
      <c r="EK651" s="203" t="s">
        <v>69</v>
      </c>
      <c r="EL651" s="10">
        <f>EJ651*1.1</f>
        <v>42.900000000000006</v>
      </c>
      <c r="EM651" s="10"/>
      <c r="EN651" s="268"/>
      <c r="EO651" s="203" t="s">
        <v>109</v>
      </c>
      <c r="EP651" s="277" t="s">
        <v>2345</v>
      </c>
      <c r="ER651" s="204"/>
      <c r="ES651" s="204">
        <f>VLOOKUP(EP651,$A$681:$F$2313,6,FALSE)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2083</v>
      </c>
      <c r="FA651" s="204"/>
      <c r="FB651" s="204">
        <f>VLOOKUP(EY651,$A$681:$F$2313,6,FALSE)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VLOOKUP(FH651,$A$681:$F$2313,6,FALSE)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VLOOKUP(FQ651,$A$681:$F$2313,6,FALSE)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VLOOKUP(FZ651,$A$681:$F$2313,6,FALSE)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VLOOKUP(GI651,$A$681:$F$2313,6,FALSE)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VLOOKUP(GR651,$A$681:$F$2313,6,FALSE)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VLOOKUP(HA651,$A$681:$F$2313,6,FALSE)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VLOOKUP(HJ651,$A$681:$F$2313,6,FALSE)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VLOOKUP(HS651,$A$681:$F$2313,6,FALSE)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VLOOKUP(IB651,$A$681:$F$2313,6,FALSE)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VLOOKUP(IK651,$A$681:$F$2313,6,FALSE)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VLOOKUP(IT651,$A$681:$F$2313,6,FALSE)</f>
        <v>55</v>
      </c>
      <c r="IX651" s="203" t="s">
        <v>69</v>
      </c>
      <c r="IY651" s="10">
        <f>IW651*1.1</f>
        <v>60.500000000000007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VLOOKUP(JC651,$A$681:$F$2313,6,FALSE)</f>
        <v>45</v>
      </c>
      <c r="JG651" s="203" t="s">
        <v>69</v>
      </c>
      <c r="JH651" s="10">
        <f>JF651*1.1</f>
        <v>49.500000000000007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VLOOKUP(JL651,$A$681:$F$2313,6,FALSE)</f>
        <v>26</v>
      </c>
      <c r="JP651" s="203" t="s">
        <v>69</v>
      </c>
      <c r="JQ651" s="10">
        <f>JO651*1.1</f>
        <v>28.6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VLOOKUP(JU651,$A$681:$F$2313,6,FALSE)</f>
        <v>55</v>
      </c>
      <c r="JY651" s="203" t="s">
        <v>69</v>
      </c>
      <c r="JZ651" s="10">
        <f>JX651*1.1</f>
        <v>60.500000000000007</v>
      </c>
      <c r="KA651" s="10"/>
      <c r="KB651" s="268"/>
      <c r="KC651" s="203" t="s">
        <v>109</v>
      </c>
      <c r="KD651" s="277" t="s">
        <v>2070</v>
      </c>
      <c r="KF651" s="204"/>
      <c r="KG651" s="204">
        <f>VLOOKUP(KD651,$A$681:$F$2313,6,FALSE)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VLOOKUP(KM651,$A$681:$F$2313,6,FALSE)</f>
        <v>4</v>
      </c>
      <c r="KQ651" s="203" t="s">
        <v>69</v>
      </c>
      <c r="KR651" s="10">
        <f>KP651*1.1</f>
        <v>4.4000000000000004</v>
      </c>
      <c r="KS651" s="10"/>
      <c r="KT651" s="268"/>
      <c r="KU651" s="203" t="s">
        <v>109</v>
      </c>
      <c r="KV651" s="277" t="s">
        <v>2605</v>
      </c>
      <c r="KX651" s="204"/>
      <c r="KY651" s="204">
        <f>VLOOKUP(KV651,$A$681:$F$2313,6,FALSE)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VLOOKUP(LE651,$A$681:$F$2313,6,FALSE)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VLOOKUP(LN651,$A$681:$F$2313,6,FALSE)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VLOOKUP(LW651,$A$681:$F$2313,6,FALSE)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2556</v>
      </c>
      <c r="MH651" s="204"/>
      <c r="MI651" s="204">
        <f>VLOOKUP(MF651,$A$681:$F$2313,6,FALSE)</f>
        <v>140</v>
      </c>
      <c r="MJ651" s="203" t="s">
        <v>69</v>
      </c>
      <c r="MK651" s="10">
        <f>MI651*1.1</f>
        <v>154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VLOOKUP(MO651,$A$681:$F$2313,6,FALSE)</f>
        <v>96</v>
      </c>
      <c r="MS651" s="203" t="s">
        <v>69</v>
      </c>
      <c r="MT651" s="10">
        <f>MR651*1.1</f>
        <v>105.60000000000001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VLOOKUP(MX651,$A$681:$F$2313,6,FALSE)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VLOOKUP(NG651,$A$681:$F$2313,6,FALSE)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VLOOKUP(NP651,$A$681:$F$2313,6,FALSE)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VLOOKUP(NY651,$A$681:$F$2313,6,FALSE)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2098</v>
      </c>
      <c r="OJ651" s="204"/>
      <c r="OK651" s="204">
        <f>VLOOKUP(OH651,$A$681:$F$2313,6,FALSE)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VLOOKUP(OQ651,$A$681:$F$2313,6,FALSE)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VLOOKUP(OZ651,$A$681:$F$2313,6,FALSE)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2345</v>
      </c>
      <c r="PK651" s="204"/>
      <c r="PL651" s="204">
        <f>VLOOKUP(PI651,$A$681:$F$2313,6,FALSE)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VLOOKUP(PR651,$A$681:$F$2313,6,FALSE)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VLOOKUP(QA651,$A$681:$F$2313,6,FALSE)</f>
        <v>13</v>
      </c>
      <c r="QE651" s="203" t="s">
        <v>69</v>
      </c>
      <c r="QF651" s="10">
        <f>QD651*1.1</f>
        <v>14.3</v>
      </c>
      <c r="QG651" s="10"/>
      <c r="QH651" s="268"/>
      <c r="QI651" s="203" t="s">
        <v>109</v>
      </c>
      <c r="QJ651" s="277" t="s">
        <v>2791</v>
      </c>
      <c r="QL651" s="204"/>
      <c r="QM651" s="204">
        <f>VLOOKUP(QJ651,$A$681:$F$2313,6,FALSE)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VLOOKUP(QS651,$A$681:$F$2313,6,FALSE)</f>
        <v>39</v>
      </c>
      <c r="QW651" s="203" t="s">
        <v>69</v>
      </c>
      <c r="QX651" s="10">
        <f>QV651*1.1</f>
        <v>42.900000000000006</v>
      </c>
      <c r="QY651" s="10"/>
      <c r="QZ651" s="268"/>
      <c r="RA651" s="203" t="s">
        <v>109</v>
      </c>
      <c r="RB651" s="277" t="s">
        <v>2084</v>
      </c>
      <c r="RD651" s="204"/>
      <c r="RE651" s="204">
        <f>VLOOKUP(RB651,$A$681:$F$2313,6,FALSE)</f>
        <v>92</v>
      </c>
      <c r="RF651" s="203" t="s">
        <v>69</v>
      </c>
      <c r="RG651" s="10">
        <f>RE651*1.1</f>
        <v>101.2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VLOOKUP(RK651,$A$681:$F$2313,6,FALSE)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2084</v>
      </c>
      <c r="RV651" s="204"/>
      <c r="RW651" s="204">
        <f>VLOOKUP(RT651,$A$681:$F$2313,6,FALSE)</f>
        <v>92</v>
      </c>
      <c r="RX651" s="203" t="s">
        <v>69</v>
      </c>
      <c r="RY651" s="10">
        <f>RW651*1.1</f>
        <v>101.2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VLOOKUP(SC651,$A$681:$F$2313,6,FALSE)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VLOOKUP(SL651,$A$681:$F$2313,6,FALSE)</f>
        <v>96</v>
      </c>
      <c r="SP651" s="203" t="s">
        <v>69</v>
      </c>
      <c r="SQ651" s="10">
        <f>SO651*1.1</f>
        <v>105.60000000000001</v>
      </c>
      <c r="SR651" s="10"/>
      <c r="SS651" s="274"/>
      <c r="ST651" s="203" t="s">
        <v>109</v>
      </c>
      <c r="SU651" s="277" t="s">
        <v>2556</v>
      </c>
      <c r="SW651" s="204"/>
      <c r="SX651" s="204">
        <f>VLOOKUP(SU651,$A$681:$F$2313,6,FALSE)</f>
        <v>140</v>
      </c>
      <c r="SY651" s="203" t="s">
        <v>69</v>
      </c>
      <c r="SZ651" s="10">
        <f>SX651*1.1</f>
        <v>154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VLOOKUP(TD651,$A$681:$F$2313,6,FALSE)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VLOOKUP(TM651,$A$681:$F$2313,6,FALSE)</f>
        <v>3</v>
      </c>
      <c r="TQ651" s="203" t="s">
        <v>69</v>
      </c>
      <c r="TR651" s="10">
        <f>TP651*1.1</f>
        <v>3.3000000000000003</v>
      </c>
      <c r="TS651" s="10"/>
      <c r="TT651" s="274"/>
      <c r="TU651" s="203" t="s">
        <v>109</v>
      </c>
      <c r="TV651" s="277" t="s">
        <v>2591</v>
      </c>
      <c r="TX651" s="204"/>
      <c r="TY651" s="204">
        <f>VLOOKUP(TV651,$A$681:$F$2313,6,FALSE)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VLOOKUP(UE651,$A$681:$F$2313,6,FALSE)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VLOOKUP(UN651,$A$681:$F$2313,6,FALSE)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VLOOKUP(UW651,$A$681:$F$2313,6,FALSE)</f>
        <v>72</v>
      </c>
      <c r="VA651" s="203" t="s">
        <v>69</v>
      </c>
      <c r="VB651" s="10">
        <f>UZ651*1.1</f>
        <v>79.2</v>
      </c>
      <c r="VC651" s="10"/>
      <c r="VD651" s="274"/>
      <c r="VE651" s="203" t="s">
        <v>109</v>
      </c>
      <c r="VF651" s="277" t="s">
        <v>2075</v>
      </c>
      <c r="VH651" s="204"/>
      <c r="VI651" s="204">
        <f>VLOOKUP(VF651,$A$681:$F$2313,6,FALSE)</f>
        <v>43</v>
      </c>
      <c r="VJ651" s="203" t="s">
        <v>69</v>
      </c>
      <c r="VK651" s="10">
        <f>VI651*1.1</f>
        <v>47.300000000000004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VLOOKUP(VO651,$A$681:$F$2313,6,FALSE)</f>
        <v>39</v>
      </c>
      <c r="VS651" s="203" t="s">
        <v>69</v>
      </c>
      <c r="VT651" s="10">
        <f>VR651*1.1</f>
        <v>42.900000000000006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VLOOKUP(VX651,$A$681:$F$2313,6,FALSE)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2783</v>
      </c>
      <c r="WI651" s="204"/>
      <c r="WJ651" s="204">
        <f>VLOOKUP(WG651,$A$681:$F$2313,6,FALSE)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VLOOKUP(WP651,$A$681:$F$2313,6,FALSE)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VLOOKUP(WY651,$A$681:$F$2313,6,FALSE)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VLOOKUP(XH651,$A$681:$F$2313,6,FALSE)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VLOOKUP(XQ651,$A$681:$F$2313,6,FALSE)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2688</v>
      </c>
      <c r="YB651" s="204"/>
      <c r="YC651" s="204">
        <f>VLOOKUP(XZ651,$A$681:$F$2313,6,FALSE)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VLOOKUP(YI651,$A$681:$F$2313,6,FALSE)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VLOOKUP(YR651,$A$681:$F$2313,6,FALSE)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2791</v>
      </c>
      <c r="ZC651" s="204"/>
      <c r="ZD651" s="204">
        <f>VLOOKUP(ZA651,$A$681:$F$2313,6,FALSE)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VLOOKUP(ZJ651,$A$681:$F$2313,6,FALSE)</f>
        <v>4</v>
      </c>
      <c r="ZN651" s="203" t="s">
        <v>69</v>
      </c>
      <c r="ZO651" s="10">
        <f>ZM651*1.1</f>
        <v>4.4000000000000004</v>
      </c>
      <c r="ZQ651" s="274"/>
      <c r="ZR651" s="203" t="s">
        <v>109</v>
      </c>
      <c r="ZS651" s="277" t="s">
        <v>688</v>
      </c>
      <c r="ZU651" s="204"/>
      <c r="ZV651" s="204">
        <f>VLOOKUP(ZS651,$A$681:$F$2313,6,FALSE)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2591</v>
      </c>
      <c r="AAD651" s="204"/>
      <c r="AAE651" s="204">
        <f>VLOOKUP(AAB651,$A$681:$F$2313,6,FALSE)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VLOOKUP(AAK651,$A$681:$F$2313,6,FALSE)</f>
        <v>72</v>
      </c>
      <c r="AAO651" s="203" t="s">
        <v>69</v>
      </c>
      <c r="AAP651" s="10">
        <f>AAN651*1.1</f>
        <v>79.2</v>
      </c>
      <c r="AAQ651" s="10"/>
      <c r="AAR651" s="274"/>
      <c r="AAS651" s="203" t="s">
        <v>109</v>
      </c>
      <c r="AAT651" s="277" t="s">
        <v>2345</v>
      </c>
      <c r="AAV651" s="204"/>
      <c r="AAW651" s="204">
        <f>VLOOKUP(AAT651,$A$681:$F$2313,6,FALSE)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VLOOKUP(ABC651,$A$681:$F$2313,6,FALSE)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VLOOKUP(ABL651,$A$681:$F$2313,6,FALSE)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VLOOKUP(ABU651,$A$681:$F$2313,6,FALSE)</f>
        <v>7</v>
      </c>
      <c r="ABY651" s="203" t="s">
        <v>69</v>
      </c>
      <c r="ABZ651" s="10">
        <f>ABX651*1.1</f>
        <v>7.7000000000000011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VLOOKUP(ACD651,$A$681:$F$2313,6,FALSE)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VLOOKUP(ACM651,$A$681:$F$2313,6,FALSE)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VLOOKUP(ACV651,$A$681:$F$2313,6,FALSE)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VLOOKUP(ADE651,$A$681:$F$2313,6,FALSE)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VLOOKUP(ADN651,$A$681:$F$2313,6,FALSE)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VLOOKUP(ADW651,$A$681:$F$2313,6,FALSE)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VLOOKUP(AEF651,$A$681:$F$2313,6,FALSE)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VLOOKUP(AEO651,$A$681:$F$2313,6,FALSE)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VLOOKUP(AEX651,$A$681:$F$2313,6,FALSE)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VLOOKUP(AFG651,$A$681:$F$2313,6,FALSE)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VLOOKUP(AFP651,$A$681:$F$2313,6,FALSE)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VLOOKUP(AFY651,$A$681:$F$2313,6,FALSE)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VLOOKUP(AGH651,$A$681:$F$2313,6,FALSE)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VLOOKUP(AGQ651,$A$681:$F$2313,6,FALSE)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VLOOKUP(AGZ651,$A$681:$F$2313,6,FALSE)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VLOOKUP(AHI651,$A$681:$F$2313,6,FALSE)</f>
        <v>45</v>
      </c>
      <c r="AHM651" s="203" t="s">
        <v>69</v>
      </c>
      <c r="AHN651" s="10">
        <f>AHL651*1.1</f>
        <v>49.500000000000007</v>
      </c>
      <c r="AHO651" s="10"/>
      <c r="AHP651" s="274"/>
      <c r="AHQ651" s="203" t="s">
        <v>109</v>
      </c>
      <c r="AHR651" s="277" t="s">
        <v>2555</v>
      </c>
      <c r="AHT651" s="204"/>
      <c r="AHU651" s="204">
        <f>VLOOKUP(AHR651,$A$681:$F$2313,6,FALSE)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VLOOKUP(AIA651,$A$681:$F$2313,6,FALSE)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VLOOKUP(AIJ651,$A$681:$F$2313,6,FALSE)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VLOOKUP(AIS651,$A$681:$F$2313,6,FALSE)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VLOOKUP(AJB651,$A$681:$F$2313,6,FALSE)</f>
        <v>7</v>
      </c>
      <c r="AJF651" s="203" t="s">
        <v>69</v>
      </c>
      <c r="AJG651" s="10">
        <f>AJE651*1.1</f>
        <v>7.7000000000000011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VLOOKUP(AJK651,$A$681:$F$2313,6,FALSE)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VLOOKUP(AJT651,$A$681:$F$2313,6,FALSE)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2099</v>
      </c>
      <c r="AKE651" s="204"/>
      <c r="AKF651" s="204">
        <f>VLOOKUP(AKC651,$A$681:$F$2313,6,FALSE)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2605</v>
      </c>
      <c r="AKN651" s="204"/>
      <c r="AKO651" s="204">
        <f>VLOOKUP(AKL651,$A$681:$F$2313,6,FALSE)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2099</v>
      </c>
      <c r="AKW651" s="204"/>
      <c r="AKX651" s="204">
        <f>VLOOKUP(AKU651,$A$681:$F$2313,6,FALSE)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VLOOKUP(ALD651,$A$681:$F$2313,6,FALSE)</f>
        <v>4</v>
      </c>
      <c r="ALH651" s="203" t="s">
        <v>69</v>
      </c>
      <c r="ALI651" s="10">
        <f>ALG651*1.1</f>
        <v>4.4000000000000004</v>
      </c>
      <c r="ALJ651" s="10"/>
      <c r="ALK651" s="274"/>
      <c r="ALL651" s="203" t="s">
        <v>109</v>
      </c>
      <c r="ALM651" s="277" t="s">
        <v>2635</v>
      </c>
      <c r="ALO651" s="204"/>
      <c r="ALP651" s="204">
        <f>VLOOKUP(ALM651,$A$681:$F$2313,6,FALSE)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VLOOKUP(ALV651,$A$681:$F$2313,6,FALSE)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VLOOKUP(AME651,$A$681:$F$2313,6,FALSE)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VLOOKUP(AMN651,$A$681:$F$2313,6,FALSE)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VLOOKUP(AMW651,$A$681:$F$2313,6,FALSE)</f>
        <v>96</v>
      </c>
      <c r="ANA651" s="203" t="s">
        <v>69</v>
      </c>
      <c r="ANB651" s="10">
        <f>AMZ651*1.1</f>
        <v>105.60000000000001</v>
      </c>
      <c r="ANC651" s="10"/>
      <c r="AND651" s="274"/>
      <c r="ANE651" s="203" t="s">
        <v>109</v>
      </c>
      <c r="ANF651" s="277" t="s">
        <v>2099</v>
      </c>
      <c r="ANH651" s="204"/>
      <c r="ANI651" s="204">
        <f>VLOOKUP(ANF651,$A$681:$F$2313,6,FALSE)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2635</v>
      </c>
      <c r="ANQ651" s="204"/>
      <c r="ANR651" s="204">
        <f>VLOOKUP(ANO651,$A$681:$F$2313,6,FALSE)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VLOOKUP(ANX651,$A$681:$F$2313,6,FALSE)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2783</v>
      </c>
      <c r="AOI651" s="204"/>
      <c r="AOJ651" s="204">
        <f>VLOOKUP(AOG651,$A$681:$F$2313,6,FALSE)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VLOOKUP(AOP651,$A$681:$F$2313,6,FALSE)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2084</v>
      </c>
      <c r="APA651" s="204"/>
      <c r="APB651" s="204">
        <f>VLOOKUP(AOY651,$A$681:$F$2313,6,FALSE)</f>
        <v>92</v>
      </c>
      <c r="APC651" s="203" t="s">
        <v>69</v>
      </c>
      <c r="APD651" s="10">
        <f>APB651*1.1</f>
        <v>101.2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VLOOKUP(APH651,$A$681:$F$2313,6,FALSE)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VLOOKUP(APQ651,$A$681:$F$2313,6,FALSE)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VLOOKUP(APZ651,$A$681:$F$2313,6,FALSE)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158.1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510.1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100.1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419.7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770.69999999999993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233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253.29999999999995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161.19999999999999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552.09999999999991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360.1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227.3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321.70000000000005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331.5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283.3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102.20000000000002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613.5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382.09999999999997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288.5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176.50000000000003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181.7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638.5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233.4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310.59999999999997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438.2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493.1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371.79999999999995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293.59999999999997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238.79999999999998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337.9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261.5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44.8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279.70000000000005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645.79999999999995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368.3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332.40000000000003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196.2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390.59999999999997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277.2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166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300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416.6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332.4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318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397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199.10000000000002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292.5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404.1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227.79999999999998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192.8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308.10000000000002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138.19999999999999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133.60000000000002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305.70000000000005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552.09999999999991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320.89999999999998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436.29999999999995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219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657.3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16.600000000000001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106.2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253.09999999999997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172.60000000000002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256.89999999999998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86.4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459.59999999999997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351.70000000000005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156.5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270.8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64.400000000000006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31.700000000000003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194.5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366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191.09999999999997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305.49999999999994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73.7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235.70000000000002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115.4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201.49999999999997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292.09999999999997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49.3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593.29999999999995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58.8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646.1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82.5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198.89999999999998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714.5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192.09999999999997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175.9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465.4</v>
      </c>
      <c r="AQG652" s="274"/>
    </row>
    <row r="653" spans="1:1125" s="14" customFormat="1" ht="15">
      <c r="A653" s="203" t="s">
        <v>110</v>
      </c>
      <c r="B653" s="277" t="s">
        <v>2782</v>
      </c>
      <c r="D653" s="284">
        <f>IF(C653="Kopman",2,1)</f>
        <v>1</v>
      </c>
      <c r="E653" s="204">
        <f>VLOOKUP(B653,$A$681:$F$2313,6,FALSE)</f>
        <v>44</v>
      </c>
      <c r="F653" s="203" t="s">
        <v>61</v>
      </c>
      <c r="G653" s="10">
        <f>E653*1.5</f>
        <v>66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VLOOKUP(K653,$A$681:$F$2313,6,FALSE)</f>
        <v>38</v>
      </c>
      <c r="O653" s="203" t="s">
        <v>61</v>
      </c>
      <c r="P653" s="10">
        <f>N653*1.5*M653</f>
        <v>57</v>
      </c>
      <c r="Q653" s="10"/>
      <c r="R653" s="268"/>
      <c r="S653" s="203" t="s">
        <v>110</v>
      </c>
      <c r="T653" s="277" t="s">
        <v>2782</v>
      </c>
      <c r="V653" s="284">
        <f>IF(U653="Kopman",2,1)</f>
        <v>1</v>
      </c>
      <c r="W653" s="204">
        <f>VLOOKUP(T653,$A$681:$F$2313,6,FALSE)</f>
        <v>44</v>
      </c>
      <c r="X653" s="203" t="s">
        <v>61</v>
      </c>
      <c r="Y653" s="10">
        <f>W653*1.5*V653</f>
        <v>66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VLOOKUP(AC653,$A$681:$F$2313,6,FALSE)</f>
        <v>38</v>
      </c>
      <c r="AG653" s="203" t="s">
        <v>61</v>
      </c>
      <c r="AH653" s="10">
        <f>AF653*1.5*AE653</f>
        <v>57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VLOOKUP(AL653,$A$681:$F$2313,6,FALSE)</f>
        <v>38</v>
      </c>
      <c r="AP653" s="203" t="s">
        <v>61</v>
      </c>
      <c r="AQ653" s="10">
        <f>AO653*1.5*AN653</f>
        <v>57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VLOOKUP(AU653,$A$681:$F$2313,6,FALSE)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2085</v>
      </c>
      <c r="BF653" s="284">
        <f>IF(BE653="Kopman",2,1)</f>
        <v>1</v>
      </c>
      <c r="BG653" s="204">
        <f>VLOOKUP(BD653,$A$681:$F$2313,6,FALSE)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VLOOKUP(BM653,$A$681:$F$2313,6,FALSE)</f>
        <v>89</v>
      </c>
      <c r="BQ653" s="203" t="s">
        <v>61</v>
      </c>
      <c r="BR653" s="10">
        <f>BP653*1.5*BO653</f>
        <v>133.5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VLOOKUP(BV653,$A$681:$F$2313,6,FALSE)</f>
        <v>38</v>
      </c>
      <c r="BZ653" s="203" t="s">
        <v>61</v>
      </c>
      <c r="CA653" s="10">
        <f>BY653*1.5*BX653</f>
        <v>57</v>
      </c>
      <c r="CB653" s="10"/>
      <c r="CC653" s="268"/>
      <c r="CD653" s="203" t="s">
        <v>110</v>
      </c>
      <c r="CE653" s="277" t="s">
        <v>2782</v>
      </c>
      <c r="CG653" s="284">
        <f>IF(CF653="Kopman",2,1)</f>
        <v>1</v>
      </c>
      <c r="CH653" s="204">
        <f>VLOOKUP(CE653,$A$681:$F$2313,6,FALSE)</f>
        <v>44</v>
      </c>
      <c r="CI653" s="203" t="s">
        <v>61</v>
      </c>
      <c r="CJ653" s="10">
        <f>CH653*1.5*CG653</f>
        <v>66</v>
      </c>
      <c r="CK653" s="10"/>
      <c r="CL653" s="268"/>
      <c r="CM653" s="203" t="s">
        <v>110</v>
      </c>
      <c r="CN653" s="417" t="s">
        <v>2782</v>
      </c>
      <c r="CO653" s="416" t="s">
        <v>2020</v>
      </c>
      <c r="CP653" s="284">
        <f>IF(CO653="Kopman",2,1)</f>
        <v>2</v>
      </c>
      <c r="CQ653" s="204">
        <f>VLOOKUP(CN653,$A$681:$F$2313,6,FALSE)</f>
        <v>44</v>
      </c>
      <c r="CR653" s="203" t="s">
        <v>61</v>
      </c>
      <c r="CS653" s="10">
        <f>CQ653*1.5*CP653</f>
        <v>132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VLOOKUP(CW653,$A$681:$F$2313,6,FALSE)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VLOOKUP(DF653,$A$681:$F$2313,6,FALSE)</f>
        <v>44</v>
      </c>
      <c r="DJ653" s="203" t="s">
        <v>61</v>
      </c>
      <c r="DK653" s="10">
        <f>DI653*1.5*DH653</f>
        <v>66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VLOOKUP(DO653,$A$681:$F$2313,6,FALSE)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VLOOKUP(DX653,$A$681:$F$2313,6,FALSE)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VLOOKUP(EG653,$A$681:$F$2313,6,FALSE)</f>
        <v>115</v>
      </c>
      <c r="EK653" s="203" t="s">
        <v>61</v>
      </c>
      <c r="EL653" s="10">
        <f>EJ653*1.5*EI653</f>
        <v>172.5</v>
      </c>
      <c r="EM653" s="10"/>
      <c r="EN653" s="268"/>
      <c r="EO653" s="203" t="s">
        <v>110</v>
      </c>
      <c r="EP653" s="277" t="s">
        <v>2085</v>
      </c>
      <c r="ER653" s="284">
        <f>IF(EQ653="Kopman",2,1)</f>
        <v>1</v>
      </c>
      <c r="ES653" s="204">
        <f>VLOOKUP(EP653,$A$681:$F$2313,6,FALSE)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VLOOKUP(EY653,$A$681:$F$2313,6,FALSE)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VLOOKUP(FH653,$A$681:$F$2313,6,FALSE)</f>
        <v>89</v>
      </c>
      <c r="FL653" s="203" t="s">
        <v>61</v>
      </c>
      <c r="FM653" s="10">
        <f>FK653*1.5*FJ653</f>
        <v>133.5</v>
      </c>
      <c r="FN653" s="10"/>
      <c r="FO653" s="268"/>
      <c r="FP653" s="203" t="s">
        <v>110</v>
      </c>
      <c r="FQ653" s="277" t="s">
        <v>2085</v>
      </c>
      <c r="FS653" s="284">
        <f>IF(FR653="Kopman",2,1)</f>
        <v>1</v>
      </c>
      <c r="FT653" s="204">
        <f>VLOOKUP(FQ653,$A$681:$F$2313,6,FALSE)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2782</v>
      </c>
      <c r="GB653" s="284">
        <f>IF(GA653="Kopman",2,1)</f>
        <v>1</v>
      </c>
      <c r="GC653" s="204">
        <f>VLOOKUP(FZ653,$A$681:$F$2313,6,FALSE)</f>
        <v>44</v>
      </c>
      <c r="GD653" s="203" t="s">
        <v>61</v>
      </c>
      <c r="GE653" s="10">
        <f>GC653*1.5*GB653</f>
        <v>66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VLOOKUP(GI653,$A$681:$F$2313,6,FALSE)</f>
        <v>38</v>
      </c>
      <c r="GM653" s="203" t="s">
        <v>61</v>
      </c>
      <c r="GN653" s="10">
        <f>GL653*1.5*GK653</f>
        <v>57</v>
      </c>
      <c r="GO653" s="10"/>
      <c r="GP653" s="268"/>
      <c r="GQ653" s="203" t="s">
        <v>110</v>
      </c>
      <c r="GR653" s="277" t="s">
        <v>2674</v>
      </c>
      <c r="GT653" s="284">
        <f>IF(GS653="Kopman",2,1)</f>
        <v>1</v>
      </c>
      <c r="GU653" s="204">
        <f>VLOOKUP(GR653,$A$681:$F$2313,6,FALSE)</f>
        <v>23</v>
      </c>
      <c r="GV653" s="203" t="s">
        <v>61</v>
      </c>
      <c r="GW653" s="10">
        <f>GU653*1.5</f>
        <v>34.5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VLOOKUP(HA653,$A$681:$F$2313,6,FALSE)</f>
        <v>38</v>
      </c>
      <c r="HE653" s="203" t="s">
        <v>61</v>
      </c>
      <c r="HF653" s="10">
        <f>HD653*1.5*HC653</f>
        <v>57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VLOOKUP(HJ653,$A$681:$F$2313,6,FALSE)</f>
        <v>38</v>
      </c>
      <c r="HN653" s="203" t="s">
        <v>61</v>
      </c>
      <c r="HO653" s="10">
        <f>HM653*1.5</f>
        <v>57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VLOOKUP(HS653,$A$681:$F$2313,6,FALSE)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VLOOKUP(IB653,$A$681:$F$2313,6,FALSE)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VLOOKUP(IK653,$A$681:$F$2313,6,FALSE)</f>
        <v>44</v>
      </c>
      <c r="IO653" s="203" t="s">
        <v>61</v>
      </c>
      <c r="IP653" s="10">
        <f>IN653*1.5*IM653</f>
        <v>66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VLOOKUP(IT653,$A$681:$F$2313,6,FALSE)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VLOOKUP(JC653,$A$681:$F$2313,6,FALSE)</f>
        <v>89</v>
      </c>
      <c r="JG653" s="203" t="s">
        <v>61</v>
      </c>
      <c r="JH653" s="10">
        <f>JF653*1.5*JE653</f>
        <v>133.5</v>
      </c>
      <c r="JI653" s="10"/>
      <c r="JJ653" s="268"/>
      <c r="JK653" s="203" t="s">
        <v>110</v>
      </c>
      <c r="JL653" s="277" t="s">
        <v>2058</v>
      </c>
      <c r="JN653" s="284">
        <f>IF(JM653="Kopman",2,1)</f>
        <v>1</v>
      </c>
      <c r="JO653" s="204">
        <f>VLOOKUP(JL653,$A$681:$F$2313,6,FALSE)</f>
        <v>52</v>
      </c>
      <c r="JP653" s="203" t="s">
        <v>61</v>
      </c>
      <c r="JQ653" s="10">
        <f>JO653*1.5*JN653</f>
        <v>78</v>
      </c>
      <c r="JR653" s="10"/>
      <c r="JS653" s="268"/>
      <c r="JT653" s="203" t="s">
        <v>110</v>
      </c>
      <c r="JU653" s="277" t="s">
        <v>2674</v>
      </c>
      <c r="JW653" s="284">
        <f>IF(JV653="Kopman",2,1)</f>
        <v>1</v>
      </c>
      <c r="JX653" s="204">
        <f>VLOOKUP(JU653,$A$681:$F$2313,6,FALSE)</f>
        <v>23</v>
      </c>
      <c r="JY653" s="203" t="s">
        <v>61</v>
      </c>
      <c r="JZ653" s="10">
        <f>JX653*1.5*JW653</f>
        <v>34.5</v>
      </c>
      <c r="KA653" s="10"/>
      <c r="KB653" s="268"/>
      <c r="KC653" s="203" t="s">
        <v>110</v>
      </c>
      <c r="KD653" s="277" t="s">
        <v>2059</v>
      </c>
      <c r="KF653" s="284">
        <f>IF(KE653="Kopman",2,1)</f>
        <v>1</v>
      </c>
      <c r="KG653" s="204">
        <f>VLOOKUP(KD653,$A$681:$F$2313,6,FALSE)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VLOOKUP(KM653,$A$681:$F$2313,6,FALSE)</f>
        <v>115</v>
      </c>
      <c r="KQ653" s="203" t="s">
        <v>61</v>
      </c>
      <c r="KR653" s="10">
        <f>KP653*1.5</f>
        <v>172.5</v>
      </c>
      <c r="KS653" s="10"/>
      <c r="KT653" s="268"/>
      <c r="KU653" s="203" t="s">
        <v>110</v>
      </c>
      <c r="KV653" s="277" t="s">
        <v>2517</v>
      </c>
      <c r="KX653" s="284">
        <f>IF(KW653="Kopman",2,1)</f>
        <v>1</v>
      </c>
      <c r="KY653" s="204">
        <f>VLOOKUP(KV653,$A$681:$F$2313,6,FALSE)</f>
        <v>10</v>
      </c>
      <c r="KZ653" s="203" t="s">
        <v>61</v>
      </c>
      <c r="LA653" s="10">
        <f>KY653*1.5*KX653</f>
        <v>15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VLOOKUP(LE653,$A$681:$F$2313,6,FALSE)</f>
        <v>9</v>
      </c>
      <c r="LI653" s="203" t="s">
        <v>61</v>
      </c>
      <c r="LJ653" s="10">
        <f>LH653*1.5*LG653</f>
        <v>13.5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VLOOKUP(LN653,$A$681:$F$2313,6,FALSE)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VLOOKUP(LW653,$A$681:$F$2313,6,FALSE)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VLOOKUP(MF653,$A$681:$F$2313,6,FALSE)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2093</v>
      </c>
      <c r="MQ653" s="284">
        <f>IF(MP653="Kopman",2,1)</f>
        <v>1</v>
      </c>
      <c r="MR653" s="204">
        <f>VLOOKUP(MO653,$A$681:$F$2313,6,FALSE)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VLOOKUP(MX653,$A$681:$F$2313,6,FALSE)</f>
        <v>89</v>
      </c>
      <c r="NB653" s="203" t="s">
        <v>61</v>
      </c>
      <c r="NC653" s="10">
        <f>NA653*1.5*MZ653</f>
        <v>133.5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VLOOKUP(NG653,$A$681:$F$2313,6,FALSE)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VLOOKUP(NP653,$A$681:$F$2313,6,FALSE)</f>
        <v>89</v>
      </c>
      <c r="NT653" s="203" t="s">
        <v>61</v>
      </c>
      <c r="NU653" s="10">
        <f>NS653*1.5*NR653</f>
        <v>133.5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VLOOKUP(NY653,$A$681:$F$2313,6,FALSE)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VLOOKUP(OH653,$A$681:$F$2313,6,FALSE)</f>
        <v>38</v>
      </c>
      <c r="OL653" s="203" t="s">
        <v>61</v>
      </c>
      <c r="OM653" s="10">
        <f>OK653*1.5*OJ653</f>
        <v>57</v>
      </c>
      <c r="ON653" s="10"/>
      <c r="OO653" s="268"/>
      <c r="OP653" s="203" t="s">
        <v>110</v>
      </c>
      <c r="OQ653" s="425" t="s">
        <v>2076</v>
      </c>
      <c r="OS653" s="284">
        <f>IF(OR653="Kopman",2,1)</f>
        <v>1</v>
      </c>
      <c r="OT653" s="204">
        <f>VLOOKUP(OQ653,$A$681:$F$2313,6,FALSE)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VLOOKUP(OZ653,$A$681:$F$2313,6,FALSE)</f>
        <v>115</v>
      </c>
      <c r="PD653" s="203" t="s">
        <v>61</v>
      </c>
      <c r="PE653" s="10">
        <f>PC653*1.5*PB653</f>
        <v>172.5</v>
      </c>
      <c r="PF653" s="10"/>
      <c r="PG653" s="268"/>
      <c r="PH653" s="203" t="s">
        <v>110</v>
      </c>
      <c r="PI653" s="277" t="s">
        <v>2782</v>
      </c>
      <c r="PK653" s="284">
        <f>IF(PJ653="Kopman",2,1)</f>
        <v>1</v>
      </c>
      <c r="PL653" s="204">
        <f>VLOOKUP(PI653,$A$681:$F$2313,6,FALSE)</f>
        <v>44</v>
      </c>
      <c r="PM653" s="203" t="s">
        <v>61</v>
      </c>
      <c r="PN653" s="10">
        <f>PL653*1.5*PK653</f>
        <v>66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VLOOKUP(PR653,$A$681:$F$2313,6,FALSE)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VLOOKUP(QA653,$A$681:$F$2313,6,FALSE)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VLOOKUP(QJ653,$A$681:$F$2313,6,FALSE)</f>
        <v>44</v>
      </c>
      <c r="QN653" s="203" t="s">
        <v>61</v>
      </c>
      <c r="QO653" s="10">
        <f>QM653*1.5*QL653</f>
        <v>66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VLOOKUP(QS653,$A$681:$F$2313,6,FALSE)</f>
        <v>38</v>
      </c>
      <c r="QW653" s="203" t="s">
        <v>61</v>
      </c>
      <c r="QX653" s="10">
        <f>QV653*1.5*QU653</f>
        <v>57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VLOOKUP(RB653,$A$681:$F$2313,6,FALSE)</f>
        <v>44</v>
      </c>
      <c r="RF653" s="203" t="s">
        <v>61</v>
      </c>
      <c r="RG653" s="10">
        <f>RE653*1.5*RD653</f>
        <v>66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VLOOKUP(RK653,$A$681:$F$2313,6,FALSE)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VLOOKUP(RT653,$A$681:$F$2313,6,FALSE)</f>
        <v>38</v>
      </c>
      <c r="RX653" s="203" t="s">
        <v>61</v>
      </c>
      <c r="RY653" s="10">
        <f>RW653*1.5*RV653</f>
        <v>57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VLOOKUP(SC653,$A$681:$F$2313,6,FALSE)</f>
        <v>38</v>
      </c>
      <c r="SG653" s="203" t="s">
        <v>61</v>
      </c>
      <c r="SH653" s="10">
        <f>SF653*1.5*SE653</f>
        <v>57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VLOOKUP(SL653,$A$681:$F$2313,6,FALSE)</f>
        <v>89</v>
      </c>
      <c r="SP653" s="203" t="s">
        <v>61</v>
      </c>
      <c r="SQ653" s="10">
        <f>SO653*1.5*SN653</f>
        <v>133.5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VLOOKUP(SU653,$A$681:$F$2313,6,FALSE)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VLOOKUP(TD653,$A$681:$F$2313,6,FALSE)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VLOOKUP(TM653,$A$681:$F$2313,6,FALSE)</f>
        <v>69</v>
      </c>
      <c r="TQ653" s="203" t="s">
        <v>61</v>
      </c>
      <c r="TR653" s="10">
        <f>TP653*1.5*TO653</f>
        <v>103.5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VLOOKUP(TV653,$A$681:$F$2313,6,FALSE)</f>
        <v>5</v>
      </c>
      <c r="TZ653" s="203" t="s">
        <v>61</v>
      </c>
      <c r="UA653" s="10">
        <f>TY653*1.5*TX653</f>
        <v>7.5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VLOOKUP(UE653,$A$681:$F$2313,6,FALSE)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VLOOKUP(UN653,$A$681:$F$2313,6,FALSE)</f>
        <v>38</v>
      </c>
      <c r="UR653" s="203" t="s">
        <v>61</v>
      </c>
      <c r="US653" s="10">
        <f>UQ653*1.5*UP653</f>
        <v>57</v>
      </c>
      <c r="UT653" s="10"/>
      <c r="UU653" s="274"/>
      <c r="UV653" s="203" t="s">
        <v>110</v>
      </c>
      <c r="UW653" s="277" t="s">
        <v>2093</v>
      </c>
      <c r="UY653" s="284">
        <f>IF(UX653="Kopman",2,1)</f>
        <v>1</v>
      </c>
      <c r="UZ653" s="204">
        <f>VLOOKUP(UW653,$A$681:$F$2313,6,FALSE)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VLOOKUP(VF653,$A$681:$F$2313,6,FALSE)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VLOOKUP(VO653,$A$681:$F$2313,6,FALSE)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VLOOKUP(VX653,$A$681:$F$2313,6,FALSE)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VLOOKUP(WG653,$A$681:$F$2313,6,FALSE)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VLOOKUP(WP653,$A$681:$F$2313,6,FALSE)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VLOOKUP(WY653,$A$681:$F$2313,6,FALSE)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2808</v>
      </c>
      <c r="XJ653" s="284">
        <f>IF(XI653="Kopman",2,1)</f>
        <v>1</v>
      </c>
      <c r="XK653" s="204">
        <f>VLOOKUP(XH653,$A$681:$F$2313,6,FALSE)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VLOOKUP(XQ653,$A$681:$F$2313,6,FALSE)</f>
        <v>89</v>
      </c>
      <c r="XU653" s="203" t="s">
        <v>61</v>
      </c>
      <c r="XV653" s="10">
        <f>XT653*1.5*XS653</f>
        <v>133.5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VLOOKUP(XZ653,$A$681:$F$2313,6,FALSE)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VLOOKUP(YI653,$A$681:$F$2313,6,FALSE)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VLOOKUP(YR653,$A$681:$F$2313,6,FALSE)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VLOOKUP(ZA653,$A$681:$F$2313,6,FALSE)</f>
        <v>38</v>
      </c>
      <c r="ZE653" s="203" t="s">
        <v>61</v>
      </c>
      <c r="ZF653" s="10">
        <f>ZD653*1.5</f>
        <v>57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VLOOKUP(ZJ653,$A$681:$F$2313,6,FALSE)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VLOOKUP(ZS653,$A$681:$F$2313,6,FALSE)</f>
        <v>89</v>
      </c>
      <c r="ZW653" s="203" t="s">
        <v>61</v>
      </c>
      <c r="ZX653" s="10">
        <f>ZV653*1.5*ZU653</f>
        <v>133.5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VLOOKUP(AAB653,$A$681:$F$2313,6,FALSE)</f>
        <v>29</v>
      </c>
      <c r="AAF653" s="203" t="s">
        <v>61</v>
      </c>
      <c r="AAG653" s="10">
        <f>AAE653*1.5*AAD653</f>
        <v>43.5</v>
      </c>
      <c r="AAH653" s="10"/>
      <c r="AAI653" s="274"/>
      <c r="AAJ653" s="203" t="s">
        <v>110</v>
      </c>
      <c r="AAK653" s="277" t="s">
        <v>2647</v>
      </c>
      <c r="AAM653" s="284">
        <f>IF(AAL653="Kopman",2,1)</f>
        <v>1</v>
      </c>
      <c r="AAN653" s="204">
        <f>VLOOKUP(AAK653,$A$681:$F$2313,6,FALSE)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VLOOKUP(AAT653,$A$681:$F$2313,6,FALSE)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VLOOKUP(ABC653,$A$681:$F$2313,6,FALSE)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VLOOKUP(ABL653,$A$681:$F$2313,6,FALSE)</f>
        <v>5</v>
      </c>
      <c r="ABP653" s="203" t="s">
        <v>61</v>
      </c>
      <c r="ABQ653" s="10">
        <f>ABO653*1.5*ABN653</f>
        <v>7.5</v>
      </c>
      <c r="ABR653" s="10"/>
      <c r="ABS653" s="274"/>
      <c r="ABT653" s="203" t="s">
        <v>110</v>
      </c>
      <c r="ABU653" s="417" t="s">
        <v>846</v>
      </c>
      <c r="ABV653" s="416" t="s">
        <v>2020</v>
      </c>
      <c r="ABW653" s="284">
        <f>IF(ABV653="Kopman",2,1)</f>
        <v>2</v>
      </c>
      <c r="ABX653" s="204">
        <f>VLOOKUP(ABU653,$A$681:$F$2313,6,FALSE)</f>
        <v>89</v>
      </c>
      <c r="ABY653" s="203" t="s">
        <v>61</v>
      </c>
      <c r="ABZ653" s="10">
        <f>ABX653*1.5*ABW653</f>
        <v>267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VLOOKUP(ACD653,$A$681:$F$2313,6,FALSE)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VLOOKUP(ACM653,$A$681:$F$2313,6,FALSE)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VLOOKUP(ACV653,$A$681:$F$2313,6,FALSE)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VLOOKUP(ADE653,$A$681:$F$2313,6,FALSE)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VLOOKUP(ADN653,$A$681:$F$2313,6,FALSE)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VLOOKUP(ADW653,$A$681:$F$2313,6,FALSE)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VLOOKUP(AEF653,$A$681:$F$2313,6,FALSE)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VLOOKUP(AEO653,$A$681:$F$2313,6,FALSE)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VLOOKUP(AEX653,$A$681:$F$2313,6,FALSE)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VLOOKUP(AFG653,$A$681:$F$2313,6,FALSE)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VLOOKUP(AFP653,$A$681:$F$2313,6,FALSE)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VLOOKUP(AFY653,$A$681:$F$2313,6,FALSE)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VLOOKUP(AGH653,$A$681:$F$2313,6,FALSE)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VLOOKUP(AGQ653,$A$681:$F$2313,6,FALSE)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2674</v>
      </c>
      <c r="AHB653" s="284">
        <f>IF(AHA653="Kopman",2,1)</f>
        <v>1</v>
      </c>
      <c r="AHC653" s="204">
        <f>VLOOKUP(AGZ653,$A$681:$F$2313,6,FALSE)</f>
        <v>23</v>
      </c>
      <c r="AHD653" s="203" t="s">
        <v>61</v>
      </c>
      <c r="AHE653" s="10">
        <f>AHC653*1.5*AHB653</f>
        <v>34.5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VLOOKUP(AHI653,$A$681:$F$2313,6,FALSE)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VLOOKUP(AHR653,$A$681:$F$2313,6,FALSE)</f>
        <v>38</v>
      </c>
      <c r="AHV653" s="203" t="s">
        <v>61</v>
      </c>
      <c r="AHW653" s="10">
        <f>AHU653*1.5*AHT653</f>
        <v>57</v>
      </c>
      <c r="AHX653" s="10"/>
      <c r="AHY653" s="274"/>
      <c r="AHZ653" s="203" t="s">
        <v>110</v>
      </c>
      <c r="AIA653" s="277" t="s">
        <v>2808</v>
      </c>
      <c r="AIC653" s="284">
        <f>IF(AIB653="Kopman",2,1)</f>
        <v>1</v>
      </c>
      <c r="AID653" s="204">
        <f>VLOOKUP(AIA653,$A$681:$F$2313,6,FALSE)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VLOOKUP(AIJ653,$A$681:$F$2313,6,FALSE)</f>
        <v>115</v>
      </c>
      <c r="AIN653" s="203" t="s">
        <v>61</v>
      </c>
      <c r="AIO653" s="10">
        <f>AIM653*1.5*AIL653</f>
        <v>172.5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VLOOKUP(AIS653,$A$681:$F$2313,6,FALSE)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VLOOKUP(AJB653,$A$681:$F$2313,6,FALSE)</f>
        <v>115</v>
      </c>
      <c r="AJF653" s="203" t="s">
        <v>61</v>
      </c>
      <c r="AJG653" s="10">
        <f>AJE653*1.5*AJD653</f>
        <v>172.5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VLOOKUP(AJK653,$A$681:$F$2313,6,FALSE)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2674</v>
      </c>
      <c r="AJV653" s="284">
        <f>IF(AJU653="Kopman",2,1)</f>
        <v>1</v>
      </c>
      <c r="AJW653" s="204">
        <f>VLOOKUP(AJT653,$A$681:$F$2313,6,FALSE)</f>
        <v>23</v>
      </c>
      <c r="AJX653" s="203" t="s">
        <v>61</v>
      </c>
      <c r="AJY653" s="10">
        <f>AJW653*1.5*AJV653</f>
        <v>34.5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VLOOKUP(AKC653,$A$681:$F$2313,6,FALSE)</f>
        <v>115</v>
      </c>
      <c r="AKG653" s="203" t="s">
        <v>61</v>
      </c>
      <c r="AKH653" s="10">
        <f>AKF653*1.5*AKE653</f>
        <v>172.5</v>
      </c>
      <c r="AKI653" s="10"/>
      <c r="AKJ653" s="274"/>
      <c r="AKK653" s="203" t="s">
        <v>110</v>
      </c>
      <c r="AKL653" s="277" t="s">
        <v>2782</v>
      </c>
      <c r="AKN653" s="284">
        <f>IF(AKM653="Kopman",2,1)</f>
        <v>1</v>
      </c>
      <c r="AKO653" s="204">
        <f>VLOOKUP(AKL653,$A$681:$F$2313,6,FALSE)</f>
        <v>44</v>
      </c>
      <c r="AKP653" s="203" t="s">
        <v>61</v>
      </c>
      <c r="AKQ653" s="10">
        <f>AKO653*1.5*AKN653</f>
        <v>66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VLOOKUP(AKU653,$A$681:$F$2313,6,FALSE)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VLOOKUP(ALD653,$A$681:$F$2313,6,FALSE)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VLOOKUP(ALM653,$A$681:$F$2313,6,FALSE)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VLOOKUP(ALV653,$A$681:$F$2313,6,FALSE)</f>
        <v>38</v>
      </c>
      <c r="ALZ653" s="203" t="s">
        <v>61</v>
      </c>
      <c r="AMA653" s="10">
        <f>ALY653*1.5*ALX653</f>
        <v>57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VLOOKUP(AME653,$A$681:$F$2313,6,FALSE)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VLOOKUP(AMN653,$A$681:$F$2313,6,FALSE)</f>
        <v>44</v>
      </c>
      <c r="AMR653" s="203" t="s">
        <v>61</v>
      </c>
      <c r="AMS653" s="10">
        <f>AMQ653*1.5*AMP653</f>
        <v>66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VLOOKUP(AMW653,$A$681:$F$2313,6,FALSE)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VLOOKUP(ANF653,$A$681:$F$2313,6,FALSE)</f>
        <v>89</v>
      </c>
      <c r="ANJ653" s="203" t="s">
        <v>61</v>
      </c>
      <c r="ANK653" s="10">
        <f>ANI653*1.5*ANH653</f>
        <v>133.5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VLOOKUP(ANO653,$A$681:$F$2313,6,FALSE)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VLOOKUP(ANX653,$A$681:$F$2313,6,FALSE)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VLOOKUP(AOG653,$A$681:$F$2313,6,FALSE)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VLOOKUP(AOP653,$A$681:$F$2313,6,FALSE)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VLOOKUP(AOY653,$A$681:$F$2313,6,FALSE)</f>
        <v>38</v>
      </c>
      <c r="APC653" s="203" t="s">
        <v>61</v>
      </c>
      <c r="APD653" s="10">
        <f>APB653*1.5*APA653</f>
        <v>57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VLOOKUP(APH653,$A$681:$F$2313,6,FALSE)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2085</v>
      </c>
      <c r="APS653" s="284">
        <f>IF(APR653="Kopman",2,1)</f>
        <v>1</v>
      </c>
      <c r="APT653" s="204">
        <f>VLOOKUP(APQ653,$A$681:$F$2313,6,FALSE)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VLOOKUP(APZ653,$A$681:$F$2313,6,FALSE)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VLOOKUP(B654,$A$681:$F$2313,6,FALSE)</f>
        <v>38</v>
      </c>
      <c r="F654" s="203" t="s">
        <v>63</v>
      </c>
      <c r="G654" s="10">
        <f>E654*1.4</f>
        <v>53.199999999999996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VLOOKUP(K654,$A$681:$F$2313,6,FALSE)</f>
        <v>44</v>
      </c>
      <c r="O654" s="203" t="s">
        <v>63</v>
      </c>
      <c r="P654" s="10">
        <f>N654*1.4</f>
        <v>61.599999999999994</v>
      </c>
      <c r="Q654" s="10"/>
      <c r="R654" s="268"/>
      <c r="S654" s="203" t="s">
        <v>111</v>
      </c>
      <c r="T654" s="277" t="s">
        <v>2678</v>
      </c>
      <c r="V654" s="204"/>
      <c r="W654" s="204">
        <f>VLOOKUP(T654,$A$681:$F$2313,6,FALSE)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2782</v>
      </c>
      <c r="AE654" s="204"/>
      <c r="AF654" s="204">
        <f>VLOOKUP(AC654,$A$681:$F$2313,6,FALSE)</f>
        <v>44</v>
      </c>
      <c r="AG654" s="203" t="s">
        <v>63</v>
      </c>
      <c r="AH654" s="10">
        <f>AF654*1.4</f>
        <v>61.599999999999994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VLOOKUP(AL654,$A$681:$F$2313,6,FALSE)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VLOOKUP(AU654,$A$681:$F$2313,6,FALSE)</f>
        <v>89</v>
      </c>
      <c r="AY654" s="203" t="s">
        <v>63</v>
      </c>
      <c r="AZ654" s="10">
        <f>AX654*1.4</f>
        <v>124.6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VLOOKUP(BD654,$A$681:$F$2313,6,FALSE)</f>
        <v>44</v>
      </c>
      <c r="BH654" s="203" t="s">
        <v>63</v>
      </c>
      <c r="BI654" s="10">
        <f>BG654*1.4</f>
        <v>61.599999999999994</v>
      </c>
      <c r="BJ654" s="10"/>
      <c r="BK654" s="268"/>
      <c r="BL654" s="203" t="s">
        <v>111</v>
      </c>
      <c r="BM654" s="277" t="s">
        <v>2782</v>
      </c>
      <c r="BO654" s="204"/>
      <c r="BP654" s="204">
        <f>VLOOKUP(BM654,$A$681:$F$2313,6,FALSE)</f>
        <v>44</v>
      </c>
      <c r="BQ654" s="203" t="s">
        <v>63</v>
      </c>
      <c r="BR654" s="10">
        <f>BP654*1.4</f>
        <v>61.599999999999994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VLOOKUP(BV654,$A$681:$F$2313,6,FALSE)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2058</v>
      </c>
      <c r="CG654" s="204"/>
      <c r="CH654" s="204">
        <f>VLOOKUP(CE654,$A$681:$F$2313,6,FALSE)</f>
        <v>52</v>
      </c>
      <c r="CI654" s="203" t="s">
        <v>63</v>
      </c>
      <c r="CJ654" s="10">
        <f>CH654*1.4</f>
        <v>72.8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VLOOKUP(CN654,$A$681:$F$2313,6,FALSE)</f>
        <v>38</v>
      </c>
      <c r="CR654" s="203" t="s">
        <v>63</v>
      </c>
      <c r="CS654" s="10">
        <f>CQ654*1.4</f>
        <v>53.199999999999996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VLOOKUP(CW654,$A$681:$F$2313,6,FALSE)</f>
        <v>89</v>
      </c>
      <c r="DA654" s="203" t="s">
        <v>63</v>
      </c>
      <c r="DB654" s="10">
        <f>CZ654*1.4</f>
        <v>124.6</v>
      </c>
      <c r="DC654" s="10"/>
      <c r="DD654" s="268"/>
      <c r="DE654" s="203" t="s">
        <v>111</v>
      </c>
      <c r="DF654" s="277" t="s">
        <v>2782</v>
      </c>
      <c r="DH654" s="204"/>
      <c r="DI654" s="204">
        <f>VLOOKUP(DF654,$A$681:$F$2313,6,FALSE)</f>
        <v>44</v>
      </c>
      <c r="DJ654" s="203" t="s">
        <v>63</v>
      </c>
      <c r="DK654" s="10">
        <f>DI654*1.4</f>
        <v>61.599999999999994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VLOOKUP(DO654,$A$681:$F$2313,6,FALSE)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VLOOKUP(DX654,$A$681:$F$2313,6,FALSE)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VLOOKUP(EG654,$A$681:$F$2313,6,FALSE)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VLOOKUP(EP654,$A$681:$F$2313,6,FALSE)</f>
        <v>38</v>
      </c>
      <c r="ET654" s="203" t="s">
        <v>63</v>
      </c>
      <c r="EU654" s="10">
        <f>ES654*1.4</f>
        <v>53.199999999999996</v>
      </c>
      <c r="EV654" s="10"/>
      <c r="EW654" s="268"/>
      <c r="EX654" s="203" t="s">
        <v>111</v>
      </c>
      <c r="EY654" s="277" t="s">
        <v>2583</v>
      </c>
      <c r="FA654" s="204"/>
      <c r="FB654" s="204">
        <f>VLOOKUP(EY654,$A$681:$F$2313,6,FALSE)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VLOOKUP(FH654,$A$681:$F$2313,6,FALSE)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2647</v>
      </c>
      <c r="FS654" s="204"/>
      <c r="FT654" s="204">
        <f>VLOOKUP(FQ654,$A$681:$F$2313,6,FALSE)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2844</v>
      </c>
      <c r="GB654" s="204"/>
      <c r="GC654" s="204">
        <f>VLOOKUP(FZ654,$A$681:$F$2313,6,FALSE)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VLOOKUP(GI654,$A$681:$F$2313,6,FALSE)</f>
        <v>115</v>
      </c>
      <c r="GM654" s="203" t="s">
        <v>63</v>
      </c>
      <c r="GN654" s="10">
        <f>GL654*1.4</f>
        <v>161</v>
      </c>
      <c r="GO654" s="10"/>
      <c r="GP654" s="268"/>
      <c r="GQ654" s="203" t="s">
        <v>111</v>
      </c>
      <c r="GR654" s="277" t="s">
        <v>2844</v>
      </c>
      <c r="GT654" s="204"/>
      <c r="GU654" s="204">
        <f>VLOOKUP(GR654,$A$681:$F$2313,6,FALSE)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2067</v>
      </c>
      <c r="HC654" s="204"/>
      <c r="HD654" s="204">
        <f>VLOOKUP(HA654,$A$681:$F$2313,6,FALSE)</f>
        <v>45</v>
      </c>
      <c r="HE654" s="203" t="s">
        <v>63</v>
      </c>
      <c r="HF654" s="10">
        <f>HD654*1.4</f>
        <v>62.999999999999993</v>
      </c>
      <c r="HG654" s="10"/>
      <c r="HH654" s="268"/>
      <c r="HI654" s="203" t="s">
        <v>111</v>
      </c>
      <c r="HJ654" s="277" t="s">
        <v>2782</v>
      </c>
      <c r="HL654" s="204"/>
      <c r="HM654" s="204">
        <f>VLOOKUP(HJ654,$A$681:$F$2313,6,FALSE)</f>
        <v>44</v>
      </c>
      <c r="HN654" s="203" t="s">
        <v>63</v>
      </c>
      <c r="HO654" s="10">
        <f>HM654*1.4</f>
        <v>61.599999999999994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VLOOKUP(HS654,$A$681:$F$2313,6,FALSE)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VLOOKUP(IB654,$A$681:$F$2313,6,FALSE)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VLOOKUP(IK654,$A$681:$F$2313,6,FALSE)</f>
        <v>27</v>
      </c>
      <c r="IO654" s="203" t="s">
        <v>63</v>
      </c>
      <c r="IP654" s="10">
        <f>IN654*1.4</f>
        <v>37.799999999999997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VLOOKUP(IT654,$A$681:$F$2313,6,FALSE)</f>
        <v>44</v>
      </c>
      <c r="IX654" s="203" t="s">
        <v>63</v>
      </c>
      <c r="IY654" s="10">
        <f>IW654*1.4</f>
        <v>61.599999999999994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VLOOKUP(JC654,$A$681:$F$2313,6,FALSE)</f>
        <v>44</v>
      </c>
      <c r="JG654" s="203" t="s">
        <v>63</v>
      </c>
      <c r="JH654" s="10">
        <f>JF654*1.4</f>
        <v>61.599999999999994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VLOOKUP(JL654,$A$681:$F$2313,6,FALSE)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2067</v>
      </c>
      <c r="JW654" s="204"/>
      <c r="JX654" s="204">
        <f>VLOOKUP(JU654,$A$681:$F$2313,6,FALSE)</f>
        <v>45</v>
      </c>
      <c r="JY654" s="203" t="s">
        <v>63</v>
      </c>
      <c r="JZ654" s="10">
        <f>JX654*1.4</f>
        <v>62.999999999999993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VLOOKUP(KD654,$A$681:$F$2313,6,FALSE)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2093</v>
      </c>
      <c r="KO654" s="204"/>
      <c r="KP654" s="204">
        <f>VLOOKUP(KM654,$A$681:$F$2313,6,FALSE)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VLOOKUP(KV654,$A$681:$F$2313,6,FALSE)</f>
        <v>44</v>
      </c>
      <c r="KZ654" s="203" t="s">
        <v>63</v>
      </c>
      <c r="LA654" s="10">
        <f>KY654*1.4</f>
        <v>61.599999999999994</v>
      </c>
      <c r="LB654" s="10"/>
      <c r="LC654" s="268"/>
      <c r="LD654" s="203" t="s">
        <v>111</v>
      </c>
      <c r="LE654" s="277" t="s">
        <v>2085</v>
      </c>
      <c r="LG654" s="204"/>
      <c r="LH654" s="204">
        <f>VLOOKUP(LE654,$A$681:$F$2313,6,FALSE)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VLOOKUP(LN654,$A$681:$F$2313,6,FALSE)</f>
        <v>89</v>
      </c>
      <c r="LR654" s="203" t="s">
        <v>63</v>
      </c>
      <c r="LS654" s="10">
        <f>LQ654*1.4</f>
        <v>124.6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VLOOKUP(LW654,$A$681:$F$2313,6,FALSE)</f>
        <v>44</v>
      </c>
      <c r="MA654" s="203" t="s">
        <v>63</v>
      </c>
      <c r="MB654" s="10">
        <f>LZ654*1.4</f>
        <v>61.599999999999994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VLOOKUP(MF654,$A$681:$F$2313,6,FALSE)</f>
        <v>38</v>
      </c>
      <c r="MJ654" s="203" t="s">
        <v>63</v>
      </c>
      <c r="MK654" s="10">
        <f>MI654*1.4</f>
        <v>53.199999999999996</v>
      </c>
      <c r="ML654" s="10"/>
      <c r="MM654" s="268"/>
      <c r="MN654" s="203" t="s">
        <v>111</v>
      </c>
      <c r="MO654" s="277" t="s">
        <v>2782</v>
      </c>
      <c r="MQ654" s="204"/>
      <c r="MR654" s="204">
        <f>VLOOKUP(MO654,$A$681:$F$2313,6,FALSE)</f>
        <v>44</v>
      </c>
      <c r="MS654" s="203" t="s">
        <v>63</v>
      </c>
      <c r="MT654" s="10">
        <f>MR654*1.4</f>
        <v>61.599999999999994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VLOOKUP(MX654,$A$681:$F$2313,6,FALSE)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VLOOKUP(NG654,$A$681:$F$2313,6,FALSE)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VLOOKUP(NP654,$A$681:$F$2313,6,FALSE)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2076</v>
      </c>
      <c r="OA654" s="204"/>
      <c r="OB654" s="204">
        <f>VLOOKUP(NY654,$A$681:$F$2313,6,FALSE)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2319</v>
      </c>
      <c r="OJ654" s="204"/>
      <c r="OK654" s="204">
        <f>VLOOKUP(OH654,$A$681:$F$2313,6,FALSE)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2684</v>
      </c>
      <c r="OS654" s="204"/>
      <c r="OT654" s="204">
        <f>VLOOKUP(OQ654,$A$681:$F$2313,6,FALSE)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VLOOKUP(OZ654,$A$681:$F$2313,6,FALSE)</f>
        <v>44</v>
      </c>
      <c r="PD654" s="203" t="s">
        <v>63</v>
      </c>
      <c r="PE654" s="10">
        <f>PC654*1.4</f>
        <v>61.599999999999994</v>
      </c>
      <c r="PF654" s="10"/>
      <c r="PG654" s="268"/>
      <c r="PH654" s="203" t="s">
        <v>111</v>
      </c>
      <c r="PI654" s="277" t="s">
        <v>2674</v>
      </c>
      <c r="PK654" s="204"/>
      <c r="PL654" s="204">
        <f>VLOOKUP(PI654,$A$681:$F$2313,6,FALSE)</f>
        <v>23</v>
      </c>
      <c r="PM654" s="203" t="s">
        <v>63</v>
      </c>
      <c r="PN654" s="10">
        <f>PL654*1.4</f>
        <v>32.199999999999996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VLOOKUP(PR654,$A$681:$F$2313,6,FALSE)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VLOOKUP(QA654,$A$681:$F$2313,6,FALSE)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VLOOKUP(QJ654,$A$681:$F$2313,6,FALSE)</f>
        <v>89</v>
      </c>
      <c r="QN654" s="203" t="s">
        <v>63</v>
      </c>
      <c r="QO654" s="10">
        <f>QM654*1.4</f>
        <v>124.6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VLOOKUP(QS654,$A$681:$F$2313,6,FALSE)</f>
        <v>115</v>
      </c>
      <c r="QW654" s="203" t="s">
        <v>63</v>
      </c>
      <c r="QX654" s="10">
        <f>QV654*1.4</f>
        <v>161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VLOOKUP(RB654,$A$681:$F$2313,6,FALSE)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VLOOKUP(RK654,$A$681:$F$2313,6,FALSE)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VLOOKUP(RT654,$A$681:$F$2313,6,FALSE)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VLOOKUP(SC654,$A$681:$F$2313,6,FALSE)</f>
        <v>89</v>
      </c>
      <c r="SG654" s="203" t="s">
        <v>63</v>
      </c>
      <c r="SH654" s="10">
        <f>SF654*1.4</f>
        <v>124.6</v>
      </c>
      <c r="SI654" s="10"/>
      <c r="SJ654" s="274"/>
      <c r="SK654" s="203" t="s">
        <v>111</v>
      </c>
      <c r="SL654" s="277" t="s">
        <v>2782</v>
      </c>
      <c r="SN654" s="204"/>
      <c r="SO654" s="204">
        <f>VLOOKUP(SL654,$A$681:$F$2313,6,FALSE)</f>
        <v>44</v>
      </c>
      <c r="SP654" s="203" t="s">
        <v>63</v>
      </c>
      <c r="SQ654" s="10">
        <f>SO654*1.4</f>
        <v>61.599999999999994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VLOOKUP(SU654,$A$681:$F$2313,6,FALSE)</f>
        <v>2</v>
      </c>
      <c r="SY654" s="203" t="s">
        <v>63</v>
      </c>
      <c r="SZ654" s="10">
        <f>SX654*1.4</f>
        <v>2.8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VLOOKUP(TD654,$A$681:$F$2313,6,FALSE)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VLOOKUP(TM654,$A$681:$F$2313,6,FALSE)</f>
        <v>104</v>
      </c>
      <c r="TQ654" s="203" t="s">
        <v>63</v>
      </c>
      <c r="TR654" s="10">
        <f>TP654*1.4</f>
        <v>145.6</v>
      </c>
      <c r="TS654" s="10"/>
      <c r="TT654" s="274"/>
      <c r="TU654" s="203" t="s">
        <v>111</v>
      </c>
      <c r="TV654" s="277" t="s">
        <v>2319</v>
      </c>
      <c r="TX654" s="204"/>
      <c r="TY654" s="204">
        <f>VLOOKUP(TV654,$A$681:$F$2313,6,FALSE)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VLOOKUP(UE654,$A$681:$F$2313,6,FALSE)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VLOOKUP(UN654,$A$681:$F$2313,6,FALSE)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2076</v>
      </c>
      <c r="UY654" s="204"/>
      <c r="UZ654" s="204">
        <f>VLOOKUP(UW654,$A$681:$F$2313,6,FALSE)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2135</v>
      </c>
      <c r="VH654" s="204"/>
      <c r="VI654" s="204">
        <f>VLOOKUP(VF654,$A$681:$F$2313,6,FALSE)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VLOOKUP(VO654,$A$681:$F$2313,6,FALSE)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VLOOKUP(VX654,$A$681:$F$2313,6,FALSE)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2583</v>
      </c>
      <c r="WI654" s="204"/>
      <c r="WJ654" s="204">
        <f>VLOOKUP(WG654,$A$681:$F$2313,6,FALSE)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VLOOKUP(WP654,$A$681:$F$2313,6,FALSE)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VLOOKUP(WY654,$A$681:$F$2313,6,FALSE)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2144</v>
      </c>
      <c r="XJ654" s="204"/>
      <c r="XK654" s="204">
        <f>VLOOKUP(XH654,$A$681:$F$2313,6,FALSE)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VLOOKUP(XQ654,$A$681:$F$2313,6,FALSE)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VLOOKUP(XZ654,$A$681:$F$2313,6,FALSE)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VLOOKUP(YI654,$A$681:$F$2313,6,FALSE)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VLOOKUP(YR654,$A$681:$F$2313,6,FALSE)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2085</v>
      </c>
      <c r="ZC654" s="204"/>
      <c r="ZD654" s="204">
        <f>VLOOKUP(ZA654,$A$681:$F$2313,6,FALSE)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VLOOKUP(ZJ654,$A$681:$F$2313,6,FALSE)</f>
        <v>44</v>
      </c>
      <c r="ZN654" s="203" t="s">
        <v>63</v>
      </c>
      <c r="ZO654" s="10">
        <f>ZM654*1.4</f>
        <v>61.599999999999994</v>
      </c>
      <c r="ZQ654" s="274"/>
      <c r="ZR654" s="203" t="s">
        <v>111</v>
      </c>
      <c r="ZS654" s="277" t="s">
        <v>810</v>
      </c>
      <c r="ZU654" s="204"/>
      <c r="ZV654" s="204">
        <f>VLOOKUP(ZS654,$A$681:$F$2313,6,FALSE)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VLOOKUP(AAB654,$A$681:$F$2313,6,FALSE)</f>
        <v>5</v>
      </c>
      <c r="AAF654" s="203" t="s">
        <v>63</v>
      </c>
      <c r="AAG654" s="10">
        <f>AAE654*1.4</f>
        <v>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VLOOKUP(AAK654,$A$681:$F$2313,6,FALSE)</f>
        <v>9</v>
      </c>
      <c r="AAO654" s="203" t="s">
        <v>63</v>
      </c>
      <c r="AAP654" s="10">
        <f>AAN654*1.4</f>
        <v>12.6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VLOOKUP(AAT654,$A$681:$F$2313,6,FALSE)</f>
        <v>89</v>
      </c>
      <c r="AAX654" s="203" t="s">
        <v>63</v>
      </c>
      <c r="AAY654" s="10">
        <f>AAW654*1.4</f>
        <v>124.6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VLOOKUP(ABC654,$A$681:$F$2313,6,FALSE)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2517</v>
      </c>
      <c r="ABN654" s="204"/>
      <c r="ABO654" s="204">
        <f>VLOOKUP(ABL654,$A$681:$F$2313,6,FALSE)</f>
        <v>10</v>
      </c>
      <c r="ABP654" s="203" t="s">
        <v>63</v>
      </c>
      <c r="ABQ654" s="10">
        <f>ABO654*1.4</f>
        <v>14</v>
      </c>
      <c r="ABR654" s="10"/>
      <c r="ABS654" s="274"/>
      <c r="ABT654" s="203" t="s">
        <v>111</v>
      </c>
      <c r="ABU654" s="277" t="s">
        <v>2135</v>
      </c>
      <c r="ABW654" s="204"/>
      <c r="ABX654" s="204">
        <f>VLOOKUP(ABU654,$A$681:$F$2313,6,FALSE)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VLOOKUP(ACD654,$A$681:$F$2313,6,FALSE)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VLOOKUP(ACM654,$A$681:$F$2313,6,FALSE)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VLOOKUP(ACV654,$A$681:$F$2313,6,FALSE)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VLOOKUP(ADE654,$A$681:$F$2313,6,FALSE)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VLOOKUP(ADN654,$A$681:$F$2313,6,FALSE)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VLOOKUP(ADW654,$A$681:$F$2313,6,FALSE)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VLOOKUP(AEF654,$A$681:$F$2313,6,FALSE)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VLOOKUP(AEO654,$A$681:$F$2313,6,FALSE)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VLOOKUP(AEX654,$A$681:$F$2313,6,FALSE)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VLOOKUP(AFG654,$A$681:$F$2313,6,FALSE)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VLOOKUP(AFP654,$A$681:$F$2313,6,FALSE)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VLOOKUP(AFY654,$A$681:$F$2313,6,FALSE)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VLOOKUP(AGH654,$A$681:$F$2313,6,FALSE)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VLOOKUP(AGQ654,$A$681:$F$2313,6,FALSE)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VLOOKUP(AGZ654,$A$681:$F$2313,6,FALSE)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VLOOKUP(AHI654,$A$681:$F$2313,6,FALSE)</f>
        <v>44</v>
      </c>
      <c r="AHM654" s="203" t="s">
        <v>63</v>
      </c>
      <c r="AHN654" s="10">
        <f>AHL654*1.4</f>
        <v>61.599999999999994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VLOOKUP(AHR654,$A$681:$F$2313,6,FALSE)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2144</v>
      </c>
      <c r="AIC654" s="204"/>
      <c r="AID654" s="204">
        <f>VLOOKUP(AIA654,$A$681:$F$2313,6,FALSE)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VLOOKUP(AIJ654,$A$681:$F$2313,6,FALSE)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VLOOKUP(AIS654,$A$681:$F$2313,6,FALSE)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VLOOKUP(AJB654,$A$681:$F$2313,6,FALSE)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2085</v>
      </c>
      <c r="AJM654" s="204"/>
      <c r="AJN654" s="204">
        <f>VLOOKUP(AJK654,$A$681:$F$2313,6,FALSE)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2666</v>
      </c>
      <c r="AJV654" s="204"/>
      <c r="AJW654" s="204">
        <f>VLOOKUP(AJT654,$A$681:$F$2313,6,FALSE)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VLOOKUP(AKC654,$A$681:$F$2313,6,FALSE)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VLOOKUP(AKL654,$A$681:$F$2313,6,FALSE)</f>
        <v>38</v>
      </c>
      <c r="AKP654" s="203" t="s">
        <v>63</v>
      </c>
      <c r="AKQ654" s="10">
        <f>AKO654*1.4</f>
        <v>53.199999999999996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VLOOKUP(AKU654,$A$681:$F$2313,6,FALSE)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VLOOKUP(ALD654,$A$681:$F$2313,6,FALSE)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2085</v>
      </c>
      <c r="ALO654" s="204"/>
      <c r="ALP654" s="204">
        <f>VLOOKUP(ALM654,$A$681:$F$2313,6,FALSE)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VLOOKUP(ALV654,$A$681:$F$2313,6,FALSE)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VLOOKUP(AME654,$A$681:$F$2313,6,FALSE)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VLOOKUP(AMN654,$A$681:$F$2313,6,FALSE)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VLOOKUP(AMW654,$A$681:$F$2313,6,FALSE)</f>
        <v>89</v>
      </c>
      <c r="ANA654" s="203" t="s">
        <v>63</v>
      </c>
      <c r="ANB654" s="10">
        <f>AMZ654*1.4</f>
        <v>124.6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VLOOKUP(ANF654,$A$681:$F$2313,6,FALSE)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VLOOKUP(ANO654,$A$681:$F$2313,6,FALSE)</f>
        <v>89</v>
      </c>
      <c r="ANS654" s="203" t="s">
        <v>63</v>
      </c>
      <c r="ANT654" s="10">
        <f>ANR654*1.4</f>
        <v>124.6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VLOOKUP(ANX654,$A$681:$F$2313,6,FALSE)</f>
        <v>44</v>
      </c>
      <c r="AOB654" s="203" t="s">
        <v>63</v>
      </c>
      <c r="AOC654" s="10">
        <f>AOA654*1.4</f>
        <v>61.599999999999994</v>
      </c>
      <c r="AOD654" s="10"/>
      <c r="AOE654" s="274"/>
      <c r="AOF654" s="203" t="s">
        <v>111</v>
      </c>
      <c r="AOG654" s="277" t="s">
        <v>2782</v>
      </c>
      <c r="AOI654" s="204"/>
      <c r="AOJ654" s="204">
        <f>VLOOKUP(AOG654,$A$681:$F$2313,6,FALSE)</f>
        <v>44</v>
      </c>
      <c r="AOK654" s="203" t="s">
        <v>63</v>
      </c>
      <c r="AOL654" s="10">
        <f>AOJ654*1.4</f>
        <v>61.599999999999994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VLOOKUP(AOP654,$A$681:$F$2313,6,FALSE)</f>
        <v>115</v>
      </c>
      <c r="AOT654" s="203" t="s">
        <v>63</v>
      </c>
      <c r="AOU654" s="10">
        <f>AOS654*1.4</f>
        <v>161</v>
      </c>
      <c r="AOV654" s="10"/>
      <c r="AOW654" s="274"/>
      <c r="AOX654" s="203" t="s">
        <v>111</v>
      </c>
      <c r="AOY654" s="277" t="s">
        <v>2782</v>
      </c>
      <c r="APA654" s="204"/>
      <c r="APB654" s="204">
        <f>VLOOKUP(AOY654,$A$681:$F$2313,6,FALSE)</f>
        <v>44</v>
      </c>
      <c r="APC654" s="203" t="s">
        <v>63</v>
      </c>
      <c r="APD654" s="10">
        <f>APB654*1.4</f>
        <v>61.599999999999994</v>
      </c>
      <c r="APE654" s="10"/>
      <c r="APF654" s="274"/>
      <c r="APG654" s="203" t="s">
        <v>111</v>
      </c>
      <c r="APH654" s="277" t="s">
        <v>2684</v>
      </c>
      <c r="APJ654" s="204"/>
      <c r="APK654" s="204">
        <f>VLOOKUP(APH654,$A$681:$F$2313,6,FALSE)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VLOOKUP(APQ654,$A$681:$F$2313,6,FALSE)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VLOOKUP(APZ654,$A$681:$F$2313,6,FALSE)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2808</v>
      </c>
      <c r="D655" s="204"/>
      <c r="E655" s="204">
        <f>VLOOKUP(B655,$A$681:$F$2313,6,FALSE)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VLOOKUP(K655,$A$681:$F$2313,6,FALSE)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VLOOKUP(T655,$A$681:$F$2313,6,FALSE)</f>
        <v>38</v>
      </c>
      <c r="X655" s="203" t="s">
        <v>65</v>
      </c>
      <c r="Y655" s="10">
        <f>W655*1.3</f>
        <v>49.4</v>
      </c>
      <c r="Z655" s="10"/>
      <c r="AA655" s="268"/>
      <c r="AB655" s="203" t="s">
        <v>112</v>
      </c>
      <c r="AC655" s="277" t="s">
        <v>2085</v>
      </c>
      <c r="AE655" s="204"/>
      <c r="AF655" s="204">
        <f>VLOOKUP(AC655,$A$681:$F$2313,6,FALSE)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VLOOKUP(AL655,$A$681:$F$2313,6,FALSE)</f>
        <v>44</v>
      </c>
      <c r="AP655" s="203" t="s">
        <v>65</v>
      </c>
      <c r="AQ655" s="10">
        <f>AO655*1.3</f>
        <v>57.2</v>
      </c>
      <c r="AR655" s="10"/>
      <c r="AS655" s="268"/>
      <c r="AT655" s="203" t="s">
        <v>112</v>
      </c>
      <c r="AU655" s="277" t="s">
        <v>2666</v>
      </c>
      <c r="AW655" s="204"/>
      <c r="AX655" s="204">
        <f>VLOOKUP(AU655,$A$681:$F$2313,6,FALSE)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VLOOKUP(BD655,$A$681:$F$2313,6,FALSE)</f>
        <v>38</v>
      </c>
      <c r="BH655" s="203" t="s">
        <v>65</v>
      </c>
      <c r="BI655" s="10">
        <f>BG655*1.3</f>
        <v>49.4</v>
      </c>
      <c r="BJ655" s="10"/>
      <c r="BK655" s="268"/>
      <c r="BL655" s="203" t="s">
        <v>112</v>
      </c>
      <c r="BM655" s="277" t="s">
        <v>2085</v>
      </c>
      <c r="BO655" s="204"/>
      <c r="BP655" s="204">
        <f>VLOOKUP(BM655,$A$681:$F$2313,6,FALSE)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VLOOKUP(BV655,$A$681:$F$2313,6,FALSE)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VLOOKUP(CE655,$A$681:$F$2313,6,FALSE)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VLOOKUP(CN655,$A$681:$F$2313,6,FALSE)</f>
        <v>44</v>
      </c>
      <c r="CR655" s="203" t="s">
        <v>65</v>
      </c>
      <c r="CS655" s="10">
        <f>CQ655*1.3</f>
        <v>57.2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VLOOKUP(CW655,$A$681:$F$2313,6,FALSE)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VLOOKUP(DF655,$A$681:$F$2313,6,FALSE)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VLOOKUP(DO655,$A$681:$F$2313,6,FALSE)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VLOOKUP(DX655,$A$681:$F$2313,6,FALSE)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VLOOKUP(EG655,$A$681:$F$2313,6,FALSE)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VLOOKUP(EP655,$A$681:$F$2313,6,FALSE)</f>
        <v>44</v>
      </c>
      <c r="ET655" s="203" t="s">
        <v>65</v>
      </c>
      <c r="EU655" s="10">
        <f>ES655*1.3</f>
        <v>57.2</v>
      </c>
      <c r="EV655" s="10"/>
      <c r="EW655" s="268"/>
      <c r="EX655" s="203" t="s">
        <v>112</v>
      </c>
      <c r="EY655" s="277" t="s">
        <v>2782</v>
      </c>
      <c r="FA655" s="204"/>
      <c r="FB655" s="204">
        <f>VLOOKUP(EY655,$A$681:$F$2313,6,FALSE)</f>
        <v>44</v>
      </c>
      <c r="FC655" s="203" t="s">
        <v>65</v>
      </c>
      <c r="FD655" s="10">
        <f>FB655*1.3</f>
        <v>57.2</v>
      </c>
      <c r="FE655" s="10"/>
      <c r="FF655" s="268"/>
      <c r="FG655" s="203" t="s">
        <v>112</v>
      </c>
      <c r="FH655" s="422" t="s">
        <v>2058</v>
      </c>
      <c r="FJ655" s="204"/>
      <c r="FK655" s="204">
        <f>VLOOKUP(FH655,$A$681:$F$2313,6,FALSE)</f>
        <v>52</v>
      </c>
      <c r="FL655" s="203" t="s">
        <v>65</v>
      </c>
      <c r="FM655" s="10">
        <f>FK655*1.3</f>
        <v>67.600000000000009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VLOOKUP(FQ655,$A$681:$F$2313,6,FALSE)</f>
        <v>115</v>
      </c>
      <c r="FU655" s="203" t="s">
        <v>65</v>
      </c>
      <c r="FV655" s="10">
        <f>FT655*1.3</f>
        <v>149.5</v>
      </c>
      <c r="FW655" s="10"/>
      <c r="FX655" s="268"/>
      <c r="FY655" s="203" t="s">
        <v>112</v>
      </c>
      <c r="FZ655" s="277" t="s">
        <v>2808</v>
      </c>
      <c r="GB655" s="204"/>
      <c r="GC655" s="204">
        <f>VLOOKUP(FZ655,$A$681:$F$2313,6,FALSE)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VLOOKUP(GI655,$A$681:$F$2313,6,FALSE)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2707</v>
      </c>
      <c r="GT655" s="204"/>
      <c r="GU655" s="204">
        <f>VLOOKUP(GR655,$A$681:$F$2313,6,FALSE)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VLOOKUP(HA655,$A$681:$F$2313,6,FALSE)</f>
        <v>89</v>
      </c>
      <c r="HE655" s="203" t="s">
        <v>65</v>
      </c>
      <c r="HF655" s="10">
        <f>HD655*1.3</f>
        <v>115.7</v>
      </c>
      <c r="HG655" s="10"/>
      <c r="HH655" s="268"/>
      <c r="HI655" s="203" t="s">
        <v>112</v>
      </c>
      <c r="HJ655" s="277" t="s">
        <v>2085</v>
      </c>
      <c r="HL655" s="204"/>
      <c r="HM655" s="204">
        <f>VLOOKUP(HJ655,$A$681:$F$2313,6,FALSE)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2319</v>
      </c>
      <c r="HU655" s="204"/>
      <c r="HV655" s="204">
        <f>VLOOKUP(HS655,$A$681:$F$2313,6,FALSE)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VLOOKUP(IB655,$A$681:$F$2313,6,FALSE)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2085</v>
      </c>
      <c r="IM655" s="204"/>
      <c r="IN655" s="204">
        <f>VLOOKUP(IK655,$A$681:$F$2313,6,FALSE)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VLOOKUP(IT655,$A$681:$F$2313,6,FALSE)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VLOOKUP(JC655,$A$681:$F$2313,6,FALSE)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VLOOKUP(JL655,$A$681:$F$2313,6,FALSE)</f>
        <v>29</v>
      </c>
      <c r="JP655" s="203" t="s">
        <v>65</v>
      </c>
      <c r="JQ655" s="10">
        <f>JO655*1.3</f>
        <v>37.700000000000003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VLOOKUP(JU655,$A$681:$F$2313,6,FALSE)</f>
        <v>5</v>
      </c>
      <c r="JY655" s="203" t="s">
        <v>65</v>
      </c>
      <c r="JZ655" s="10">
        <f>JX655*1.3</f>
        <v>6.5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VLOOKUP(KD655,$A$681:$F$2313,6,FALSE)</f>
        <v>115</v>
      </c>
      <c r="KH655" s="203" t="s">
        <v>65</v>
      </c>
      <c r="KI655" s="10">
        <f>KG655*1.3</f>
        <v>149.5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VLOOKUP(KM655,$A$681:$F$2313,6,FALSE)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VLOOKUP(KV655,$A$681:$F$2313,6,FALSE)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VLOOKUP(LE655,$A$681:$F$2313,6,FALSE)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VLOOKUP(LN655,$A$681:$F$2313,6,FALSE)</f>
        <v>27</v>
      </c>
      <c r="LR655" s="203" t="s">
        <v>65</v>
      </c>
      <c r="LS655" s="10">
        <f>LQ655*1.3</f>
        <v>35.1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VLOOKUP(LW655,$A$681:$F$2313,6,FALSE)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VLOOKUP(MF655,$A$681:$F$2313,6,FALSE)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2647</v>
      </c>
      <c r="MQ655" s="204"/>
      <c r="MR655" s="204">
        <f>VLOOKUP(MO655,$A$681:$F$2313,6,FALSE)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VLOOKUP(MX655,$A$681:$F$2313,6,FALSE)</f>
        <v>115</v>
      </c>
      <c r="NB655" s="203" t="s">
        <v>65</v>
      </c>
      <c r="NC655" s="10">
        <f>NA655*1.3</f>
        <v>149.5</v>
      </c>
      <c r="ND655" s="10"/>
      <c r="NE655" s="268"/>
      <c r="NF655" s="203" t="s">
        <v>112</v>
      </c>
      <c r="NG655" s="277" t="s">
        <v>2058</v>
      </c>
      <c r="NI655" s="204"/>
      <c r="NJ655" s="204">
        <f>VLOOKUP(NG655,$A$681:$F$2313,6,FALSE)</f>
        <v>52</v>
      </c>
      <c r="NK655" s="203" t="s">
        <v>65</v>
      </c>
      <c r="NL655" s="10">
        <f>NJ655*1.3</f>
        <v>67.600000000000009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VLOOKUP(NP655,$A$681:$F$2313,6,FALSE)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2517</v>
      </c>
      <c r="OA655" s="204"/>
      <c r="OB655" s="204">
        <f>VLOOKUP(NY655,$A$681:$F$2313,6,FALSE)</f>
        <v>10</v>
      </c>
      <c r="OC655" s="203" t="s">
        <v>65</v>
      </c>
      <c r="OD655" s="10">
        <f>OB655*1.3</f>
        <v>13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VLOOKUP(OH655,$A$681:$F$2313,6,FALSE)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2093</v>
      </c>
      <c r="OS655" s="204"/>
      <c r="OT655" s="204">
        <f>VLOOKUP(OQ655,$A$681:$F$2313,6,FALSE)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2674</v>
      </c>
      <c r="PB655" s="204"/>
      <c r="PC655" s="204">
        <f>VLOOKUP(OZ655,$A$681:$F$2313,6,FALSE)</f>
        <v>23</v>
      </c>
      <c r="PD655" s="203" t="s">
        <v>65</v>
      </c>
      <c r="PE655" s="10">
        <f>PC655*1.3</f>
        <v>29.900000000000002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VLOOKUP(PI655,$A$681:$F$2313,6,FALSE)</f>
        <v>32</v>
      </c>
      <c r="PM655" s="203" t="s">
        <v>65</v>
      </c>
      <c r="PN655" s="10">
        <f>PL655*1.3</f>
        <v>41.6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VLOOKUP(PR655,$A$681:$F$2313,6,FALSE)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VLOOKUP(QA655,$A$681:$F$2313,6,FALSE)</f>
        <v>115</v>
      </c>
      <c r="QE655" s="203" t="s">
        <v>65</v>
      </c>
      <c r="QF655" s="10">
        <f>QD655*1.3</f>
        <v>149.5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VLOOKUP(QJ655,$A$681:$F$2313,6,FALSE)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VLOOKUP(QS655,$A$681:$F$2313,6,FALSE)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VLOOKUP(RB655,$A$681:$F$2313,6,FALSE)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VLOOKUP(RK655,$A$681:$F$2313,6,FALSE)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VLOOKUP(RT655,$A$681:$F$2313,6,FALSE)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2085</v>
      </c>
      <c r="SE655" s="204"/>
      <c r="SF655" s="204">
        <f>VLOOKUP(SC655,$A$681:$F$2313,6,FALSE)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2085</v>
      </c>
      <c r="SN655" s="204"/>
      <c r="SO655" s="204">
        <f>VLOOKUP(SL655,$A$681:$F$2313,6,FALSE)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VLOOKUP(SU655,$A$681:$F$2313,6,FALSE)</f>
        <v>89</v>
      </c>
      <c r="SY655" s="203" t="s">
        <v>65</v>
      </c>
      <c r="SZ655" s="10">
        <f>SX655*1.3</f>
        <v>115.7</v>
      </c>
      <c r="TA655" s="10"/>
      <c r="TB655" s="274"/>
      <c r="TC655" s="203" t="s">
        <v>112</v>
      </c>
      <c r="TD655" s="429" t="s">
        <v>2085</v>
      </c>
      <c r="TF655" s="204"/>
      <c r="TG655" s="204">
        <f>VLOOKUP(TD655,$A$681:$F$2313,6,FALSE)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2844</v>
      </c>
      <c r="TO655" s="204"/>
      <c r="TP655" s="204">
        <f>VLOOKUP(TM655,$A$681:$F$2313,6,FALSE)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2059</v>
      </c>
      <c r="TX655" s="204"/>
      <c r="TY655" s="204">
        <f>VLOOKUP(TV655,$A$681:$F$2313,6,FALSE)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VLOOKUP(UE655,$A$681:$F$2313,6,FALSE)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2782</v>
      </c>
      <c r="UP655" s="204"/>
      <c r="UQ655" s="204">
        <f>VLOOKUP(UN655,$A$681:$F$2313,6,FALSE)</f>
        <v>44</v>
      </c>
      <c r="UR655" s="203" t="s">
        <v>65</v>
      </c>
      <c r="US655" s="10">
        <f>UQ655*1.3</f>
        <v>57.2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VLOOKUP(UW655,$A$681:$F$2313,6,FALSE)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VLOOKUP(VF655,$A$681:$F$2313,6,FALSE)</f>
        <v>89</v>
      </c>
      <c r="VJ655" s="203" t="s">
        <v>65</v>
      </c>
      <c r="VK655" s="10">
        <f>VI655*1.3</f>
        <v>115.7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VLOOKUP(VO655,$A$681:$F$2313,6,FALSE)</f>
        <v>5</v>
      </c>
      <c r="VS655" s="203" t="s">
        <v>65</v>
      </c>
      <c r="VT655" s="10">
        <f>VR655*1.3</f>
        <v>6.5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VLOOKUP(VX655,$A$681:$F$2313,6,FALSE)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VLOOKUP(WG655,$A$681:$F$2313,6,FALSE)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VLOOKUP(WP655,$A$681:$F$2313,6,FALSE)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VLOOKUP(WY655,$A$681:$F$2313,6,FALSE)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VLOOKUP(XH655,$A$681:$F$2313,6,FALSE)</f>
        <v>38</v>
      </c>
      <c r="XL655" s="203" t="s">
        <v>65</v>
      </c>
      <c r="XM655" s="10">
        <f>XK655*1.3</f>
        <v>49.4</v>
      </c>
      <c r="XO655" s="274"/>
      <c r="XP655" s="203" t="s">
        <v>112</v>
      </c>
      <c r="XQ655" s="277" t="s">
        <v>1193</v>
      </c>
      <c r="XS655" s="204"/>
      <c r="XT655" s="204">
        <f>VLOOKUP(XQ655,$A$681:$F$2313,6,FALSE)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VLOOKUP(XZ655,$A$681:$F$2313,6,FALSE)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VLOOKUP(YI655,$A$681:$F$2313,6,FALSE)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VLOOKUP(YR655,$A$681:$F$2313,6,FALSE)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VLOOKUP(ZA655,$A$681:$F$2313,6,FALSE)</f>
        <v>44</v>
      </c>
      <c r="ZE655" s="203" t="s">
        <v>65</v>
      </c>
      <c r="ZF655" s="10">
        <f>ZD655*1.3</f>
        <v>57.2</v>
      </c>
      <c r="ZH655" s="274"/>
      <c r="ZI655" s="203" t="s">
        <v>112</v>
      </c>
      <c r="ZJ655" s="277" t="s">
        <v>565</v>
      </c>
      <c r="ZL655" s="204"/>
      <c r="ZM655" s="204">
        <f>VLOOKUP(ZJ655,$A$681:$F$2313,6,FALSE)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VLOOKUP(ZS655,$A$681:$F$2313,6,FALSE)</f>
        <v>44</v>
      </c>
      <c r="ZW655" s="203" t="s">
        <v>65</v>
      </c>
      <c r="ZX655" s="10">
        <f>ZV655*1.3</f>
        <v>57.2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VLOOKUP(AAB655,$A$681:$F$2313,6,FALSE)</f>
        <v>38</v>
      </c>
      <c r="AAF655" s="203" t="s">
        <v>65</v>
      </c>
      <c r="AAG655" s="10">
        <f>AAE655*1.3</f>
        <v>49.4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VLOOKUP(AAK655,$A$681:$F$2313,6,FALSE)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VLOOKUP(AAT655,$A$681:$F$2313,6,FALSE)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VLOOKUP(ABC655,$A$681:$F$2313,6,FALSE)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3146</v>
      </c>
      <c r="ABN655" s="204"/>
      <c r="ABO655" s="204">
        <f>VLOOKUP(ABL655,$A$681:$F$2313,6,FALSE)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VLOOKUP(ABU655,$A$681:$F$2313,6,FALSE)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VLOOKUP(ACD655,$A$681:$F$2313,6,FALSE)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VLOOKUP(ACM655,$A$681:$F$2313,6,FALSE)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VLOOKUP(ACV655,$A$681:$F$2313,6,FALSE)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VLOOKUP(ADE655,$A$681:$F$2313,6,FALSE)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VLOOKUP(ADN655,$A$681:$F$2313,6,FALSE)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VLOOKUP(ADW655,$A$681:$F$2313,6,FALSE)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VLOOKUP(AEF655,$A$681:$F$2313,6,FALSE)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VLOOKUP(AEO655,$A$681:$F$2313,6,FALSE)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VLOOKUP(AEX655,$A$681:$F$2313,6,FALSE)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VLOOKUP(AFG655,$A$681:$F$2313,6,FALSE)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VLOOKUP(AFP655,$A$681:$F$2313,6,FALSE)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VLOOKUP(AFY655,$A$681:$F$2313,6,FALSE)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VLOOKUP(AGH655,$A$681:$F$2313,6,FALSE)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VLOOKUP(AGQ655,$A$681:$F$2313,6,FALSE)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VLOOKUP(AGZ655,$A$681:$F$2313,6,FALSE)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VLOOKUP(AHI655,$A$681:$F$2313,6,FALSE)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VLOOKUP(AHR655,$A$681:$F$2313,6,FALSE)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VLOOKUP(AIA655,$A$681:$F$2313,6,FALSE)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VLOOKUP(AIJ655,$A$681:$F$2313,6,FALSE)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VLOOKUP(AIS655,$A$681:$F$2313,6,FALSE)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VLOOKUP(AJB655,$A$681:$F$2313,6,FALSE)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VLOOKUP(AJK655,$A$681:$F$2313,6,FALSE)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VLOOKUP(AJT655,$A$681:$F$2313,6,FALSE)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VLOOKUP(AKC655,$A$681:$F$2313,6,FALSE)</f>
        <v>44</v>
      </c>
      <c r="AKG655" s="203" t="s">
        <v>65</v>
      </c>
      <c r="AKH655" s="10">
        <f>AKF655*1.3</f>
        <v>57.2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VLOOKUP(AKL655,$A$681:$F$2313,6,FALSE)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VLOOKUP(AKU655,$A$681:$F$2313,6,FALSE)</f>
        <v>9</v>
      </c>
      <c r="AKY655" s="203" t="s">
        <v>65</v>
      </c>
      <c r="AKZ655" s="10">
        <f>AKX655*1.3</f>
        <v>11.700000000000001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VLOOKUP(ALD655,$A$681:$F$2313,6,FALSE)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VLOOKUP(ALM655,$A$681:$F$2313,6,FALSE)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VLOOKUP(ALV655,$A$681:$F$2313,6,FALSE)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2730</v>
      </c>
      <c r="AMG655" s="204"/>
      <c r="AMH655" s="204">
        <f>VLOOKUP(AME655,$A$681:$F$2313,6,FALSE)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VLOOKUP(AMN655,$A$681:$F$2313,6,FALSE)</f>
        <v>115</v>
      </c>
      <c r="AMR655" s="203" t="s">
        <v>65</v>
      </c>
      <c r="AMS655" s="10">
        <f>AMQ655*1.3</f>
        <v>149.5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VLOOKUP(AMW655,$A$681:$F$2313,6,FALSE)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VLOOKUP(ANF655,$A$681:$F$2313,6,FALSE)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VLOOKUP(ANO655,$A$681:$F$2313,6,FALSE)</f>
        <v>27</v>
      </c>
      <c r="ANS655" s="203" t="s">
        <v>65</v>
      </c>
      <c r="ANT655" s="10">
        <f>ANR655*1.3</f>
        <v>35.1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VLOOKUP(ANX655,$A$681:$F$2313,6,FALSE)</f>
        <v>115</v>
      </c>
      <c r="AOB655" s="203" t="s">
        <v>65</v>
      </c>
      <c r="AOC655" s="10">
        <f>AOA655*1.3</f>
        <v>149.5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VLOOKUP(AOG655,$A$681:$F$2313,6,FALSE)</f>
        <v>2</v>
      </c>
      <c r="AOK655" s="203" t="s">
        <v>65</v>
      </c>
      <c r="AOL655" s="10">
        <f>AOJ655*1.3</f>
        <v>2.6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VLOOKUP(AOP655,$A$681:$F$2313,6,FALSE)</f>
        <v>5</v>
      </c>
      <c r="AOT655" s="203" t="s">
        <v>65</v>
      </c>
      <c r="AOU655" s="10">
        <f>AOS655*1.3</f>
        <v>6.5</v>
      </c>
      <c r="AOV655" s="10"/>
      <c r="AOW655" s="274"/>
      <c r="AOX655" s="203" t="s">
        <v>112</v>
      </c>
      <c r="AOY655" s="277" t="s">
        <v>2085</v>
      </c>
      <c r="APA655" s="204"/>
      <c r="APB655" s="204">
        <f>VLOOKUP(AOY655,$A$681:$F$2313,6,FALSE)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VLOOKUP(APH655,$A$681:$F$2313,6,FALSE)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VLOOKUP(APQ655,$A$681:$F$2313,6,FALSE)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VLOOKUP(APZ655,$A$681:$F$2313,6,FALSE)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2678</v>
      </c>
      <c r="D656" s="204"/>
      <c r="E656" s="204">
        <f>VLOOKUP(B656,$A$681:$F$2313,6,FALSE)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2782</v>
      </c>
      <c r="M656" s="204"/>
      <c r="N656" s="204">
        <f>VLOOKUP(K656,$A$681:$F$2313,6,FALSE)</f>
        <v>44</v>
      </c>
      <c r="O656" s="203" t="s">
        <v>67</v>
      </c>
      <c r="P656" s="10">
        <f>N656*1.2</f>
        <v>52.8</v>
      </c>
      <c r="Q656" s="10"/>
      <c r="R656" s="268"/>
      <c r="S656" s="203" t="s">
        <v>113</v>
      </c>
      <c r="T656" s="277" t="s">
        <v>2808</v>
      </c>
      <c r="V656" s="204"/>
      <c r="W656" s="204">
        <f>VLOOKUP(T656,$A$681:$F$2313,6,FALSE)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VLOOKUP(AC656,$A$681:$F$2313,6,FALSE)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VLOOKUP(AL656,$A$681:$F$2313,6,FALSE)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2782</v>
      </c>
      <c r="AW656" s="204"/>
      <c r="AX656" s="204">
        <f>VLOOKUP(AU656,$A$681:$F$2313,6,FALSE)</f>
        <v>44</v>
      </c>
      <c r="AY656" s="203" t="s">
        <v>67</v>
      </c>
      <c r="AZ656" s="10">
        <f>AX656*1.2</f>
        <v>52.8</v>
      </c>
      <c r="BA656" s="10"/>
      <c r="BB656" s="268"/>
      <c r="BC656" s="203" t="s">
        <v>113</v>
      </c>
      <c r="BD656" s="277" t="s">
        <v>2782</v>
      </c>
      <c r="BF656" s="204"/>
      <c r="BG656" s="204">
        <f>VLOOKUP(BD656,$A$681:$F$2313,6,FALSE)</f>
        <v>44</v>
      </c>
      <c r="BH656" s="203" t="s">
        <v>67</v>
      </c>
      <c r="BI656" s="10">
        <f>BG656*1.2</f>
        <v>52.8</v>
      </c>
      <c r="BJ656" s="10"/>
      <c r="BK656" s="268"/>
      <c r="BL656" s="203" t="s">
        <v>113</v>
      </c>
      <c r="BM656" s="277" t="s">
        <v>2674</v>
      </c>
      <c r="BO656" s="204"/>
      <c r="BP656" s="204">
        <f>VLOOKUP(BM656,$A$681:$F$2313,6,FALSE)</f>
        <v>23</v>
      </c>
      <c r="BQ656" s="203" t="s">
        <v>67</v>
      </c>
      <c r="BR656" s="10">
        <f>BP656*1.2</f>
        <v>27.599999999999998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VLOOKUP(BV656,$A$681:$F$2313,6,FALSE)</f>
        <v>44</v>
      </c>
      <c r="BZ656" s="203" t="s">
        <v>67</v>
      </c>
      <c r="CA656" s="10">
        <f>BY656*1.2</f>
        <v>52.8</v>
      </c>
      <c r="CB656" s="10"/>
      <c r="CC656" s="268"/>
      <c r="CD656" s="203" t="s">
        <v>113</v>
      </c>
      <c r="CE656" s="277" t="s">
        <v>2085</v>
      </c>
      <c r="CG656" s="204"/>
      <c r="CH656" s="204">
        <f>VLOOKUP(CE656,$A$681:$F$2313,6,FALSE)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2674</v>
      </c>
      <c r="CP656" s="204"/>
      <c r="CQ656" s="204">
        <f>VLOOKUP(CN656,$A$681:$F$2313,6,FALSE)</f>
        <v>23</v>
      </c>
      <c r="CR656" s="203" t="s">
        <v>67</v>
      </c>
      <c r="CS656" s="10">
        <f>CQ656*1.2</f>
        <v>27.599999999999998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VLOOKUP(CW656,$A$681:$F$2313,6,FALSE)</f>
        <v>38</v>
      </c>
      <c r="DA656" s="203" t="s">
        <v>67</v>
      </c>
      <c r="DB656" s="10">
        <f>CZ656*1.2</f>
        <v>45.6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VLOOKUP(DF656,$A$681:$F$2313,6,FALSE)</f>
        <v>89</v>
      </c>
      <c r="DJ656" s="203" t="s">
        <v>67</v>
      </c>
      <c r="DK656" s="10">
        <f>DI656*1.2</f>
        <v>106.8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VLOOKUP(DO656,$A$681:$F$2313,6,FALSE)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VLOOKUP(DX656,$A$681:$F$2313,6,FALSE)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VLOOKUP(EG656,$A$681:$F$2313,6,FALSE)</f>
        <v>2</v>
      </c>
      <c r="EK656" s="203" t="s">
        <v>67</v>
      </c>
      <c r="EL656" s="10">
        <f>EJ656*1.2</f>
        <v>2.4</v>
      </c>
      <c r="EM656" s="10"/>
      <c r="EN656" s="268"/>
      <c r="EO656" s="203" t="s">
        <v>113</v>
      </c>
      <c r="EP656" s="277" t="s">
        <v>2517</v>
      </c>
      <c r="ER656" s="204"/>
      <c r="ES656" s="204">
        <f>VLOOKUP(EP656,$A$681:$F$2313,6,FALSE)</f>
        <v>10</v>
      </c>
      <c r="ET656" s="203" t="s">
        <v>67</v>
      </c>
      <c r="EU656" s="10">
        <f>ES656*1.2</f>
        <v>12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VLOOKUP(EY656,$A$681:$F$2313,6,FALSE)</f>
        <v>44</v>
      </c>
      <c r="FC656" s="203" t="s">
        <v>67</v>
      </c>
      <c r="FD656" s="10">
        <f>FB656*1.2</f>
        <v>52.8</v>
      </c>
      <c r="FE656" s="10"/>
      <c r="FF656" s="268"/>
      <c r="FG656" s="203" t="s">
        <v>113</v>
      </c>
      <c r="FH656" s="422" t="s">
        <v>2782</v>
      </c>
      <c r="FJ656" s="204"/>
      <c r="FK656" s="204">
        <f>VLOOKUP(FH656,$A$681:$F$2313,6,FALSE)</f>
        <v>44</v>
      </c>
      <c r="FL656" s="203" t="s">
        <v>67</v>
      </c>
      <c r="FM656" s="10">
        <f>FK656*1.2</f>
        <v>52.8</v>
      </c>
      <c r="FN656" s="10"/>
      <c r="FO656" s="268"/>
      <c r="FP656" s="203" t="s">
        <v>113</v>
      </c>
      <c r="FQ656" s="277" t="s">
        <v>2782</v>
      </c>
      <c r="FS656" s="204"/>
      <c r="FT656" s="204">
        <f>VLOOKUP(FQ656,$A$681:$F$2313,6,FALSE)</f>
        <v>44</v>
      </c>
      <c r="FU656" s="203" t="s">
        <v>67</v>
      </c>
      <c r="FV656" s="10">
        <f>FT656*1.2</f>
        <v>52.8</v>
      </c>
      <c r="FW656" s="10"/>
      <c r="FX656" s="268"/>
      <c r="FY656" s="203" t="s">
        <v>113</v>
      </c>
      <c r="FZ656" s="277" t="s">
        <v>2319</v>
      </c>
      <c r="GB656" s="204"/>
      <c r="GC656" s="204">
        <f>VLOOKUP(FZ656,$A$681:$F$2313,6,FALSE)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VLOOKUP(GI656,$A$681:$F$2313,6,FALSE)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VLOOKUP(GR656,$A$681:$F$2313,6,FALSE)</f>
        <v>44</v>
      </c>
      <c r="GV656" s="203" t="s">
        <v>67</v>
      </c>
      <c r="GW656" s="10">
        <f>GU656*1.2</f>
        <v>52.8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VLOOKUP(HA656,$A$681:$F$2313,6,FALSE)</f>
        <v>44</v>
      </c>
      <c r="HE656" s="203" t="s">
        <v>67</v>
      </c>
      <c r="HF656" s="10">
        <f>HD656*1.2</f>
        <v>52.8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VLOOKUP(HJ656,$A$681:$F$2313,6,FALSE)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VLOOKUP(HS656,$A$681:$F$2313,6,FALSE)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VLOOKUP(IB656,$A$681:$F$2313,6,FALSE)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VLOOKUP(IK656,$A$681:$F$2313,6,FALSE)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VLOOKUP(IT656,$A$681:$F$2313,6,FALSE)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VLOOKUP(JC656,$A$681:$F$2313,6,FALSE)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VLOOKUP(JL656,$A$681:$F$2313,6,FALSE)</f>
        <v>5</v>
      </c>
      <c r="JP656" s="203" t="s">
        <v>67</v>
      </c>
      <c r="JQ656" s="10">
        <f>JO656*1.2</f>
        <v>6</v>
      </c>
      <c r="JR656" s="10"/>
      <c r="JS656" s="268"/>
      <c r="JT656" s="203" t="s">
        <v>113</v>
      </c>
      <c r="JU656" s="277" t="s">
        <v>2808</v>
      </c>
      <c r="JW656" s="204"/>
      <c r="JX656" s="204">
        <f>VLOOKUP(JU656,$A$681:$F$2313,6,FALSE)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VLOOKUP(KD656,$A$681:$F$2313,6,FALSE)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VLOOKUP(KM656,$A$681:$F$2313,6,FALSE)</f>
        <v>104</v>
      </c>
      <c r="KQ656" s="203" t="s">
        <v>67</v>
      </c>
      <c r="KR656" s="10">
        <f>KP656*1.2</f>
        <v>124.8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VLOOKUP(KV656,$A$681:$F$2313,6,FALSE)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VLOOKUP(LE656,$A$681:$F$2313,6,FALSE)</f>
        <v>38</v>
      </c>
      <c r="LI656" s="203" t="s">
        <v>67</v>
      </c>
      <c r="LJ656" s="10">
        <f>LH656*1.2</f>
        <v>45.6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VLOOKUP(LN656,$A$681:$F$2313,6,FALSE)</f>
        <v>38</v>
      </c>
      <c r="LR656" s="203" t="s">
        <v>67</v>
      </c>
      <c r="LS656" s="10">
        <f>LQ656*1.2</f>
        <v>45.6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VLOOKUP(LW656,$A$681:$F$2313,6,FALSE)</f>
        <v>38</v>
      </c>
      <c r="MA656" s="203" t="s">
        <v>67</v>
      </c>
      <c r="MB656" s="10">
        <f>LZ656*1.2</f>
        <v>45.6</v>
      </c>
      <c r="MC656" s="10"/>
      <c r="MD656" s="268"/>
      <c r="ME656" s="203" t="s">
        <v>113</v>
      </c>
      <c r="MF656" s="277" t="s">
        <v>2782</v>
      </c>
      <c r="MH656" s="204"/>
      <c r="MI656" s="204">
        <f>VLOOKUP(MF656,$A$681:$F$2313,6,FALSE)</f>
        <v>44</v>
      </c>
      <c r="MJ656" s="203" t="s">
        <v>67</v>
      </c>
      <c r="MK656" s="10">
        <f>MI656*1.2</f>
        <v>52.8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VLOOKUP(MO656,$A$681:$F$2313,6,FALSE)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VLOOKUP(MX656,$A$681:$F$2313,6,FALSE)</f>
        <v>38</v>
      </c>
      <c r="NB656" s="203" t="s">
        <v>67</v>
      </c>
      <c r="NC656" s="10">
        <f>NA656*1.2</f>
        <v>45.6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VLOOKUP(NG656,$A$681:$F$2313,6,FALSE)</f>
        <v>5</v>
      </c>
      <c r="NK656" s="203" t="s">
        <v>67</v>
      </c>
      <c r="NL656" s="10">
        <f>NJ656*1.2</f>
        <v>6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VLOOKUP(NP656,$A$681:$F$2313,6,FALSE)</f>
        <v>44</v>
      </c>
      <c r="NT656" s="203" t="s">
        <v>67</v>
      </c>
      <c r="NU656" s="10">
        <f>NS656*1.2</f>
        <v>52.8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VLOOKUP(NY656,$A$681:$F$2313,6,FALSE)</f>
        <v>29</v>
      </c>
      <c r="OC656" s="203" t="s">
        <v>67</v>
      </c>
      <c r="OD656" s="10">
        <f>OB656*1.2</f>
        <v>34.799999999999997</v>
      </c>
      <c r="OE656" s="10"/>
      <c r="OF656" s="268"/>
      <c r="OG656" s="203" t="s">
        <v>113</v>
      </c>
      <c r="OH656" s="277" t="s">
        <v>2583</v>
      </c>
      <c r="OJ656" s="204"/>
      <c r="OK656" s="204">
        <f>VLOOKUP(OH656,$A$681:$F$2313,6,FALSE)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2135</v>
      </c>
      <c r="OS656" s="204"/>
      <c r="OT656" s="204">
        <f>VLOOKUP(OQ656,$A$681:$F$2313,6,FALSE)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2808</v>
      </c>
      <c r="PB656" s="204"/>
      <c r="PC656" s="204">
        <f>VLOOKUP(OZ656,$A$681:$F$2313,6,FALSE)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VLOOKUP(PI656,$A$681:$F$2313,6,FALSE)</f>
        <v>38</v>
      </c>
      <c r="PM656" s="203" t="s">
        <v>67</v>
      </c>
      <c r="PN656" s="10">
        <f>PL656*1.2</f>
        <v>45.6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VLOOKUP(PR656,$A$681:$F$2313,6,FALSE)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VLOOKUP(QA656,$A$681:$F$2313,6,FALSE)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VLOOKUP(QJ656,$A$681:$F$2313,6,FALSE)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VLOOKUP(QS656,$A$681:$F$2313,6,FALSE)</f>
        <v>89</v>
      </c>
      <c r="QW656" s="203" t="s">
        <v>67</v>
      </c>
      <c r="QX656" s="10">
        <f>QV656*1.2</f>
        <v>106.8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VLOOKUP(RB656,$A$681:$F$2313,6,FALSE)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VLOOKUP(RK656,$A$681:$F$2313,6,FALSE)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2782</v>
      </c>
      <c r="RV656" s="204"/>
      <c r="RW656" s="204">
        <f>VLOOKUP(RT656,$A$681:$F$2313,6,FALSE)</f>
        <v>44</v>
      </c>
      <c r="RX656" s="203" t="s">
        <v>67</v>
      </c>
      <c r="RY656" s="10">
        <f>RW656*1.2</f>
        <v>52.8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VLOOKUP(SC656,$A$681:$F$2313,6,FALSE)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2844</v>
      </c>
      <c r="SN656" s="204"/>
      <c r="SO656" s="204">
        <f>VLOOKUP(SL656,$A$681:$F$2313,6,FALSE)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2076</v>
      </c>
      <c r="SW656" s="204"/>
      <c r="SX656" s="204">
        <f>VLOOKUP(SU656,$A$681:$F$2313,6,FALSE)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VLOOKUP(TD656,$A$681:$F$2313,6,FALSE)</f>
        <v>44</v>
      </c>
      <c r="TH656" s="203" t="s">
        <v>67</v>
      </c>
      <c r="TI656" s="10">
        <f>TG656*1.2</f>
        <v>52.8</v>
      </c>
      <c r="TK656" s="274"/>
      <c r="TL656" s="203" t="s">
        <v>113</v>
      </c>
      <c r="TM656" s="277" t="s">
        <v>1270</v>
      </c>
      <c r="TO656" s="204"/>
      <c r="TP656" s="204">
        <f>VLOOKUP(TM656,$A$681:$F$2313,6,FALSE)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VLOOKUP(TV656,$A$681:$F$2313,6,FALSE)</f>
        <v>104</v>
      </c>
      <c r="TZ656" s="203" t="s">
        <v>67</v>
      </c>
      <c r="UA656" s="10">
        <f>TY656*1.2</f>
        <v>124.8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VLOOKUP(UE656,$A$681:$F$2313,6,FALSE)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2844</v>
      </c>
      <c r="UP656" s="204"/>
      <c r="UQ656" s="204">
        <f>VLOOKUP(UN656,$A$681:$F$2313,6,FALSE)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2808</v>
      </c>
      <c r="UY656" s="204"/>
      <c r="UZ656" s="204">
        <f>VLOOKUP(UW656,$A$681:$F$2313,6,FALSE)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VLOOKUP(VF656,$A$681:$F$2313,6,FALSE)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VLOOKUP(VO656,$A$681:$F$2313,6,FALSE)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VLOOKUP(VX656,$A$681:$F$2313,6,FALSE)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VLOOKUP(WG656,$A$681:$F$2313,6,FALSE)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VLOOKUP(WP656,$A$681:$F$2313,6,FALSE)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VLOOKUP(WY656,$A$681:$F$2313,6,FALSE)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VLOOKUP(XH656,$A$681:$F$2313,6,FALSE)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VLOOKUP(XQ656,$A$681:$F$2313,6,FALSE)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VLOOKUP(XZ656,$A$681:$F$2313,6,FALSE)</f>
        <v>115</v>
      </c>
      <c r="YD656" s="203" t="s">
        <v>67</v>
      </c>
      <c r="YE656" s="10">
        <f>YC656*1.2</f>
        <v>138</v>
      </c>
      <c r="YG656" s="274"/>
      <c r="YH656" s="203" t="s">
        <v>113</v>
      </c>
      <c r="YI656" s="279" t="s">
        <v>183</v>
      </c>
      <c r="YK656" s="204"/>
      <c r="YL656" s="204" t="e">
        <f>VLOOKUP(YI656,$A$681:$F$2313,6,FALSE)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VLOOKUP(YR656,$A$681:$F$2313,6,FALSE)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2782</v>
      </c>
      <c r="ZC656" s="204"/>
      <c r="ZD656" s="204">
        <f>VLOOKUP(ZA656,$A$681:$F$2313,6,FALSE)</f>
        <v>44</v>
      </c>
      <c r="ZE656" s="203" t="s">
        <v>67</v>
      </c>
      <c r="ZF656" s="10">
        <f>ZD656*1.2</f>
        <v>52.8</v>
      </c>
      <c r="ZH656" s="274"/>
      <c r="ZI656" s="203" t="s">
        <v>113</v>
      </c>
      <c r="ZJ656" s="277" t="s">
        <v>458</v>
      </c>
      <c r="ZL656" s="204"/>
      <c r="ZM656" s="204">
        <f>VLOOKUP(ZJ656,$A$681:$F$2313,6,FALSE)</f>
        <v>115</v>
      </c>
      <c r="ZN656" s="203" t="s">
        <v>67</v>
      </c>
      <c r="ZO656" s="10">
        <f>ZM656*1.2</f>
        <v>138</v>
      </c>
      <c r="ZQ656" s="274"/>
      <c r="ZR656" s="203" t="s">
        <v>113</v>
      </c>
      <c r="ZS656" s="277" t="s">
        <v>654</v>
      </c>
      <c r="ZU656" s="204"/>
      <c r="ZV656" s="204">
        <f>VLOOKUP(ZS656,$A$681:$F$2313,6,FALSE)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VLOOKUP(AAB656,$A$681:$F$2313,6,FALSE)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2093</v>
      </c>
      <c r="AAM656" s="204"/>
      <c r="AAN656" s="204">
        <f>VLOOKUP(AAK656,$A$681:$F$2313,6,FALSE)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VLOOKUP(AAT656,$A$681:$F$2313,6,FALSE)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VLOOKUP(ABC656,$A$681:$F$2313,6,FALSE)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2091</v>
      </c>
      <c r="ABN656" s="204"/>
      <c r="ABO656" s="204">
        <f>VLOOKUP(ABL656,$A$681:$F$2313,6,FALSE)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VLOOKUP(ABU656,$A$681:$F$2313,6,FALSE)</f>
        <v>38</v>
      </c>
      <c r="ABY656" s="203" t="s">
        <v>67</v>
      </c>
      <c r="ABZ656" s="10">
        <f>ABX656*1.2</f>
        <v>45.6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VLOOKUP(ACD656,$A$681:$F$2313,6,FALSE)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VLOOKUP(ACM656,$A$681:$F$2313,6,FALSE)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VLOOKUP(ACV656,$A$681:$F$2313,6,FALSE)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VLOOKUP(ADE656,$A$681:$F$2313,6,FALSE)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VLOOKUP(ADN656,$A$681:$F$2313,6,FALSE)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VLOOKUP(ADW656,$A$681:$F$2313,6,FALSE)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VLOOKUP(AEF656,$A$681:$F$2313,6,FALSE)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VLOOKUP(AEO656,$A$681:$F$2313,6,FALSE)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VLOOKUP(AEX656,$A$681:$F$2313,6,FALSE)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VLOOKUP(AFG656,$A$681:$F$2313,6,FALSE)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VLOOKUP(AFP656,$A$681:$F$2313,6,FALSE)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VLOOKUP(AFY656,$A$681:$F$2313,6,FALSE)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VLOOKUP(AGH656,$A$681:$F$2313,6,FALSE)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VLOOKUP(AGQ656,$A$681:$F$2313,6,FALSE)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VLOOKUP(AGZ656,$A$681:$F$2313,6,FALSE)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2844</v>
      </c>
      <c r="AHK656" s="204"/>
      <c r="AHL656" s="204">
        <f>VLOOKUP(AHI656,$A$681:$F$2313,6,FALSE)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2678</v>
      </c>
      <c r="AHT656" s="204"/>
      <c r="AHU656" s="204">
        <f>VLOOKUP(AHR656,$A$681:$F$2313,6,FALSE)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VLOOKUP(AIA656,$A$681:$F$2313,6,FALSE)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VLOOKUP(AIJ656,$A$681:$F$2313,6,FALSE)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VLOOKUP(AIS656,$A$681:$F$2313,6,FALSE)</f>
        <v>89</v>
      </c>
      <c r="AIW656" s="203" t="s">
        <v>67</v>
      </c>
      <c r="AIX656" s="10">
        <f>AIV656*1.2</f>
        <v>106.8</v>
      </c>
      <c r="AIY656" s="10"/>
      <c r="AIZ656" s="274"/>
      <c r="AJA656" s="203" t="s">
        <v>113</v>
      </c>
      <c r="AJB656" s="277" t="s">
        <v>2844</v>
      </c>
      <c r="AJD656" s="204"/>
      <c r="AJE656" s="204">
        <f>VLOOKUP(AJB656,$A$681:$F$2313,6,FALSE)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VLOOKUP(AJK656,$A$681:$F$2313,6,FALSE)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VLOOKUP(AJT656,$A$681:$F$2313,6,FALSE)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2058</v>
      </c>
      <c r="AKE656" s="204"/>
      <c r="AKF656" s="204">
        <f>VLOOKUP(AKC656,$A$681:$F$2313,6,FALSE)</f>
        <v>52</v>
      </c>
      <c r="AKG656" s="203" t="s">
        <v>67</v>
      </c>
      <c r="AKH656" s="10">
        <f>AKF656*1.2</f>
        <v>62.4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VLOOKUP(AKL656,$A$681:$F$2313,6,FALSE)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VLOOKUP(AKU656,$A$681:$F$2313,6,FALSE)</f>
        <v>27</v>
      </c>
      <c r="AKY656" s="203" t="s">
        <v>67</v>
      </c>
      <c r="AKZ656" s="10">
        <f>AKX656*1.2</f>
        <v>32.4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VLOOKUP(ALD656,$A$681:$F$2313,6,FALSE)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2690</v>
      </c>
      <c r="ALO656" s="204"/>
      <c r="ALP656" s="204">
        <f>VLOOKUP(ALM656,$A$681:$F$2313,6,FALSE)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VLOOKUP(ALV656,$A$681:$F$2313,6,FALSE)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VLOOKUP(AME656,$A$681:$F$2313,6,FALSE)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VLOOKUP(AMN656,$A$681:$F$2313,6,FALSE)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VLOOKUP(AMW656,$A$681:$F$2313,6,FALSE)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VLOOKUP(ANF656,$A$681:$F$2313,6,FALSE)</f>
        <v>115</v>
      </c>
      <c r="ANJ656" s="203" t="s">
        <v>67</v>
      </c>
      <c r="ANK656" s="10">
        <f>ANI656*1.2</f>
        <v>138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VLOOKUP(ANO656,$A$681:$F$2313,6,FALSE)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VLOOKUP(ANX656,$A$681:$F$2313,6,FALSE)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VLOOKUP(AOG656,$A$681:$F$2313,6,FALSE)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VLOOKUP(AOP656,$A$681:$F$2313,6,FALSE)</f>
        <v>89</v>
      </c>
      <c r="AOT656" s="203" t="s">
        <v>67</v>
      </c>
      <c r="AOU656" s="10">
        <f>AOS656*1.2</f>
        <v>106.8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VLOOKUP(AOY656,$A$681:$F$2313,6,FALSE)</f>
        <v>89</v>
      </c>
      <c r="APC656" s="203" t="s">
        <v>67</v>
      </c>
      <c r="APD656" s="10">
        <f>APB656*1.2</f>
        <v>106.8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VLOOKUP(APH656,$A$681:$F$2313,6,FALSE)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VLOOKUP(APQ656,$A$681:$F$2313,6,FALSE)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VLOOKUP(APZ656,$A$681:$F$2313,6,FALSE)</f>
        <v>44</v>
      </c>
      <c r="AQD656" s="203" t="s">
        <v>67</v>
      </c>
      <c r="AQE656" s="10">
        <f>AQC656*1.2</f>
        <v>52.8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VLOOKUP(B657,$A$681:$F$2313,6,FALSE)</f>
        <v>89</v>
      </c>
      <c r="F657" s="203" t="s">
        <v>69</v>
      </c>
      <c r="G657" s="10">
        <f>E657*1.1</f>
        <v>97.9</v>
      </c>
      <c r="H657" s="10"/>
      <c r="I657" s="268"/>
      <c r="J657" s="203" t="s">
        <v>114</v>
      </c>
      <c r="K657" s="277" t="s">
        <v>2085</v>
      </c>
      <c r="M657" s="204"/>
      <c r="N657" s="204">
        <f>VLOOKUP(K657,$A$681:$F$2313,6,FALSE)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2583</v>
      </c>
      <c r="V657" s="204"/>
      <c r="W657" s="204">
        <f>VLOOKUP(T657,$A$681:$F$2313,6,FALSE)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VLOOKUP(AC657,$A$681:$F$2313,6,FALSE)</f>
        <v>89</v>
      </c>
      <c r="AG657" s="203" t="s">
        <v>69</v>
      </c>
      <c r="AH657" s="10">
        <f>AF657*1.1</f>
        <v>97.9</v>
      </c>
      <c r="AI657" s="10"/>
      <c r="AJ657" s="268"/>
      <c r="AK657" s="203" t="s">
        <v>114</v>
      </c>
      <c r="AL657" s="277" t="s">
        <v>2782</v>
      </c>
      <c r="AN657" s="204"/>
      <c r="AO657" s="204">
        <f>VLOOKUP(AL657,$A$681:$F$2313,6,FALSE)</f>
        <v>44</v>
      </c>
      <c r="AP657" s="203" t="s">
        <v>69</v>
      </c>
      <c r="AQ657" s="10">
        <f>AO657*1.1</f>
        <v>48.400000000000006</v>
      </c>
      <c r="AR657" s="10"/>
      <c r="AS657" s="268"/>
      <c r="AT657" s="203" t="s">
        <v>114</v>
      </c>
      <c r="AU657" s="277" t="s">
        <v>2085</v>
      </c>
      <c r="AW657" s="204"/>
      <c r="AX657" s="204">
        <f>VLOOKUP(AU657,$A$681:$F$2313,6,FALSE)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VLOOKUP(BD657,$A$681:$F$2313,6,FALSE)</f>
        <v>89</v>
      </c>
      <c r="BH657" s="203" t="s">
        <v>69</v>
      </c>
      <c r="BI657" s="10">
        <f>BG657*1.1</f>
        <v>97.9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VLOOKUP(BM657,$A$681:$F$2313,6,FALSE)</f>
        <v>44</v>
      </c>
      <c r="BQ657" s="203" t="s">
        <v>69</v>
      </c>
      <c r="BR657" s="10">
        <f>BP657*1.1</f>
        <v>48.400000000000006</v>
      </c>
      <c r="BS657" s="10"/>
      <c r="BT657" s="268"/>
      <c r="BU657" s="203" t="s">
        <v>114</v>
      </c>
      <c r="BV657" s="277" t="s">
        <v>2782</v>
      </c>
      <c r="BX657" s="204"/>
      <c r="BY657" s="204">
        <f>VLOOKUP(BV657,$A$681:$F$2313,6,FALSE)</f>
        <v>44</v>
      </c>
      <c r="BZ657" s="203" t="s">
        <v>69</v>
      </c>
      <c r="CA657" s="10">
        <f>BY657*1.1</f>
        <v>48.400000000000006</v>
      </c>
      <c r="CB657" s="10"/>
      <c r="CC657" s="268"/>
      <c r="CD657" s="203" t="s">
        <v>114</v>
      </c>
      <c r="CE657" s="277" t="s">
        <v>2517</v>
      </c>
      <c r="CG657" s="204"/>
      <c r="CH657" s="204">
        <f>VLOOKUP(CE657,$A$681:$F$2313,6,FALSE)</f>
        <v>10</v>
      </c>
      <c r="CI657" s="203" t="s">
        <v>69</v>
      </c>
      <c r="CJ657" s="10">
        <f>CH657*1.1</f>
        <v>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VLOOKUP(CN657,$A$681:$F$2313,6,FALSE)</f>
        <v>89</v>
      </c>
      <c r="CR657" s="203" t="s">
        <v>69</v>
      </c>
      <c r="CS657" s="10">
        <f>CQ657*1.1</f>
        <v>97.9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VLOOKUP(CW657,$A$681:$F$2313,6,FALSE)</f>
        <v>104</v>
      </c>
      <c r="DA657" s="203" t="s">
        <v>69</v>
      </c>
      <c r="DB657" s="10">
        <f>CZ657*1.1</f>
        <v>114.4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VLOOKUP(DF657,$A$681:$F$2313,6,FALSE)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VLOOKUP(DO657,$A$681:$F$2313,6,FALSE)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VLOOKUP(DX657,$A$681:$F$2313,6,FALSE)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VLOOKUP(EG657,$A$681:$F$2313,6,FALSE)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2808</v>
      </c>
      <c r="ER657" s="204"/>
      <c r="ES657" s="204">
        <f>VLOOKUP(EP657,$A$681:$F$2313,6,FALSE)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VLOOKUP(EY657,$A$681:$F$2313,6,FALSE)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2085</v>
      </c>
      <c r="FJ657" s="204"/>
      <c r="FK657" s="204">
        <f>VLOOKUP(FH657,$A$681:$F$2313,6,FALSE)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2674</v>
      </c>
      <c r="FS657" s="204"/>
      <c r="FT657" s="204">
        <f>VLOOKUP(FQ657,$A$681:$F$2313,6,FALSE)</f>
        <v>23</v>
      </c>
      <c r="FU657" s="203" t="s">
        <v>69</v>
      </c>
      <c r="FV657" s="10">
        <f>FT657*1.1</f>
        <v>25.3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VLOOKUP(FZ657,$A$681:$F$2313,6,FALSE)</f>
        <v>89</v>
      </c>
      <c r="GD657" s="203" t="s">
        <v>69</v>
      </c>
      <c r="GE657" s="10">
        <f>GC657*1.1</f>
        <v>97.9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VLOOKUP(GI657,$A$681:$F$2313,6,FALSE)</f>
        <v>89</v>
      </c>
      <c r="GM657" s="203" t="s">
        <v>69</v>
      </c>
      <c r="GN657" s="10">
        <f>GL657*1.1</f>
        <v>97.9</v>
      </c>
      <c r="GO657" s="10"/>
      <c r="GP657" s="268"/>
      <c r="GQ657" s="203" t="s">
        <v>114</v>
      </c>
      <c r="GR657" s="277" t="s">
        <v>2782</v>
      </c>
      <c r="GT657" s="204"/>
      <c r="GU657" s="204">
        <f>VLOOKUP(GR657,$A$681:$F$2313,6,FALSE)</f>
        <v>44</v>
      </c>
      <c r="GV657" s="203" t="s">
        <v>69</v>
      </c>
      <c r="GW657" s="10">
        <f>GU657*1.1</f>
        <v>48.400000000000006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VLOOKUP(HA657,$A$681:$F$2313,6,FALSE)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2674</v>
      </c>
      <c r="HL657" s="204"/>
      <c r="HM657" s="204">
        <f>VLOOKUP(HJ657,$A$681:$F$2313,6,FALSE)</f>
        <v>23</v>
      </c>
      <c r="HN657" s="203" t="s">
        <v>69</v>
      </c>
      <c r="HO657" s="10">
        <f>HM657*1.1</f>
        <v>25.3</v>
      </c>
      <c r="HP657" s="10"/>
      <c r="HQ657" s="268"/>
      <c r="HR657" s="203" t="s">
        <v>114</v>
      </c>
      <c r="HS657" s="277" t="s">
        <v>2517</v>
      </c>
      <c r="HU657" s="204"/>
      <c r="HV657" s="204">
        <f>VLOOKUP(HS657,$A$681:$F$2313,6,FALSE)</f>
        <v>10</v>
      </c>
      <c r="HW657" s="203" t="s">
        <v>69</v>
      </c>
      <c r="HX657" s="10">
        <f>HV657*1.1</f>
        <v>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VLOOKUP(IB657,$A$681:$F$2313,6,FALSE)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VLOOKUP(IK657,$A$681:$F$2313,6,FALSE)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VLOOKUP(IT657,$A$681:$F$2313,6,FALSE)</f>
        <v>104</v>
      </c>
      <c r="IX657" s="203" t="s">
        <v>69</v>
      </c>
      <c r="IY657" s="10">
        <f>IW657*1.1</f>
        <v>114.4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VLOOKUP(JC657,$A$681:$F$2313,6,FALSE)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2583</v>
      </c>
      <c r="JN657" s="204"/>
      <c r="JO657" s="204">
        <f>VLOOKUP(JL657,$A$681:$F$2313,6,FALSE)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VLOOKUP(JU657,$A$681:$F$2313,6,FALSE)</f>
        <v>9</v>
      </c>
      <c r="JY657" s="203" t="s">
        <v>69</v>
      </c>
      <c r="JZ657" s="10">
        <f>JX657*1.1</f>
        <v>9.9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VLOOKUP(KD657,$A$681:$F$2313,6,FALSE)</f>
        <v>44</v>
      </c>
      <c r="KH657" s="203" t="s">
        <v>69</v>
      </c>
      <c r="KI657" s="10">
        <f>KG657*1.1</f>
        <v>48.400000000000006</v>
      </c>
      <c r="KJ657" s="10"/>
      <c r="KK657" s="268"/>
      <c r="KL657" s="203" t="s">
        <v>114</v>
      </c>
      <c r="KM657" s="277" t="s">
        <v>2594</v>
      </c>
      <c r="KO657" s="204"/>
      <c r="KP657" s="204">
        <f>VLOOKUP(KM657,$A$681:$F$2313,6,FALSE)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VLOOKUP(KV657,$A$681:$F$2313,6,FALSE)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VLOOKUP(LE657,$A$681:$F$2313,6,FALSE)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VLOOKUP(LN657,$A$681:$F$2313,6,FALSE)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2782</v>
      </c>
      <c r="LY657" s="204"/>
      <c r="LZ657" s="204">
        <f>VLOOKUP(LW657,$A$681:$F$2313,6,FALSE)</f>
        <v>44</v>
      </c>
      <c r="MA657" s="203" t="s">
        <v>69</v>
      </c>
      <c r="MB657" s="10">
        <f>LZ657*1.1</f>
        <v>48.400000000000006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VLOOKUP(MF657,$A$681:$F$2313,6,FALSE)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2067</v>
      </c>
      <c r="MQ657" s="204"/>
      <c r="MR657" s="204">
        <f>VLOOKUP(MO657,$A$681:$F$2313,6,FALSE)</f>
        <v>45</v>
      </c>
      <c r="MS657" s="203" t="s">
        <v>69</v>
      </c>
      <c r="MT657" s="10">
        <f>MR657*1.1</f>
        <v>49.500000000000007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VLOOKUP(MX657,$A$681:$F$2313,6,FALSE)</f>
        <v>69</v>
      </c>
      <c r="NB657" s="203" t="s">
        <v>69</v>
      </c>
      <c r="NC657" s="10">
        <f>NA657*1.1</f>
        <v>75.900000000000006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VLOOKUP(NG657,$A$681:$F$2313,6,FALSE)</f>
        <v>44</v>
      </c>
      <c r="NK657" s="203" t="s">
        <v>69</v>
      </c>
      <c r="NL657" s="10">
        <f>NJ657*1.1</f>
        <v>48.400000000000006</v>
      </c>
      <c r="NM657" s="10"/>
      <c r="NN657" s="268"/>
      <c r="NO657" s="203" t="s">
        <v>114</v>
      </c>
      <c r="NP657" s="425" t="s">
        <v>2782</v>
      </c>
      <c r="NR657" s="204"/>
      <c r="NS657" s="204">
        <f>VLOOKUP(NP657,$A$681:$F$2313,6,FALSE)</f>
        <v>44</v>
      </c>
      <c r="NT657" s="203" t="s">
        <v>69</v>
      </c>
      <c r="NU657" s="10">
        <f>NS657*1.1</f>
        <v>48.400000000000006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VLOOKUP(NY657,$A$681:$F$2313,6,FALSE)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2782</v>
      </c>
      <c r="OJ657" s="204"/>
      <c r="OK657" s="204">
        <f>VLOOKUP(OH657,$A$681:$F$2313,6,FALSE)</f>
        <v>44</v>
      </c>
      <c r="OL657" s="203" t="s">
        <v>69</v>
      </c>
      <c r="OM657" s="10">
        <f>OK657*1.1</f>
        <v>48.400000000000006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VLOOKUP(OQ657,$A$681:$F$2313,6,FALSE)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VLOOKUP(OZ657,$A$681:$F$2313,6,FALSE)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VLOOKUP(PI657,$A$681:$F$2313,6,FALSE)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VLOOKUP(PR657,$A$681:$F$2313,6,FALSE)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2690</v>
      </c>
      <c r="QC657" s="204"/>
      <c r="QD657" s="204">
        <f>VLOOKUP(QA657,$A$681:$F$2313,6,FALSE)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VLOOKUP(QJ657,$A$681:$F$2313,6,FALSE)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VLOOKUP(QS657,$A$681:$F$2313,6,FALSE)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2583</v>
      </c>
      <c r="RD657" s="204"/>
      <c r="RE657" s="204">
        <f>VLOOKUP(RB657,$A$681:$F$2313,6,FALSE)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VLOOKUP(RK657,$A$681:$F$2313,6,FALSE)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VLOOKUP(RT657,$A$681:$F$2313,6,FALSE)</f>
        <v>89</v>
      </c>
      <c r="RX657" s="203" t="s">
        <v>69</v>
      </c>
      <c r="RY657" s="10">
        <f>RW657*1.1</f>
        <v>97.9</v>
      </c>
      <c r="RZ657" s="10"/>
      <c r="SA657" s="274"/>
      <c r="SB657" s="203" t="s">
        <v>114</v>
      </c>
      <c r="SC657" s="277" t="s">
        <v>2808</v>
      </c>
      <c r="SE657" s="204"/>
      <c r="SF657" s="204">
        <f>VLOOKUP(SC657,$A$681:$F$2313,6,FALSE)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VLOOKUP(SL657,$A$681:$F$2313,6,FALSE)</f>
        <v>44</v>
      </c>
      <c r="SP657" s="203" t="s">
        <v>69</v>
      </c>
      <c r="SQ657" s="10">
        <f>SO657*1.1</f>
        <v>48.400000000000006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VLOOKUP(SU657,$A$681:$F$2313,6,FALSE)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VLOOKUP(TD657,$A$681:$F$2313,6,FALSE)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VLOOKUP(TM657,$A$681:$F$2313,6,FALSE)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2678</v>
      </c>
      <c r="TX657" s="204"/>
      <c r="TY657" s="204">
        <f>VLOOKUP(TV657,$A$681:$F$2313,6,FALSE)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VLOOKUP(UE657,$A$681:$F$2313,6,FALSE)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2647</v>
      </c>
      <c r="UP657" s="204"/>
      <c r="UQ657" s="204">
        <f>VLOOKUP(UN657,$A$681:$F$2313,6,FALSE)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VLOOKUP(UW657,$A$681:$F$2313,6,FALSE)</f>
        <v>29</v>
      </c>
      <c r="VA657" s="203" t="s">
        <v>69</v>
      </c>
      <c r="VB657" s="10">
        <f>UZ657*1.1</f>
        <v>31.900000000000002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VLOOKUP(VF657,$A$681:$F$2313,6,FALSE)</f>
        <v>44</v>
      </c>
      <c r="VJ657" s="203" t="s">
        <v>69</v>
      </c>
      <c r="VK657" s="10">
        <f>VI657*1.1</f>
        <v>48.400000000000006</v>
      </c>
      <c r="VL657" s="10"/>
      <c r="VM657" s="274"/>
      <c r="VN657" s="203" t="s">
        <v>114</v>
      </c>
      <c r="VO657" s="277" t="s">
        <v>2315</v>
      </c>
      <c r="VQ657" s="204"/>
      <c r="VR657" s="204">
        <f>VLOOKUP(VO657,$A$681:$F$2313,6,FALSE)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VLOOKUP(VX657,$A$681:$F$2313,6,FALSE)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VLOOKUP(WG657,$A$681:$F$2313,6,FALSE)</f>
        <v>5</v>
      </c>
      <c r="WK657" s="203" t="s">
        <v>69</v>
      </c>
      <c r="WL657" s="10">
        <f>WJ657*1.1</f>
        <v>5.5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VLOOKUP(WP657,$A$681:$F$2313,6,FALSE)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VLOOKUP(WY657,$A$681:$F$2313,6,FALSE)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VLOOKUP(XH657,$A$681:$F$2313,6,FALSE)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VLOOKUP(XQ657,$A$681:$F$2313,6,FALSE)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VLOOKUP(XZ657,$A$681:$F$2313,6,FALSE)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VLOOKUP(YI657,$A$681:$F$2313,6,FALSE)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VLOOKUP(YR657,$A$681:$F$2313,6,FALSE)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2678</v>
      </c>
      <c r="ZC657" s="204"/>
      <c r="ZD657" s="204">
        <f>VLOOKUP(ZA657,$A$681:$F$2313,6,FALSE)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VLOOKUP(ZJ657,$A$681:$F$2313,6,FALSE)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VLOOKUP(ZS657,$A$681:$F$2313,6,FALSE)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2067</v>
      </c>
      <c r="AAD657" s="204"/>
      <c r="AAE657" s="204">
        <f>VLOOKUP(AAB657,$A$681:$F$2313,6,FALSE)</f>
        <v>45</v>
      </c>
      <c r="AAF657" s="203" t="s">
        <v>69</v>
      </c>
      <c r="AAG657" s="10">
        <f>AAE657*1.1</f>
        <v>49.500000000000007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VLOOKUP(AAK657,$A$681:$F$2313,6,FALSE)</f>
        <v>38</v>
      </c>
      <c r="AAO657" s="203" t="s">
        <v>69</v>
      </c>
      <c r="AAP657" s="10">
        <f>AAN657*1.1</f>
        <v>41.800000000000004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VLOOKUP(AAT657,$A$681:$F$2313,6,FALSE)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VLOOKUP(ABC657,$A$681:$F$2313,6,FALSE)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2717</v>
      </c>
      <c r="ABN657" s="204"/>
      <c r="ABO657" s="204">
        <f>VLOOKUP(ABL657,$A$681:$F$2313,6,FALSE)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VLOOKUP(ABU657,$A$681:$F$2313,6,FALSE)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VLOOKUP(ACD657,$A$681:$F$2313,6,FALSE)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VLOOKUP(ACM657,$A$681:$F$2313,6,FALSE)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VLOOKUP(ACV657,$A$681:$F$2313,6,FALSE)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VLOOKUP(ADE657,$A$681:$F$2313,6,FALSE)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VLOOKUP(ADN657,$A$681:$F$2313,6,FALSE)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VLOOKUP(ADW657,$A$681:$F$2313,6,FALSE)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VLOOKUP(AEF657,$A$681:$F$2313,6,FALSE)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VLOOKUP(AEO657,$A$681:$F$2313,6,FALSE)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VLOOKUP(AEX657,$A$681:$F$2313,6,FALSE)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VLOOKUP(AFG657,$A$681:$F$2313,6,FALSE)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VLOOKUP(AFP657,$A$681:$F$2313,6,FALSE)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VLOOKUP(AFY657,$A$681:$F$2313,6,FALSE)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VLOOKUP(AGH657,$A$681:$F$2313,6,FALSE)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VLOOKUP(AGQ657,$A$681:$F$2313,6,FALSE)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2517</v>
      </c>
      <c r="AHB657" s="204"/>
      <c r="AHC657" s="204">
        <f>VLOOKUP(AGZ657,$A$681:$F$2313,6,FALSE)</f>
        <v>10</v>
      </c>
      <c r="AHD657" s="203" t="s">
        <v>69</v>
      </c>
      <c r="AHE657" s="10">
        <f>AHC657*1.1</f>
        <v>11</v>
      </c>
      <c r="AHF657" s="10"/>
      <c r="AHG657" s="274"/>
      <c r="AHH657" s="203" t="s">
        <v>114</v>
      </c>
      <c r="AHI657" s="277" t="s">
        <v>2067</v>
      </c>
      <c r="AHK657" s="204"/>
      <c r="AHL657" s="204">
        <f>VLOOKUP(AHI657,$A$681:$F$2313,6,FALSE)</f>
        <v>45</v>
      </c>
      <c r="AHM657" s="203" t="s">
        <v>69</v>
      </c>
      <c r="AHN657" s="10">
        <f>AHL657*1.1</f>
        <v>49.500000000000007</v>
      </c>
      <c r="AHO657" s="10"/>
      <c r="AHP657" s="274"/>
      <c r="AHQ657" s="203" t="s">
        <v>114</v>
      </c>
      <c r="AHR657" s="277" t="s">
        <v>2844</v>
      </c>
      <c r="AHT657" s="204"/>
      <c r="AHU657" s="204">
        <f>VLOOKUP(AHR657,$A$681:$F$2313,6,FALSE)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2058</v>
      </c>
      <c r="AIC657" s="204"/>
      <c r="AID657" s="204">
        <f>VLOOKUP(AIA657,$A$681:$F$2313,6,FALSE)</f>
        <v>52</v>
      </c>
      <c r="AIE657" s="203" t="s">
        <v>69</v>
      </c>
      <c r="AIF657" s="10">
        <f>AID657*1.1</f>
        <v>57.2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VLOOKUP(AIJ657,$A$681:$F$2313,6,FALSE)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VLOOKUP(AIS657,$A$681:$F$2313,6,FALSE)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3146</v>
      </c>
      <c r="AJD657" s="204"/>
      <c r="AJE657" s="204">
        <f>VLOOKUP(AJB657,$A$681:$F$2313,6,FALSE)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VLOOKUP(AJK657,$A$681:$F$2313,6,FALSE)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VLOOKUP(AJT657,$A$681:$F$2313,6,FALSE)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VLOOKUP(AKC657,$A$681:$F$2313,6,FALSE)</f>
        <v>89</v>
      </c>
      <c r="AKG657" s="203" t="s">
        <v>69</v>
      </c>
      <c r="AKH657" s="10">
        <f>AKF657*1.1</f>
        <v>97.9</v>
      </c>
      <c r="AKI657" s="10"/>
      <c r="AKJ657" s="274"/>
      <c r="AKK657" s="203" t="s">
        <v>114</v>
      </c>
      <c r="AKL657" s="277" t="s">
        <v>2085</v>
      </c>
      <c r="AKN657" s="204"/>
      <c r="AKO657" s="204">
        <f>VLOOKUP(AKL657,$A$681:$F$2313,6,FALSE)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VLOOKUP(AKU657,$A$681:$F$2313,6,FALSE)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2067</v>
      </c>
      <c r="ALF657" s="204"/>
      <c r="ALG657" s="204">
        <f>VLOOKUP(ALD657,$A$681:$F$2313,6,FALSE)</f>
        <v>45</v>
      </c>
      <c r="ALH657" s="203" t="s">
        <v>69</v>
      </c>
      <c r="ALI657" s="10">
        <f>ALG657*1.1</f>
        <v>49.500000000000007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VLOOKUP(ALM657,$A$681:$F$2313,6,FALSE)</f>
        <v>44</v>
      </c>
      <c r="ALQ657" s="203" t="s">
        <v>69</v>
      </c>
      <c r="ALR657" s="10">
        <f>ALP657*1.1</f>
        <v>48.400000000000006</v>
      </c>
      <c r="ALS657" s="10"/>
      <c r="ALT657" s="274"/>
      <c r="ALU657" s="203" t="s">
        <v>114</v>
      </c>
      <c r="ALV657" s="277" t="s">
        <v>2690</v>
      </c>
      <c r="ALX657" s="204"/>
      <c r="ALY657" s="204">
        <f>VLOOKUP(ALV657,$A$681:$F$2313,6,FALSE)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VLOOKUP(AME657,$A$681:$F$2313,6,FALSE)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VLOOKUP(AMN657,$A$681:$F$2313,6,FALSE)</f>
        <v>27</v>
      </c>
      <c r="AMR657" s="203" t="s">
        <v>69</v>
      </c>
      <c r="AMS657" s="10">
        <f>AMQ657*1.1</f>
        <v>29.700000000000003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VLOOKUP(AMW657,$A$681:$F$2313,6,FALSE)</f>
        <v>44</v>
      </c>
      <c r="ANA657" s="203" t="s">
        <v>69</v>
      </c>
      <c r="ANB657" s="10">
        <f>AMZ657*1.1</f>
        <v>48.400000000000006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VLOOKUP(ANF657,$A$681:$F$2313,6,FALSE)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VLOOKUP(ANO657,$A$681:$F$2313,6,FALSE)</f>
        <v>69</v>
      </c>
      <c r="ANS657" s="203" t="s">
        <v>69</v>
      </c>
      <c r="ANT657" s="10">
        <f>ANR657*1.1</f>
        <v>75.900000000000006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VLOOKUP(ANX657,$A$681:$F$2313,6,FALSE)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VLOOKUP(AOG657,$A$681:$F$2313,6,FALSE)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VLOOKUP(AOP657,$A$681:$F$2313,6,FALSE)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VLOOKUP(AOY657,$A$681:$F$2313,6,FALSE)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VLOOKUP(APH657,$A$681:$F$2313,6,FALSE)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VLOOKUP(APQ657,$A$681:$F$2313,6,FALSE)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VLOOKUP(APZ657,$A$681:$F$2313,6,FALSE)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226.79999999999998</v>
      </c>
      <c r="I658" s="268"/>
      <c r="J658" s="203"/>
      <c r="K658" s="415"/>
      <c r="M658" s="203"/>
      <c r="N658" s="203"/>
      <c r="O658" s="203"/>
      <c r="P658" s="10"/>
      <c r="Q658" s="10">
        <f>SUM(P653:P657)</f>
        <v>172.49999999999997</v>
      </c>
      <c r="R658" s="268"/>
      <c r="S658" s="203"/>
      <c r="T658" s="265"/>
      <c r="V658" s="203"/>
      <c r="W658" s="203"/>
      <c r="X658" s="203"/>
      <c r="Y658" s="10"/>
      <c r="Z658" s="10">
        <f>SUM(Y653:Y657)</f>
        <v>141.79999999999998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217.8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232.6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178.49999999999997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263.20000000000005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272.39999999999998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442.4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151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367.9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293.7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264.09999999999997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259.39999999999998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125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165.6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255.00000000000003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297.7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168.8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317.10000000000002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135.69999999999999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288.5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388.8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154.5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113.5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251.4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465.7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137.1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115.10000000000001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538.5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355.8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151.69999999999999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113.5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428.6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164.7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112.5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254.3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404.5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138.5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518.9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86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201.80000000000004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265.2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185.39999999999998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244.9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293.3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409.2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180.20000000000002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491.9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427.6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244.8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120.7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285.8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249.1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144.19999999999999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168.10000000000002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95.7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164.10000000000002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76.3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73.7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344.69999999999993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203.5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157.9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176.09999999999997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432.2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245.7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162.60000000000002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129.1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241.29999999999998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21.5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312.60000000000002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122.2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225.1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146.6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173.7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431.1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217.6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502.20000000000005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207.2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390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202.89999999999998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85.6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196.7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94.800000000000011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334.2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245.2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251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542.40000000000009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325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462.2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124.19999999999999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290.3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253.1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319.30000000000007</v>
      </c>
      <c r="AQG658" s="274"/>
    </row>
    <row r="659" spans="1:1125" s="14" customFormat="1" ht="15">
      <c r="A659" s="203" t="s">
        <v>115</v>
      </c>
      <c r="B659" s="277" t="s">
        <v>2841</v>
      </c>
      <c r="D659" s="284">
        <f>IF(C659="Kopman",2.1,1)</f>
        <v>1</v>
      </c>
      <c r="E659" s="204">
        <f>VLOOKUP(B659,$A$681:$F$2313,6,FALSE)</f>
        <v>92</v>
      </c>
      <c r="F659" s="203" t="s">
        <v>61</v>
      </c>
      <c r="G659" s="10">
        <f>E659*1.5</f>
        <v>138</v>
      </c>
      <c r="H659" s="10"/>
      <c r="I659" s="268"/>
      <c r="J659" s="203" t="s">
        <v>115</v>
      </c>
      <c r="K659" s="277" t="s">
        <v>2841</v>
      </c>
      <c r="M659" s="284">
        <f>IF(L659="Kopman",2.1,1)</f>
        <v>1</v>
      </c>
      <c r="N659" s="204">
        <f>VLOOKUP(K659,$A$681:$F$2313,6,FALSE)</f>
        <v>92</v>
      </c>
      <c r="O659" s="203" t="s">
        <v>61</v>
      </c>
      <c r="P659" s="10">
        <f>N659*1.5*M659</f>
        <v>138</v>
      </c>
      <c r="Q659" s="10"/>
      <c r="R659" s="268"/>
      <c r="S659" s="203" t="s">
        <v>115</v>
      </c>
      <c r="T659" s="417" t="s">
        <v>2638</v>
      </c>
      <c r="U659" s="416" t="s">
        <v>2020</v>
      </c>
      <c r="V659" s="284">
        <f>IF(U659="Kopman",2.1,1)</f>
        <v>2.1</v>
      </c>
      <c r="W659" s="204">
        <f>VLOOKUP(T659,$A$681:$F$2313,6,FALSE)</f>
        <v>76</v>
      </c>
      <c r="X659" s="203" t="s">
        <v>61</v>
      </c>
      <c r="Y659" s="10">
        <f>W659*1.5*V659</f>
        <v>239.4</v>
      </c>
      <c r="Z659" s="10"/>
      <c r="AA659" s="268"/>
      <c r="AB659" s="203" t="s">
        <v>115</v>
      </c>
      <c r="AC659" s="277" t="s">
        <v>2062</v>
      </c>
      <c r="AE659" s="284">
        <f>IF(AD659="Kopman",2.1,1)</f>
        <v>1</v>
      </c>
      <c r="AF659" s="204">
        <f>VLOOKUP(AC659,$A$681:$F$2313,6,FALSE)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2841</v>
      </c>
      <c r="AN659" s="284">
        <f>IF(AM659="Kopman",2.1,1)</f>
        <v>1</v>
      </c>
      <c r="AO659" s="204">
        <f>VLOOKUP(AL659,$A$681:$F$2313,6,FALSE)</f>
        <v>92</v>
      </c>
      <c r="AP659" s="203" t="s">
        <v>61</v>
      </c>
      <c r="AQ659" s="10">
        <f>AO659*1.5*AN659</f>
        <v>138</v>
      </c>
      <c r="AR659" s="10"/>
      <c r="AS659" s="268"/>
      <c r="AT659" s="203" t="s">
        <v>115</v>
      </c>
      <c r="AU659" s="277" t="s">
        <v>2841</v>
      </c>
      <c r="AW659" s="284">
        <f>IF(AV659="Kopman",2.1,1)</f>
        <v>1</v>
      </c>
      <c r="AX659" s="204">
        <f>VLOOKUP(AU659,$A$681:$F$2313,6,FALSE)</f>
        <v>92</v>
      </c>
      <c r="AY659" s="203" t="s">
        <v>61</v>
      </c>
      <c r="AZ659" s="10">
        <f>AX659*1.5*AW659</f>
        <v>138</v>
      </c>
      <c r="BA659" s="10"/>
      <c r="BB659" s="268"/>
      <c r="BC659" s="203" t="s">
        <v>115</v>
      </c>
      <c r="BD659" s="277" t="s">
        <v>2841</v>
      </c>
      <c r="BF659" s="284">
        <f>IF(BE659="Kopman",2.1,1)</f>
        <v>1</v>
      </c>
      <c r="BG659" s="204">
        <f>VLOOKUP(BD659,$A$681:$F$2313,6,FALSE)</f>
        <v>92</v>
      </c>
      <c r="BH659" s="203" t="s">
        <v>61</v>
      </c>
      <c r="BI659" s="10">
        <f>BG659*1.5*BF659</f>
        <v>138</v>
      </c>
      <c r="BJ659" s="10"/>
      <c r="BK659" s="268"/>
      <c r="BL659" s="203" t="s">
        <v>115</v>
      </c>
      <c r="BM659" s="277" t="s">
        <v>2638</v>
      </c>
      <c r="BO659" s="284">
        <f>IF(BN659="Kopman",2.1,1)</f>
        <v>1</v>
      </c>
      <c r="BP659" s="204">
        <f>VLOOKUP(BM659,$A$681:$F$2313,6,FALSE)</f>
        <v>76</v>
      </c>
      <c r="BQ659" s="203" t="s">
        <v>61</v>
      </c>
      <c r="BR659" s="10">
        <f>BP659*1.5*BO659</f>
        <v>114</v>
      </c>
      <c r="BS659" s="10"/>
      <c r="BT659" s="268"/>
      <c r="BU659" s="203" t="s">
        <v>115</v>
      </c>
      <c r="BV659" s="277" t="s">
        <v>2638</v>
      </c>
      <c r="BX659" s="284">
        <f>IF(BW659="Kopman",2.1,1)</f>
        <v>1</v>
      </c>
      <c r="BY659" s="204">
        <f>VLOOKUP(BV659,$A$681:$F$2313,6,FALSE)</f>
        <v>76</v>
      </c>
      <c r="BZ659" s="203" t="s">
        <v>61</v>
      </c>
      <c r="CA659" s="10">
        <f>BY659*1.5*BX659</f>
        <v>114</v>
      </c>
      <c r="CB659" s="10"/>
      <c r="CC659" s="268"/>
      <c r="CD659" s="203" t="s">
        <v>115</v>
      </c>
      <c r="CE659" s="277" t="s">
        <v>2551</v>
      </c>
      <c r="CG659" s="284">
        <f>IF(CF659="Kopman",2.1,1)</f>
        <v>1</v>
      </c>
      <c r="CH659" s="204">
        <f>VLOOKUP(CE659,$A$681:$F$2313,6,FALSE)</f>
        <v>25</v>
      </c>
      <c r="CI659" s="203" t="s">
        <v>61</v>
      </c>
      <c r="CJ659" s="10">
        <f>CH659*1.5*CG659</f>
        <v>37.5</v>
      </c>
      <c r="CK659" s="10"/>
      <c r="CL659" s="268"/>
      <c r="CM659" s="203" t="s">
        <v>115</v>
      </c>
      <c r="CN659" s="277" t="s">
        <v>2841</v>
      </c>
      <c r="CP659" s="284">
        <f>IF(CO659="Kopman",2.1,1)</f>
        <v>1</v>
      </c>
      <c r="CQ659" s="204">
        <f>VLOOKUP(CN659,$A$681:$F$2313,6,FALSE)</f>
        <v>92</v>
      </c>
      <c r="CR659" s="203" t="s">
        <v>61</v>
      </c>
      <c r="CS659" s="10">
        <f>CQ659*1.5*CP659</f>
        <v>138</v>
      </c>
      <c r="CT659" s="10"/>
      <c r="CU659" s="268"/>
      <c r="CV659" s="203" t="s">
        <v>115</v>
      </c>
      <c r="CW659" s="277" t="s">
        <v>2062</v>
      </c>
      <c r="CY659" s="284">
        <f>IF(CX659="Kopman",2.1,1)</f>
        <v>1</v>
      </c>
      <c r="CZ659" s="204">
        <f>VLOOKUP(CW659,$A$681:$F$2313,6,FALSE)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2841</v>
      </c>
      <c r="DH659" s="284">
        <f>IF(DG659="Kopman",2.1,1)</f>
        <v>1</v>
      </c>
      <c r="DI659" s="204">
        <f>VLOOKUP(DF659,$A$681:$F$2313,6,FALSE)</f>
        <v>92</v>
      </c>
      <c r="DJ659" s="203" t="s">
        <v>61</v>
      </c>
      <c r="DK659" s="10">
        <f>DI659*1.5*DH659</f>
        <v>138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VLOOKUP(DO659,$A$681:$F$2313,6,FALSE)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VLOOKUP(DX659,$A$681:$F$2313,6,FALSE)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2638</v>
      </c>
      <c r="EI659" s="284">
        <f>IF(EH659="Kopman",2.1,1)</f>
        <v>1</v>
      </c>
      <c r="EJ659" s="204">
        <f>VLOOKUP(EG659,$A$681:$F$2313,6,FALSE)</f>
        <v>76</v>
      </c>
      <c r="EK659" s="203" t="s">
        <v>61</v>
      </c>
      <c r="EL659" s="10">
        <f>EJ659*1.5*EI659</f>
        <v>114</v>
      </c>
      <c r="EM659" s="10"/>
      <c r="EN659" s="268"/>
      <c r="EO659" s="203" t="s">
        <v>115</v>
      </c>
      <c r="EP659" s="277" t="s">
        <v>2072</v>
      </c>
      <c r="ER659" s="284">
        <f>IF(EQ659="Kopman",2.1,1)</f>
        <v>1</v>
      </c>
      <c r="ES659" s="204">
        <f>VLOOKUP(EP659,$A$681:$F$2313,6,FALSE)</f>
        <v>43</v>
      </c>
      <c r="ET659" s="203" t="s">
        <v>61</v>
      </c>
      <c r="EU659" s="10">
        <f>ES659*1.5*ER659</f>
        <v>64.5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VLOOKUP(EY660,$A$681:$F$2313,6,FALSE)</f>
        <v>76</v>
      </c>
      <c r="FC659" s="203" t="s">
        <v>61</v>
      </c>
      <c r="FD659" s="10">
        <f>FB659*1.5*FA659</f>
        <v>114</v>
      </c>
      <c r="FE659" s="10"/>
      <c r="FF659" s="268"/>
      <c r="FG659" s="203" t="s">
        <v>115</v>
      </c>
      <c r="FH659" s="422" t="s">
        <v>2089</v>
      </c>
      <c r="FJ659" s="284">
        <f>IF(FI659="Kopman",2.1,1)</f>
        <v>1</v>
      </c>
      <c r="FK659" s="204">
        <f>VLOOKUP(FH659,$A$681:$F$2313,6,FALSE)</f>
        <v>9</v>
      </c>
      <c r="FL659" s="203" t="s">
        <v>61</v>
      </c>
      <c r="FM659" s="10">
        <f>FK659*1.5*FJ659</f>
        <v>13.5</v>
      </c>
      <c r="FN659" s="10"/>
      <c r="FO659" s="268"/>
      <c r="FP659" s="203" t="s">
        <v>115</v>
      </c>
      <c r="FQ659" s="277" t="s">
        <v>2515</v>
      </c>
      <c r="FS659" s="284">
        <f>IF(FR659="Kopman",2.1,1)</f>
        <v>1</v>
      </c>
      <c r="FT659" s="204">
        <f>VLOOKUP(FQ659,$A$681:$F$2313,6,FALSE)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2638</v>
      </c>
      <c r="GB659" s="284">
        <f>IF(GA659="Kopman",2.1,1)</f>
        <v>1</v>
      </c>
      <c r="GC659" s="204">
        <f>VLOOKUP(FZ659,$A$681:$F$2313,6,FALSE)</f>
        <v>76</v>
      </c>
      <c r="GD659" s="203" t="s">
        <v>61</v>
      </c>
      <c r="GE659" s="10">
        <f>GC659*1.5*GB659</f>
        <v>114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VLOOKUP(GI659,$A$681:$F$2313,6,FALSE)</f>
        <v>23</v>
      </c>
      <c r="GM659" s="203" t="s">
        <v>61</v>
      </c>
      <c r="GN659" s="10">
        <f>GL659*1.5*GK659</f>
        <v>34.5</v>
      </c>
      <c r="GO659" s="10"/>
      <c r="GP659" s="268"/>
      <c r="GQ659" s="203" t="s">
        <v>115</v>
      </c>
      <c r="GR659" s="277" t="s">
        <v>2638</v>
      </c>
      <c r="GT659" s="284">
        <f>IF(GS659="Kopman",2.1,1)</f>
        <v>1</v>
      </c>
      <c r="GU659" s="204">
        <f>VLOOKUP(GR659,$A$681:$F$2313,6,FALSE)</f>
        <v>76</v>
      </c>
      <c r="GV659" s="203" t="s">
        <v>61</v>
      </c>
      <c r="GW659" s="10">
        <f>GU659*1.5</f>
        <v>114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VLOOKUP(HA659,$A$681:$F$2313,6,FALSE)</f>
        <v>3</v>
      </c>
      <c r="HE659" s="203" t="s">
        <v>61</v>
      </c>
      <c r="HF659" s="10">
        <f>HD659*1.5*HC659</f>
        <v>4.5</v>
      </c>
      <c r="HG659" s="10"/>
      <c r="HH659" s="268"/>
      <c r="HI659" s="203" t="s">
        <v>115</v>
      </c>
      <c r="HJ659" s="277" t="s">
        <v>2638</v>
      </c>
      <c r="HL659" s="284">
        <f>IF(HK659="Kopman",2.1,1)</f>
        <v>1</v>
      </c>
      <c r="HM659" s="204">
        <f>VLOOKUP(HJ659,$A$681:$F$2313,6,FALSE)</f>
        <v>76</v>
      </c>
      <c r="HN659" s="203" t="s">
        <v>61</v>
      </c>
      <c r="HO659" s="10">
        <f>HM659*1.5</f>
        <v>114</v>
      </c>
      <c r="HP659" s="10"/>
      <c r="HQ659" s="268"/>
      <c r="HR659" s="203" t="s">
        <v>115</v>
      </c>
      <c r="HS659" s="277" t="s">
        <v>2638</v>
      </c>
      <c r="HU659" s="284">
        <f>IF(HT659="Kopman",2.1,1)</f>
        <v>1</v>
      </c>
      <c r="HV659" s="204">
        <f>VLOOKUP(HS659,$A$681:$F$2313,6,FALSE)</f>
        <v>76</v>
      </c>
      <c r="HW659" s="203" t="s">
        <v>61</v>
      </c>
      <c r="HX659" s="10">
        <f>HV659*1.5*HU659</f>
        <v>114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VLOOKUP(IB659,$A$681:$F$2313,6,FALSE)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2313</v>
      </c>
      <c r="IM659" s="284">
        <f>IF(IL659="Kopman",2.1,1)</f>
        <v>1</v>
      </c>
      <c r="IN659" s="204">
        <f>VLOOKUP(IK659,$A$681:$F$2313,6,FALSE)</f>
        <v>15</v>
      </c>
      <c r="IO659" s="203" t="s">
        <v>61</v>
      </c>
      <c r="IP659" s="10">
        <f>IN659*1.5*IM659</f>
        <v>22.5</v>
      </c>
      <c r="IQ659" s="10"/>
      <c r="IR659" s="268"/>
      <c r="IS659" s="203" t="s">
        <v>115</v>
      </c>
      <c r="IT659" s="277" t="s">
        <v>2515</v>
      </c>
      <c r="IV659" s="284">
        <f>IF(IU659="Kopman",2.1,1)</f>
        <v>1</v>
      </c>
      <c r="IW659" s="204">
        <f>VLOOKUP(IT659,$A$681:$F$2313,6,FALSE)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2089</v>
      </c>
      <c r="JE659" s="284">
        <f>IF(JD659="Kopman",2.1,1)</f>
        <v>1</v>
      </c>
      <c r="JF659" s="204">
        <f>VLOOKUP(JC659,$A$681:$F$2313,6,FALSE)</f>
        <v>9</v>
      </c>
      <c r="JG659" s="203" t="s">
        <v>61</v>
      </c>
      <c r="JH659" s="10">
        <f>JF659*1.5*JE659</f>
        <v>13.5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VLOOKUP(JL659,$A$681:$F$2313,6,FALSE)</f>
        <v>6</v>
      </c>
      <c r="JP659" s="203" t="s">
        <v>61</v>
      </c>
      <c r="JQ659" s="10">
        <f>JO659*1.5*JN659</f>
        <v>9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VLOOKUP(JU659,$A$681:$F$2313,6,FALSE)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2062</v>
      </c>
      <c r="KF659" s="284">
        <f>IF(KE659="Kopman",2.1,1)</f>
        <v>1</v>
      </c>
      <c r="KG659" s="204">
        <f>VLOOKUP(KD659,$A$681:$F$2313,6,FALSE)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2340</v>
      </c>
      <c r="KO659" s="284">
        <f>IF(KN659="Kopman",2.1,1)</f>
        <v>1</v>
      </c>
      <c r="KP659" s="204">
        <f>VLOOKUP(KM659,$A$681:$F$2313,6,FALSE)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2841</v>
      </c>
      <c r="KX659" s="284">
        <f>IF(KW659="Kopman",2.1,1)</f>
        <v>1</v>
      </c>
      <c r="KY659" s="204">
        <f>VLOOKUP(KV659,$A$681:$F$2313,6,FALSE)</f>
        <v>92</v>
      </c>
      <c r="KZ659" s="203" t="s">
        <v>61</v>
      </c>
      <c r="LA659" s="10">
        <f>KY659*1.5*KX659</f>
        <v>138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VLOOKUP(LE659,$A$681:$F$2313,6,FALSE)</f>
        <v>23</v>
      </c>
      <c r="LI659" s="203" t="s">
        <v>61</v>
      </c>
      <c r="LJ659" s="10">
        <f>LH659*1.5*LG659</f>
        <v>34.5</v>
      </c>
      <c r="LK659" s="10"/>
      <c r="LL659" s="268"/>
      <c r="LM659" s="203" t="s">
        <v>115</v>
      </c>
      <c r="LN659" s="277" t="s">
        <v>2089</v>
      </c>
      <c r="LP659" s="284">
        <f>IF(LO659="Kopman",2.1,1)</f>
        <v>1</v>
      </c>
      <c r="LQ659" s="204">
        <f>VLOOKUP(LN659,$A$681:$F$2313,6,FALSE)</f>
        <v>9</v>
      </c>
      <c r="LR659" s="203" t="s">
        <v>61</v>
      </c>
      <c r="LS659" s="10">
        <f>LQ659*1.5*LP659</f>
        <v>13.5</v>
      </c>
      <c r="LT659" s="10"/>
      <c r="LU659" s="268"/>
      <c r="LV659" s="203" t="s">
        <v>115</v>
      </c>
      <c r="LW659" s="277" t="s">
        <v>2072</v>
      </c>
      <c r="LY659" s="284">
        <f>IF(LX659="Kopman",2.1,1)</f>
        <v>1</v>
      </c>
      <c r="LZ659" s="204">
        <f>VLOOKUP(LW659,$A$681:$F$2313,6,FALSE)</f>
        <v>43</v>
      </c>
      <c r="MA659" s="203" t="s">
        <v>61</v>
      </c>
      <c r="MB659" s="10">
        <f>LZ659*1.5*LY659</f>
        <v>64.5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VLOOKUP(MF659,$A$681:$F$2313,6,FALSE)</f>
        <v>6</v>
      </c>
      <c r="MJ659" s="203" t="s">
        <v>61</v>
      </c>
      <c r="MK659" s="10">
        <f>MI659*1.5*MH659</f>
        <v>9</v>
      </c>
      <c r="ML659" s="10"/>
      <c r="MM659" s="268"/>
      <c r="MN659" s="203" t="s">
        <v>115</v>
      </c>
      <c r="MO659" s="277" t="s">
        <v>2638</v>
      </c>
      <c r="MQ659" s="284">
        <f>IF(MP659="Kopman",2.1,1)</f>
        <v>1</v>
      </c>
      <c r="MR659" s="204">
        <f>VLOOKUP(MO659,$A$681:$F$2313,6,FALSE)</f>
        <v>76</v>
      </c>
      <c r="MS659" s="203" t="s">
        <v>61</v>
      </c>
      <c r="MT659" s="10">
        <f>MR659*1.5*MQ659</f>
        <v>114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VLOOKUP(MX659,$A$681:$F$2313,6,FALSE)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VLOOKUP(NG659,$A$681:$F$2313,6,FALSE)</f>
        <v>6</v>
      </c>
      <c r="NK659" s="203" t="s">
        <v>61</v>
      </c>
      <c r="NL659" s="10">
        <f>NJ659*1.5*NI659</f>
        <v>9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VLOOKUP(NP659,$A$681:$F$2313,6,FALSE)</f>
        <v>6</v>
      </c>
      <c r="NT659" s="203" t="s">
        <v>61</v>
      </c>
      <c r="NU659" s="10">
        <f>NS659*1.5*NR659</f>
        <v>9</v>
      </c>
      <c r="NV659" s="10"/>
      <c r="NW659" s="268"/>
      <c r="NX659" s="203" t="s">
        <v>115</v>
      </c>
      <c r="NY659" s="277" t="s">
        <v>2817</v>
      </c>
      <c r="OA659" s="284">
        <f>IF(NZ659="Kopman",2.1,1)</f>
        <v>1</v>
      </c>
      <c r="OB659" s="204">
        <f>VLOOKUP(NY659,$A$681:$F$2313,6,FALSE)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VLOOKUP(OH659,$A$681:$F$2313,6,FALSE)</f>
        <v>6</v>
      </c>
      <c r="OL659" s="203" t="s">
        <v>61</v>
      </c>
      <c r="OM659" s="10">
        <f>OK659*1.5*OJ659</f>
        <v>9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VLOOKUP(OQ659,$A$681:$F$2313,6,FALSE)</f>
        <v>5</v>
      </c>
      <c r="OU659" s="203" t="s">
        <v>61</v>
      </c>
      <c r="OV659" s="10">
        <f>OT659*1.5*OS659</f>
        <v>7.5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VLOOKUP(OZ659,$A$681:$F$2313,6,FALSE)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2638</v>
      </c>
      <c r="PK659" s="284">
        <f>IF(PJ659="Kopman",2.1,1)</f>
        <v>1</v>
      </c>
      <c r="PL659" s="204">
        <f>VLOOKUP(PI659,$A$681:$F$2313,6,FALSE)</f>
        <v>76</v>
      </c>
      <c r="PM659" s="203" t="s">
        <v>61</v>
      </c>
      <c r="PN659" s="10">
        <f>PL659*1.5*PK659</f>
        <v>114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VLOOKUP(PR659,$A$681:$F$2313,6,FALSE)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3145</v>
      </c>
      <c r="QC659" s="284">
        <f>IF(QB659="Kopman",2.1,1)</f>
        <v>1</v>
      </c>
      <c r="QD659" s="204">
        <f>VLOOKUP(QA659,$A$681:$F$2313,6,FALSE)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2841</v>
      </c>
      <c r="QL659" s="284">
        <f>IF(QK659="Kopman",2.1,1)</f>
        <v>1</v>
      </c>
      <c r="QM659" s="204">
        <f>VLOOKUP(QJ659,$A$681:$F$2313,6,FALSE)</f>
        <v>92</v>
      </c>
      <c r="QN659" s="203" t="s">
        <v>61</v>
      </c>
      <c r="QO659" s="10">
        <f>QM659*1.5*QL659</f>
        <v>138</v>
      </c>
      <c r="QP659" s="10"/>
      <c r="QQ659" s="268"/>
      <c r="QR659" s="203" t="s">
        <v>115</v>
      </c>
      <c r="QS659" s="277" t="s">
        <v>2072</v>
      </c>
      <c r="QU659" s="284">
        <f>IF(QT659="Kopman",2.1,1)</f>
        <v>1</v>
      </c>
      <c r="QV659" s="204">
        <f>VLOOKUP(QS659,$A$681:$F$2313,6,FALSE)</f>
        <v>43</v>
      </c>
      <c r="QW659" s="203" t="s">
        <v>61</v>
      </c>
      <c r="QX659" s="10">
        <f>QV659*1.5*QU659</f>
        <v>64.5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VLOOKUP(RB659,$A$681:$F$2313,6,FALSE)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VLOOKUP(RK659,$A$681:$F$2313,6,FALSE)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VLOOKUP(RT659,$A$681:$F$2313,6,FALSE)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VLOOKUP(SC659,$A$681:$F$2313,6,FALSE)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2638</v>
      </c>
      <c r="SN659" s="284">
        <f>IF(SM659="Kopman",2.1,1)</f>
        <v>1</v>
      </c>
      <c r="SO659" s="204">
        <f>VLOOKUP(SL659,$A$681:$F$2313,6,FALSE)</f>
        <v>76</v>
      </c>
      <c r="SP659" s="203" t="s">
        <v>61</v>
      </c>
      <c r="SQ659" s="10">
        <f>SO659*1.5*SN659</f>
        <v>114</v>
      </c>
      <c r="SR659" s="10"/>
      <c r="SS659" s="274"/>
      <c r="ST659" s="203" t="s">
        <v>115</v>
      </c>
      <c r="SU659" s="277" t="s">
        <v>2726</v>
      </c>
      <c r="SW659" s="284">
        <f>IF(SV659="Kopman",2.1,1)</f>
        <v>1</v>
      </c>
      <c r="SX659" s="204">
        <f>VLOOKUP(SU659,$A$681:$F$2313,6,FALSE)</f>
        <v>12</v>
      </c>
      <c r="SY659" s="203" t="s">
        <v>61</v>
      </c>
      <c r="SZ659" s="10">
        <f>SX659*1.5*SW659</f>
        <v>18</v>
      </c>
      <c r="TA659" s="10"/>
      <c r="TB659" s="274"/>
      <c r="TC659" s="203" t="s">
        <v>115</v>
      </c>
      <c r="TD659" s="429" t="s">
        <v>2341</v>
      </c>
      <c r="TF659" s="284">
        <f>IF(TE659="Kopman",2.1,1)</f>
        <v>1</v>
      </c>
      <c r="TG659" s="204">
        <f>VLOOKUP(TD659,$A$681:$F$2313,6,FALSE)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VLOOKUP(TM659,$A$681:$F$2313,6,FALSE)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2638</v>
      </c>
      <c r="TX659" s="284">
        <f>IF(TW659="Kopman",2.1,1)</f>
        <v>1</v>
      </c>
      <c r="TY659" s="204">
        <f>VLOOKUP(TV659,$A$681:$F$2313,6,FALSE)</f>
        <v>76</v>
      </c>
      <c r="TZ659" s="203" t="s">
        <v>61</v>
      </c>
      <c r="UA659" s="10">
        <f>TY659*1.5*TX659</f>
        <v>114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VLOOKUP(UE659,$A$681:$F$2313,6,FALSE)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VLOOKUP(UN659,$A$681:$F$2313,6,FALSE)</f>
        <v>23</v>
      </c>
      <c r="UR659" s="203" t="s">
        <v>61</v>
      </c>
      <c r="US659" s="10">
        <f>UQ659*1.5*UP659</f>
        <v>34.5</v>
      </c>
      <c r="UT659" s="10"/>
      <c r="UU659" s="274"/>
      <c r="UV659" s="203" t="s">
        <v>115</v>
      </c>
      <c r="UW659" s="277" t="s">
        <v>2551</v>
      </c>
      <c r="UY659" s="284">
        <f>IF(UX659="Kopman",2.1,1)</f>
        <v>1</v>
      </c>
      <c r="UZ659" s="204">
        <f>VLOOKUP(UW659,$A$681:$F$2313,6,FALSE)</f>
        <v>25</v>
      </c>
      <c r="VA659" s="203" t="s">
        <v>61</v>
      </c>
      <c r="VB659" s="10">
        <f>UZ659*1.5*UY659</f>
        <v>37.5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VLOOKUP(VF659,$A$681:$F$2313,6,FALSE)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2072</v>
      </c>
      <c r="VQ659" s="284">
        <f>IF(VP659="Kopman",2.1,1)</f>
        <v>1</v>
      </c>
      <c r="VR659" s="204">
        <f>VLOOKUP(VO659,$A$681:$F$2313,6,FALSE)</f>
        <v>43</v>
      </c>
      <c r="VS659" s="203" t="s">
        <v>61</v>
      </c>
      <c r="VT659" s="10">
        <f>VR659*1.5*VQ659</f>
        <v>64.5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VLOOKUP(VX659,$A$681:$F$2313,6,FALSE)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2801</v>
      </c>
      <c r="WI659" s="284">
        <f>IF(WH659="Kopman",2.1,1)</f>
        <v>1</v>
      </c>
      <c r="WJ659" s="204">
        <f>VLOOKUP(WG659,$A$681:$F$2313,6,FALSE)</f>
        <v>10</v>
      </c>
      <c r="WK659" s="203" t="s">
        <v>61</v>
      </c>
      <c r="WL659" s="10">
        <f>WJ659*1.5</f>
        <v>15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VLOOKUP(WP659,$A$681:$F$2313,6,FALSE)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VLOOKUP(WY659,$A$681:$F$2313,6,FALSE)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VLOOKUP(XH659,$A$681:$F$2313,6,FALSE)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2638</v>
      </c>
      <c r="XS659" s="284">
        <f>IF(XR659="Kopman",2.1,1)</f>
        <v>1</v>
      </c>
      <c r="XT659" s="204">
        <f>VLOOKUP(XQ659,$A$681:$F$2313,6,FALSE)</f>
        <v>76</v>
      </c>
      <c r="XU659" s="203" t="s">
        <v>61</v>
      </c>
      <c r="XV659" s="10">
        <f>XT659*1.5*XS659</f>
        <v>114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VLOOKUP(XZ659,$A$681:$F$2313,6,FALSE)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VLOOKUP(YI659,$A$681:$F$2313,6,FALSE)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VLOOKUP(YR659,$A$681:$F$2313,6,FALSE)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2073</v>
      </c>
      <c r="ZC659" s="284">
        <f>IF(ZB659="Kopman",2.1,1)</f>
        <v>1</v>
      </c>
      <c r="ZD659" s="204">
        <f>VLOOKUP(ZA659,$A$681:$F$2313,6,FALSE)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VLOOKUP(ZJ659,$A$681:$F$2313,6,FALSE)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VLOOKUP(ZS659,$A$681:$F$2313,6,FALSE)</f>
        <v>5</v>
      </c>
      <c r="ZW659" s="203" t="s">
        <v>61</v>
      </c>
      <c r="ZX659" s="10">
        <f>ZV659*1.5*ZU659</f>
        <v>7.5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VLOOKUP(AAB659,$A$681:$F$2313,6,FALSE)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2593</v>
      </c>
      <c r="AAM659" s="284">
        <f>IF(AAL659="Kopman",2.1,1)</f>
        <v>1</v>
      </c>
      <c r="AAN659" s="204">
        <f>VLOOKUP(AAK659,$A$681:$F$2313,6,FALSE)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2551</v>
      </c>
      <c r="AAV659" s="284">
        <f>IF(AAU659="Kopman",2.1,1)</f>
        <v>1</v>
      </c>
      <c r="AAW659" s="204">
        <f>VLOOKUP(AAT659,$A$681:$F$2313,6,FALSE)</f>
        <v>25</v>
      </c>
      <c r="AAX659" s="203" t="s">
        <v>61</v>
      </c>
      <c r="AAY659" s="10">
        <f>AAW659*1.5*AAV659</f>
        <v>37.5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VLOOKUP(ABC659,$A$681:$F$2313,6,FALSE)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VLOOKUP(ABL659,$A$681:$F$2313,6,FALSE)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VLOOKUP(ABU659,$A$681:$F$2313,6,FALSE)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VLOOKUP(ACD659,$A$681:$F$2313,6,FALSE)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VLOOKUP(ACM659,$A$681:$F$2313,6,FALSE)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VLOOKUP(ACV659,$A$681:$F$2313,6,FALSE)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VLOOKUP(ADE659,$A$681:$F$2313,6,FALSE)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VLOOKUP(ADN659,$A$681:$F$2313,6,FALSE)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VLOOKUP(ADW659,$A$681:$F$2313,6,FALSE)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VLOOKUP(AEF659,$A$681:$F$2313,6,FALSE)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VLOOKUP(AEO659,$A$681:$F$2313,6,FALSE)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VLOOKUP(AEX659,$A$681:$F$2313,6,FALSE)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VLOOKUP(AFG659,$A$681:$F$2313,6,FALSE)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VLOOKUP(AFP659,$A$681:$F$2313,6,FALSE)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VLOOKUP(AFY659,$A$681:$F$2313,6,FALSE)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VLOOKUP(AGH659,$A$681:$F$2313,6,FALSE)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VLOOKUP(AGQ659,$A$681:$F$2313,6,FALSE)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2340</v>
      </c>
      <c r="AHB659" s="284">
        <f>IF(AHA659="Kopman",2.1,1)</f>
        <v>1</v>
      </c>
      <c r="AHC659" s="204">
        <f>VLOOKUP(AGZ659,$A$681:$F$2313,6,FALSE)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VLOOKUP(AHI659,$A$681:$F$2313,6,FALSE)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VLOOKUP(AHR659,$A$681:$F$2313,6,FALSE)</f>
        <v>6</v>
      </c>
      <c r="AHV659" s="203" t="s">
        <v>61</v>
      </c>
      <c r="AHW659" s="10">
        <f>AHU659*1.5*AHT659</f>
        <v>9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VLOOKUP(AIA659,$A$681:$F$2313,6,FALSE)</f>
        <v>6</v>
      </c>
      <c r="AIE659" s="203" t="s">
        <v>61</v>
      </c>
      <c r="AIF659" s="10">
        <f>AID659*1.5*AIC659</f>
        <v>9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VLOOKUP(AIJ659,$A$681:$F$2313,6,FALSE)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VLOOKUP(AIS659,$A$681:$F$2313,6,FALSE)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VLOOKUP(AJB659,$A$681:$F$2313,6,FALSE)</f>
        <v>22</v>
      </c>
      <c r="AJF659" s="203" t="s">
        <v>61</v>
      </c>
      <c r="AJG659" s="10">
        <f>AJE659*1.5*AJD659</f>
        <v>33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VLOOKUP(AJK659,$A$681:$F$2313,6,FALSE)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VLOOKUP(AJT659,$A$681:$F$2313,6,FALSE)</f>
        <v>6</v>
      </c>
      <c r="AJX659" s="203" t="s">
        <v>61</v>
      </c>
      <c r="AJY659" s="10">
        <f>AJW659*1.5*AJV659</f>
        <v>9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VLOOKUP(AKC659,$A$681:$F$2313,6,FALSE)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2841</v>
      </c>
      <c r="AKN659" s="284">
        <f>IF(AKM659="Kopman",2.1,1)</f>
        <v>1</v>
      </c>
      <c r="AKO659" s="204">
        <f>VLOOKUP(AKL659,$A$681:$F$2313,6,FALSE)</f>
        <v>92</v>
      </c>
      <c r="AKP659" s="203" t="s">
        <v>61</v>
      </c>
      <c r="AKQ659" s="10">
        <f>AKO659*1.5*AKN659</f>
        <v>138</v>
      </c>
      <c r="AKR659" s="10"/>
      <c r="AKS659" s="274"/>
      <c r="AKT659" s="203" t="s">
        <v>115</v>
      </c>
      <c r="AKU659" s="277" t="s">
        <v>2551</v>
      </c>
      <c r="AKW659" s="284">
        <f>IF(AKV659="Kopman",2.1,1)</f>
        <v>1</v>
      </c>
      <c r="AKX659" s="204">
        <f>VLOOKUP(AKU659,$A$681:$F$2313,6,FALSE)</f>
        <v>25</v>
      </c>
      <c r="AKY659" s="203" t="s">
        <v>61</v>
      </c>
      <c r="AKZ659" s="10">
        <f>AKX659*1.5*AKW659</f>
        <v>37.5</v>
      </c>
      <c r="ALA659" s="10"/>
      <c r="ALB659" s="274"/>
      <c r="ALC659" s="203" t="s">
        <v>115</v>
      </c>
      <c r="ALD659" s="277" t="s">
        <v>2332</v>
      </c>
      <c r="ALF659" s="284">
        <f>IF(ALE659="Kopman",2.1,1)</f>
        <v>1</v>
      </c>
      <c r="ALG659" s="204">
        <f>VLOOKUP(ALD659,$A$681:$F$2313,6,FALSE)</f>
        <v>41</v>
      </c>
      <c r="ALH659" s="203" t="s">
        <v>61</v>
      </c>
      <c r="ALI659" s="10">
        <f>ALG659*1.5*ALF659</f>
        <v>61.5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VLOOKUP(ALM659,$A$681:$F$2313,6,FALSE)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VLOOKUP(ALV659,$A$681:$F$2313,6,FALSE)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VLOOKUP(AME659,$A$681:$F$2313,6,FALSE)</f>
        <v>23</v>
      </c>
      <c r="AMI659" s="203" t="s">
        <v>61</v>
      </c>
      <c r="AMJ659" s="10">
        <f>AMH659*1.5*AMG659</f>
        <v>34.5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VLOOKUP(AMN659,$A$681:$F$2313,6,FALSE)</f>
        <v>22</v>
      </c>
      <c r="AMR659" s="203" t="s">
        <v>61</v>
      </c>
      <c r="AMS659" s="10">
        <f>AMQ659*1.5*AMP659</f>
        <v>33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VLOOKUP(AMW659,$A$681:$F$2313,6,FALSE)</f>
        <v>6</v>
      </c>
      <c r="ANA659" s="203" t="s">
        <v>61</v>
      </c>
      <c r="ANB659" s="10">
        <f>AMZ659*1.5*AMY659</f>
        <v>9</v>
      </c>
      <c r="ANC659" s="10"/>
      <c r="AND659" s="274"/>
      <c r="ANE659" s="203" t="s">
        <v>115</v>
      </c>
      <c r="ANF659" s="277" t="s">
        <v>2770</v>
      </c>
      <c r="ANH659" s="284">
        <f>IF(ANG659="Kopman",2.1,1)</f>
        <v>1</v>
      </c>
      <c r="ANI659" s="204">
        <f>VLOOKUP(ANF659,$A$681:$F$2313,6,FALSE)</f>
        <v>10</v>
      </c>
      <c r="ANJ659" s="203" t="s">
        <v>61</v>
      </c>
      <c r="ANK659" s="10">
        <f>ANI659*1.5*ANH659</f>
        <v>15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VLOOKUP(ANO659,$A$681:$F$2313,6,FALSE)</f>
        <v>23</v>
      </c>
      <c r="ANS659" s="203" t="s">
        <v>61</v>
      </c>
      <c r="ANT659" s="10">
        <f>ANR659*1.5*ANQ659</f>
        <v>34.5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VLOOKUP(ANX659,$A$681:$F$2313,6,FALSE)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2089</v>
      </c>
      <c r="AOI659" s="284">
        <f>IF(AOH659="Kopman",2.1,1)</f>
        <v>1</v>
      </c>
      <c r="AOJ659" s="204">
        <f>VLOOKUP(AOG659,$A$681:$F$2313,6,FALSE)</f>
        <v>9</v>
      </c>
      <c r="AOK659" s="203" t="s">
        <v>61</v>
      </c>
      <c r="AOL659" s="10">
        <f>AOJ659*1.5*AOI659</f>
        <v>13.5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VLOOKUP(AOP659,$A$681:$F$2313,6,FALSE)</f>
        <v>3</v>
      </c>
      <c r="AOT659" s="203" t="s">
        <v>61</v>
      </c>
      <c r="AOU659" s="10">
        <f>AOS659*1.5*AOR659</f>
        <v>4.5</v>
      </c>
      <c r="AOV659" s="10"/>
      <c r="AOW659" s="274"/>
      <c r="AOX659" s="203" t="s">
        <v>115</v>
      </c>
      <c r="AOY659" s="277" t="s">
        <v>2072</v>
      </c>
      <c r="APA659" s="284">
        <f>IF(AOZ659="Kopman",2.1,1)</f>
        <v>1</v>
      </c>
      <c r="APB659" s="204">
        <f>VLOOKUP(AOY659,$A$681:$F$2313,6,FALSE)</f>
        <v>43</v>
      </c>
      <c r="APC659" s="203" t="s">
        <v>61</v>
      </c>
      <c r="APD659" s="10">
        <f>APB659*1.5*APA659</f>
        <v>64.5</v>
      </c>
      <c r="APE659" s="10"/>
      <c r="APF659" s="274"/>
      <c r="APG659" s="203" t="s">
        <v>115</v>
      </c>
      <c r="APH659" s="277" t="s">
        <v>2062</v>
      </c>
      <c r="APJ659" s="284">
        <f>IF(API659="Kopman",2.1,1)</f>
        <v>1</v>
      </c>
      <c r="APK659" s="204">
        <f>VLOOKUP(APH659,$A$681:$F$2313,6,FALSE)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VLOOKUP(APQ659,$A$681:$F$2313,6,FALSE)</f>
        <v>22</v>
      </c>
      <c r="APU659" s="203" t="s">
        <v>61</v>
      </c>
      <c r="APV659" s="10">
        <f>APT659*1.5*APS659</f>
        <v>33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VLOOKUP(APZ659,$A$681:$F$2313,6,FALSE)</f>
        <v>6</v>
      </c>
      <c r="AQD659" s="203" t="s">
        <v>61</v>
      </c>
      <c r="AQE659" s="10">
        <f>AQC659*1.5*AQB659</f>
        <v>9</v>
      </c>
      <c r="AQF659" s="10"/>
      <c r="AQG659" s="274"/>
    </row>
    <row r="660" spans="1:1125" s="14" customFormat="1" ht="15">
      <c r="A660" s="203" t="s">
        <v>116</v>
      </c>
      <c r="B660" s="277" t="s">
        <v>2638</v>
      </c>
      <c r="D660" s="204"/>
      <c r="E660" s="204">
        <f>VLOOKUP(B660,$A$681:$F$2313,6,FALSE)</f>
        <v>76</v>
      </c>
      <c r="F660" s="203" t="s">
        <v>63</v>
      </c>
      <c r="G660" s="10">
        <f>E660*1.4</f>
        <v>106.39999999999999</v>
      </c>
      <c r="H660" s="10"/>
      <c r="I660" s="268"/>
      <c r="J660" s="203" t="s">
        <v>116</v>
      </c>
      <c r="K660" s="277" t="s">
        <v>2638</v>
      </c>
      <c r="M660" s="204"/>
      <c r="N660" s="204">
        <f>VLOOKUP(K660,$A$681:$F$2313,6,FALSE)</f>
        <v>76</v>
      </c>
      <c r="O660" s="203" t="s">
        <v>63</v>
      </c>
      <c r="P660" s="10">
        <f>N660*1.4</f>
        <v>106.39999999999999</v>
      </c>
      <c r="Q660" s="10"/>
      <c r="R660" s="268"/>
      <c r="S660" s="203" t="s">
        <v>116</v>
      </c>
      <c r="T660" s="277" t="s">
        <v>2515</v>
      </c>
      <c r="V660" s="204"/>
      <c r="W660" s="204">
        <f>VLOOKUP(T660,$A$681:$F$2313,6,FALSE)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2515</v>
      </c>
      <c r="AE660" s="204"/>
      <c r="AF660" s="204">
        <f>VLOOKUP(AC660,$A$681:$F$2313,6,FALSE)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2073</v>
      </c>
      <c r="AN660" s="204"/>
      <c r="AO660" s="204">
        <f>VLOOKUP(AL660,$A$681:$F$2313,6,FALSE)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2341</v>
      </c>
      <c r="AW660" s="204"/>
      <c r="AX660" s="204">
        <f>VLOOKUP(AU660,$A$681:$F$2313,6,FALSE)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2638</v>
      </c>
      <c r="BF660" s="204"/>
      <c r="BG660" s="204">
        <f>VLOOKUP(BD660,$A$681:$F$2313,6,FALSE)</f>
        <v>76</v>
      </c>
      <c r="BH660" s="203" t="s">
        <v>63</v>
      </c>
      <c r="BI660" s="10">
        <f>BG660*1.4</f>
        <v>106.39999999999999</v>
      </c>
      <c r="BJ660" s="10"/>
      <c r="BK660" s="268"/>
      <c r="BL660" s="203" t="s">
        <v>116</v>
      </c>
      <c r="BM660" s="277" t="s">
        <v>2340</v>
      </c>
      <c r="BO660" s="204"/>
      <c r="BP660" s="204">
        <f>VLOOKUP(BM660,$A$681:$F$2313,6,FALSE)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2841</v>
      </c>
      <c r="BX660" s="204"/>
      <c r="BY660" s="204">
        <f>VLOOKUP(BV660,$A$681:$F$2313,6,FALSE)</f>
        <v>92</v>
      </c>
      <c r="BZ660" s="203" t="s">
        <v>63</v>
      </c>
      <c r="CA660" s="10">
        <f>BY660*1.4</f>
        <v>128.79999999999998</v>
      </c>
      <c r="CB660" s="10"/>
      <c r="CC660" s="268"/>
      <c r="CD660" s="203" t="s">
        <v>116</v>
      </c>
      <c r="CE660" s="277" t="s">
        <v>2841</v>
      </c>
      <c r="CG660" s="204"/>
      <c r="CH660" s="204">
        <f>VLOOKUP(CE660,$A$681:$F$2313,6,FALSE)</f>
        <v>92</v>
      </c>
      <c r="CI660" s="203" t="s">
        <v>63</v>
      </c>
      <c r="CJ660" s="10">
        <f>CH660*1.4</f>
        <v>128.79999999999998</v>
      </c>
      <c r="CK660" s="10"/>
      <c r="CL660" s="268"/>
      <c r="CM660" s="203" t="s">
        <v>116</v>
      </c>
      <c r="CN660" s="277" t="s">
        <v>2638</v>
      </c>
      <c r="CP660" s="204"/>
      <c r="CQ660" s="204">
        <f>VLOOKUP(CN660,$A$681:$F$2313,6,FALSE)</f>
        <v>76</v>
      </c>
      <c r="CR660" s="203" t="s">
        <v>63</v>
      </c>
      <c r="CS660" s="10">
        <f>CQ660*1.4</f>
        <v>106.39999999999999</v>
      </c>
      <c r="CT660" s="10"/>
      <c r="CU660" s="268"/>
      <c r="CV660" s="203" t="s">
        <v>116</v>
      </c>
      <c r="CW660" s="277" t="s">
        <v>2841</v>
      </c>
      <c r="CY660" s="204"/>
      <c r="CZ660" s="204">
        <f>VLOOKUP(CW660,$A$681:$F$2313,6,FALSE)</f>
        <v>92</v>
      </c>
      <c r="DA660" s="203" t="s">
        <v>63</v>
      </c>
      <c r="DB660" s="10">
        <f>CZ660*1.4</f>
        <v>128.79999999999998</v>
      </c>
      <c r="DC660" s="10"/>
      <c r="DD660" s="268"/>
      <c r="DE660" s="203" t="s">
        <v>116</v>
      </c>
      <c r="DF660" s="277" t="s">
        <v>2062</v>
      </c>
      <c r="DH660" s="204"/>
      <c r="DI660" s="204">
        <f>VLOOKUP(DF660,$A$681:$F$2313,6,FALSE)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VLOOKUP(DO660,$A$681:$F$2313,6,FALSE)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VLOOKUP(DX660,$A$681:$F$2313,6,FALSE)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VLOOKUP(EG660,$A$681:$F$2313,6,FALSE)</f>
        <v>22</v>
      </c>
      <c r="EK660" s="203" t="s">
        <v>63</v>
      </c>
      <c r="EL660" s="10">
        <f>EJ660*1.4</f>
        <v>30.799999999999997</v>
      </c>
      <c r="EM660" s="10"/>
      <c r="EN660" s="268"/>
      <c r="EO660" s="203" t="s">
        <v>116</v>
      </c>
      <c r="EP660" s="277" t="s">
        <v>2073</v>
      </c>
      <c r="ER660" s="204"/>
      <c r="ES660" s="204">
        <f>VLOOKUP(EP660,$A$681:$F$2313,6,FALSE)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2638</v>
      </c>
      <c r="FA660" s="204"/>
      <c r="FB660" s="204">
        <f>VLOOKUP(EY661,$A$681:$F$2313,6,FALSE)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2638</v>
      </c>
      <c r="FJ660" s="204"/>
      <c r="FK660" s="204">
        <f>VLOOKUP(FH660,$A$681:$F$2313,6,FALSE)</f>
        <v>76</v>
      </c>
      <c r="FL660" s="203" t="s">
        <v>63</v>
      </c>
      <c r="FM660" s="10">
        <f>FK660*1.4</f>
        <v>106.39999999999999</v>
      </c>
      <c r="FN660" s="10"/>
      <c r="FO660" s="268"/>
      <c r="FP660" s="203" t="s">
        <v>116</v>
      </c>
      <c r="FQ660" s="277" t="s">
        <v>2638</v>
      </c>
      <c r="FS660" s="204"/>
      <c r="FT660" s="204">
        <f>VLOOKUP(FQ660,$A$681:$F$2313,6,FALSE)</f>
        <v>76</v>
      </c>
      <c r="FU660" s="203" t="s">
        <v>63</v>
      </c>
      <c r="FV660" s="10">
        <f>FT660*1.4</f>
        <v>106.39999999999999</v>
      </c>
      <c r="FW660" s="10"/>
      <c r="FX660" s="268"/>
      <c r="FY660" s="203" t="s">
        <v>116</v>
      </c>
      <c r="FZ660" s="277" t="s">
        <v>2841</v>
      </c>
      <c r="GB660" s="204"/>
      <c r="GC660" s="204">
        <f>VLOOKUP(FZ660,$A$681:$F$2313,6,FALSE)</f>
        <v>92</v>
      </c>
      <c r="GD660" s="203" t="s">
        <v>63</v>
      </c>
      <c r="GE660" s="10">
        <f>GC660*1.4</f>
        <v>128.79999999999998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VLOOKUP(GI660,$A$681:$F$2313,6,FALSE)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2794</v>
      </c>
      <c r="GT660" s="204"/>
      <c r="GU660" s="204">
        <f>VLOOKUP(GR660,$A$681:$F$2313,6,FALSE)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2770</v>
      </c>
      <c r="HC660" s="204"/>
      <c r="HD660" s="204">
        <f>VLOOKUP(HA660,$A$681:$F$2313,6,FALSE)</f>
        <v>10</v>
      </c>
      <c r="HE660" s="203" t="s">
        <v>63</v>
      </c>
      <c r="HF660" s="10">
        <f>HD660*1.4</f>
        <v>14</v>
      </c>
      <c r="HG660" s="10"/>
      <c r="HH660" s="268"/>
      <c r="HI660" s="203" t="s">
        <v>116</v>
      </c>
      <c r="HJ660" s="277" t="s">
        <v>2072</v>
      </c>
      <c r="HL660" s="204"/>
      <c r="HM660" s="204">
        <f>VLOOKUP(HJ660,$A$681:$F$2313,6,FALSE)</f>
        <v>43</v>
      </c>
      <c r="HN660" s="203" t="s">
        <v>63</v>
      </c>
      <c r="HO660" s="10">
        <f>HM660*1.4</f>
        <v>60.199999999999996</v>
      </c>
      <c r="HP660" s="10"/>
      <c r="HQ660" s="268"/>
      <c r="HR660" s="203" t="s">
        <v>116</v>
      </c>
      <c r="HS660" s="277" t="s">
        <v>2089</v>
      </c>
      <c r="HU660" s="204"/>
      <c r="HV660" s="204">
        <f>VLOOKUP(HS660,$A$681:$F$2313,6,FALSE)</f>
        <v>9</v>
      </c>
      <c r="HW660" s="203" t="s">
        <v>63</v>
      </c>
      <c r="HX660" s="10">
        <f>HV660*1.4</f>
        <v>12.6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VLOOKUP(IB660,$A$681:$F$2313,6,FALSE)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VLOOKUP(IK660,$A$681:$F$2313,6,FALSE)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VLOOKUP(IT660,$A$681:$F$2313,6,FALSE)</f>
        <v>6</v>
      </c>
      <c r="IX660" s="203" t="s">
        <v>63</v>
      </c>
      <c r="IY660" s="10">
        <f>IW660*1.4</f>
        <v>8.3999999999999986</v>
      </c>
      <c r="IZ660" s="10"/>
      <c r="JA660" s="268"/>
      <c r="JB660" s="203" t="s">
        <v>116</v>
      </c>
      <c r="JC660" s="277" t="s">
        <v>2770</v>
      </c>
      <c r="JE660" s="204"/>
      <c r="JF660" s="204">
        <f>VLOOKUP(JC660,$A$681:$F$2313,6,FALSE)</f>
        <v>10</v>
      </c>
      <c r="JG660" s="203" t="s">
        <v>63</v>
      </c>
      <c r="JH660" s="10">
        <f>JF660*1.4</f>
        <v>14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VLOOKUP(JL660,$A$681:$F$2313,6,FALSE)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VLOOKUP(JU660,$A$681:$F$2313,6,FALSE)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VLOOKUP(KD660,$A$681:$F$2313,6,FALSE)</f>
        <v>22</v>
      </c>
      <c r="KH660" s="203" t="s">
        <v>63</v>
      </c>
      <c r="KI660" s="10">
        <f>KG660*1.4</f>
        <v>30.799999999999997</v>
      </c>
      <c r="KJ660" s="10"/>
      <c r="KK660" s="268"/>
      <c r="KL660" s="203" t="s">
        <v>116</v>
      </c>
      <c r="KM660" s="277" t="s">
        <v>2673</v>
      </c>
      <c r="KO660" s="204"/>
      <c r="KP660" s="204">
        <f>VLOOKUP(KM660,$A$681:$F$2313,6,FALSE)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1832</v>
      </c>
      <c r="KX660" s="204"/>
      <c r="KY660" s="204">
        <f>VLOOKUP(KV660,$A$681:$F$2313,6,FALSE)</f>
        <v>8</v>
      </c>
      <c r="KZ660" s="203" t="s">
        <v>63</v>
      </c>
      <c r="LA660" s="10">
        <f>KY660*1.4</f>
        <v>11.2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VLOOKUP(LE660,$A$681:$F$2313,6,FALSE)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VLOOKUP(LN660,$A$681:$F$2313,6,FALSE)</f>
        <v>6</v>
      </c>
      <c r="LR660" s="203" t="s">
        <v>63</v>
      </c>
      <c r="LS660" s="10">
        <f>LQ660*1.4</f>
        <v>8.3999999999999986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VLOOKUP(LW660,$A$681:$F$2313,6,FALSE)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VLOOKUP(MF660,$A$681:$F$2313,6,FALSE)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VLOOKUP(MO660,$A$681:$F$2313,6,FALSE)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VLOOKUP(MX660,$A$681:$F$2313,6,FALSE)</f>
        <v>6</v>
      </c>
      <c r="NB660" s="203" t="s">
        <v>63</v>
      </c>
      <c r="NC660" s="10">
        <f>NA660*1.4</f>
        <v>8.3999999999999986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VLOOKUP(NG660,$A$681:$F$2313,6,FALSE)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VLOOKUP(NP660,$A$681:$F$2313,6,FALSE)</f>
        <v>23</v>
      </c>
      <c r="NT660" s="203" t="s">
        <v>63</v>
      </c>
      <c r="NU660" s="10">
        <f>NS660*1.4</f>
        <v>32.199999999999996</v>
      </c>
      <c r="NV660" s="10"/>
      <c r="NW660" s="268"/>
      <c r="NX660" s="203" t="s">
        <v>116</v>
      </c>
      <c r="NY660" s="277" t="s">
        <v>2551</v>
      </c>
      <c r="OA660" s="204"/>
      <c r="OB660" s="204">
        <f>VLOOKUP(NY660,$A$681:$F$2313,6,FALSE)</f>
        <v>25</v>
      </c>
      <c r="OC660" s="203" t="s">
        <v>63</v>
      </c>
      <c r="OD660" s="10">
        <f>OB660*1.4</f>
        <v>35</v>
      </c>
      <c r="OE660" s="10"/>
      <c r="OF660" s="268"/>
      <c r="OG660" s="203" t="s">
        <v>116</v>
      </c>
      <c r="OH660" s="277" t="s">
        <v>2072</v>
      </c>
      <c r="OJ660" s="204"/>
      <c r="OK660" s="204">
        <f>VLOOKUP(OH660,$A$681:$F$2313,6,FALSE)</f>
        <v>43</v>
      </c>
      <c r="OL660" s="203" t="s">
        <v>63</v>
      </c>
      <c r="OM660" s="10">
        <f>OK660*1.4</f>
        <v>60.199999999999996</v>
      </c>
      <c r="ON660" s="10"/>
      <c r="OO660" s="268"/>
      <c r="OP660" s="203" t="s">
        <v>116</v>
      </c>
      <c r="OQ660" s="425" t="s">
        <v>3145</v>
      </c>
      <c r="OS660" s="204"/>
      <c r="OT660" s="204">
        <f>VLOOKUP(OQ660,$A$681:$F$2313,6,FALSE)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2638</v>
      </c>
      <c r="PB660" s="204"/>
      <c r="PC660" s="204">
        <f>VLOOKUP(OZ660,$A$681:$F$2313,6,FALSE)</f>
        <v>76</v>
      </c>
      <c r="PD660" s="203" t="s">
        <v>63</v>
      </c>
      <c r="PE660" s="10">
        <f>PC660*1.4</f>
        <v>106.39999999999999</v>
      </c>
      <c r="PF660" s="10"/>
      <c r="PG660" s="268"/>
      <c r="PH660" s="203" t="s">
        <v>116</v>
      </c>
      <c r="PI660" s="277" t="s">
        <v>2841</v>
      </c>
      <c r="PK660" s="204"/>
      <c r="PL660" s="204">
        <f>VLOOKUP(PI660,$A$681:$F$2313,6,FALSE)</f>
        <v>92</v>
      </c>
      <c r="PM660" s="203" t="s">
        <v>63</v>
      </c>
      <c r="PN660" s="10">
        <f>PL660*1.4</f>
        <v>128.79999999999998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VLOOKUP(PR660,$A$681:$F$2313,6,FALSE)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VLOOKUP(QA660,$A$681:$F$2313,6,FALSE)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VLOOKUP(QJ660,$A$681:$F$2313,6,FALSE)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2062</v>
      </c>
      <c r="QU660" s="204"/>
      <c r="QV660" s="204">
        <f>VLOOKUP(QS660,$A$681:$F$2313,6,FALSE)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3086</v>
      </c>
      <c r="RD660" s="204"/>
      <c r="RE660" s="204">
        <f>VLOOKUP(RB660,$A$681:$F$2313,6,FALSE)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VLOOKUP(RK660,$A$681:$F$2313,6,FALSE)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2841</v>
      </c>
      <c r="RV660" s="204"/>
      <c r="RW660" s="204">
        <f>VLOOKUP(RT660,$A$681:$F$2313,6,FALSE)</f>
        <v>92</v>
      </c>
      <c r="RX660" s="203" t="s">
        <v>63</v>
      </c>
      <c r="RY660" s="10">
        <f>RW660*1.4</f>
        <v>128.79999999999998</v>
      </c>
      <c r="RZ660" s="10"/>
      <c r="SA660" s="274"/>
      <c r="SB660" s="203" t="s">
        <v>116</v>
      </c>
      <c r="SC660" s="277" t="s">
        <v>2638</v>
      </c>
      <c r="SE660" s="204"/>
      <c r="SF660" s="204">
        <f>VLOOKUP(SC660,$A$681:$F$2313,6,FALSE)</f>
        <v>76</v>
      </c>
      <c r="SG660" s="203" t="s">
        <v>63</v>
      </c>
      <c r="SH660" s="10">
        <f>SF660*1.4</f>
        <v>106.39999999999999</v>
      </c>
      <c r="SI660" s="10"/>
      <c r="SJ660" s="274"/>
      <c r="SK660" s="203" t="s">
        <v>116</v>
      </c>
      <c r="SL660" s="277" t="s">
        <v>2515</v>
      </c>
      <c r="SN660" s="204"/>
      <c r="SO660" s="204">
        <f>VLOOKUP(SL660,$A$681:$F$2313,6,FALSE)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VLOOKUP(SU660,$A$681:$F$2313,6,FALSE)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VLOOKUP(TD660,$A$681:$F$2313,6,FALSE)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2638</v>
      </c>
      <c r="TO660" s="204"/>
      <c r="TP660" s="204">
        <f>VLOOKUP(TM660,$A$681:$F$2313,6,FALSE)</f>
        <v>76</v>
      </c>
      <c r="TQ660" s="203" t="s">
        <v>63</v>
      </c>
      <c r="TR660" s="10">
        <f>TP660*1.4</f>
        <v>106.39999999999999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VLOOKUP(TV660,$A$681:$F$2313,6,FALSE)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VLOOKUP(UE660,$A$681:$F$2313,6,FALSE)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2841</v>
      </c>
      <c r="UP660" s="204"/>
      <c r="UQ660" s="204">
        <f>VLOOKUP(UN660,$A$681:$F$2313,6,FALSE)</f>
        <v>92</v>
      </c>
      <c r="UR660" s="203" t="s">
        <v>63</v>
      </c>
      <c r="US660" s="10">
        <f>UQ660*1.4</f>
        <v>128.79999999999998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VLOOKUP(UW660,$A$681:$F$2313,6,FALSE)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VLOOKUP(VF660,$A$681:$F$2313,6,FALSE)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VLOOKUP(VO660,$A$681:$F$2313,6,FALSE)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VLOOKUP(VX660,$A$681:$F$2313,6,FALSE)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2830</v>
      </c>
      <c r="WI660" s="204"/>
      <c r="WJ660" s="204">
        <f>VLOOKUP(WG660,$A$681:$F$2313,6,FALSE)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VLOOKUP(WP660,$A$681:$F$2313,6,FALSE)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VLOOKUP(WY660,$A$681:$F$2313,6,FALSE)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2841</v>
      </c>
      <c r="XJ660" s="204"/>
      <c r="XK660" s="204">
        <f>VLOOKUP(XH660,$A$681:$F$2313,6,FALSE)</f>
        <v>92</v>
      </c>
      <c r="XL660" s="203" t="s">
        <v>63</v>
      </c>
      <c r="XM660" s="10">
        <f>XK660*1.4</f>
        <v>128.79999999999998</v>
      </c>
      <c r="XO660" s="274"/>
      <c r="XP660" s="203" t="s">
        <v>116</v>
      </c>
      <c r="XQ660" s="277" t="s">
        <v>449</v>
      </c>
      <c r="XS660" s="204"/>
      <c r="XT660" s="204">
        <f>VLOOKUP(XQ660,$A$681:$F$2313,6,FALSE)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VLOOKUP(XZ660,$A$681:$F$2313,6,FALSE)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VLOOKUP(YI660,$A$681:$F$2313,6,FALSE)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VLOOKUP(YR660,$A$681:$F$2313,6,FALSE)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2072</v>
      </c>
      <c r="ZC660" s="204"/>
      <c r="ZD660" s="204">
        <f>VLOOKUP(ZA660,$A$681:$F$2313,6,FALSE)</f>
        <v>43</v>
      </c>
      <c r="ZE660" s="203" t="s">
        <v>63</v>
      </c>
      <c r="ZF660" s="10">
        <f>ZD660*1.4</f>
        <v>60.199999999999996</v>
      </c>
      <c r="ZH660" s="274"/>
      <c r="ZI660" s="203" t="s">
        <v>116</v>
      </c>
      <c r="ZJ660" s="277" t="s">
        <v>449</v>
      </c>
      <c r="ZL660" s="204"/>
      <c r="ZM660" s="204">
        <f>VLOOKUP(ZJ660,$A$681:$F$2313,6,FALSE)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VLOOKUP(ZS660,$A$681:$F$2313,6,FALSE)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2638</v>
      </c>
      <c r="AAD660" s="204"/>
      <c r="AAE660" s="204">
        <f>VLOOKUP(AAB660,$A$681:$F$2313,6,FALSE)</f>
        <v>76</v>
      </c>
      <c r="AAF660" s="203" t="s">
        <v>63</v>
      </c>
      <c r="AAG660" s="10">
        <f>AAE660*1.4</f>
        <v>106.39999999999999</v>
      </c>
      <c r="AAH660" s="10"/>
      <c r="AAI660" s="274"/>
      <c r="AAJ660" s="203" t="s">
        <v>116</v>
      </c>
      <c r="AAK660" s="277" t="s">
        <v>3086</v>
      </c>
      <c r="AAM660" s="204"/>
      <c r="AAN660" s="204">
        <f>VLOOKUP(AAK660,$A$681:$F$2313,6,FALSE)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3086</v>
      </c>
      <c r="AAV660" s="204"/>
      <c r="AAW660" s="204">
        <f>VLOOKUP(AAT660,$A$681:$F$2313,6,FALSE)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VLOOKUP(ABC660,$A$681:$F$2313,6,FALSE)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2830</v>
      </c>
      <c r="ABN660" s="204"/>
      <c r="ABO660" s="204">
        <f>VLOOKUP(ABL660,$A$681:$F$2313,6,FALSE)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VLOOKUP(ABU660,$A$681:$F$2313,6,FALSE)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VLOOKUP(ACD660,$A$681:$F$2313,6,FALSE)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VLOOKUP(ACM660,$A$681:$F$2313,6,FALSE)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VLOOKUP(ACV660,$A$681:$F$2313,6,FALSE)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VLOOKUP(ADE660,$A$681:$F$2313,6,FALSE)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VLOOKUP(ADN660,$A$681:$F$2313,6,FALSE)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VLOOKUP(ADW660,$A$681:$F$2313,6,FALSE)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VLOOKUP(AEF660,$A$681:$F$2313,6,FALSE)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VLOOKUP(AEO660,$A$681:$F$2313,6,FALSE)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VLOOKUP(AEX660,$A$681:$F$2313,6,FALSE)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VLOOKUP(AFG660,$A$681:$F$2313,6,FALSE)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VLOOKUP(AFP660,$A$681:$F$2313,6,FALSE)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VLOOKUP(AFY660,$A$681:$F$2313,6,FALSE)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VLOOKUP(AGH660,$A$681:$F$2313,6,FALSE)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VLOOKUP(AGQ660,$A$681:$F$2313,6,FALSE)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3145</v>
      </c>
      <c r="AHB660" s="204"/>
      <c r="AHC660" s="204">
        <f>VLOOKUP(AGZ660,$A$681:$F$2313,6,FALSE)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2726</v>
      </c>
      <c r="AHK660" s="204"/>
      <c r="AHL660" s="204">
        <f>VLOOKUP(AHI660,$A$681:$F$2313,6,FALSE)</f>
        <v>12</v>
      </c>
      <c r="AHM660" s="203" t="s">
        <v>63</v>
      </c>
      <c r="AHN660" s="10">
        <f>AHL660*1.4</f>
        <v>16.799999999999997</v>
      </c>
      <c r="AHO660" s="10"/>
      <c r="AHP660" s="274"/>
      <c r="AHQ660" s="203" t="s">
        <v>116</v>
      </c>
      <c r="AHR660" s="277" t="s">
        <v>2841</v>
      </c>
      <c r="AHT660" s="204"/>
      <c r="AHU660" s="204">
        <f>VLOOKUP(AHR660,$A$681:$F$2313,6,FALSE)</f>
        <v>92</v>
      </c>
      <c r="AHV660" s="203" t="s">
        <v>63</v>
      </c>
      <c r="AHW660" s="10">
        <f>AHU660*1.4</f>
        <v>128.79999999999998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VLOOKUP(AIA660,$A$681:$F$2313,6,FALSE)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VLOOKUP(AIJ660,$A$681:$F$2313,6,FALSE)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VLOOKUP(AIS660,$A$681:$F$2313,6,FALSE)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2638</v>
      </c>
      <c r="AJD660" s="204"/>
      <c r="AJE660" s="204">
        <f>VLOOKUP(AJB660,$A$681:$F$2313,6,FALSE)</f>
        <v>76</v>
      </c>
      <c r="AJF660" s="203" t="s">
        <v>63</v>
      </c>
      <c r="AJG660" s="10">
        <f>AJE660*1.4</f>
        <v>106.39999999999999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VLOOKUP(AJK660,$A$681:$F$2313,6,FALSE)</f>
        <v>5</v>
      </c>
      <c r="AJO660" s="203" t="s">
        <v>63</v>
      </c>
      <c r="AJP660" s="10">
        <f>AJN660*1.4</f>
        <v>7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VLOOKUP(AJT660,$A$681:$F$2313,6,FALSE)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VLOOKUP(AKC660,$A$681:$F$2313,6,FALSE)</f>
        <v>22</v>
      </c>
      <c r="AKG660" s="203" t="s">
        <v>63</v>
      </c>
      <c r="AKH660" s="10">
        <f>AKF660*1.4</f>
        <v>30.799999999999997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VLOOKUP(AKL660,$A$681:$F$2313,6,FALSE)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VLOOKUP(AKU660,$A$681:$F$2313,6,FALSE)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2570</v>
      </c>
      <c r="ALF660" s="204"/>
      <c r="ALG660" s="204">
        <f>VLOOKUP(ALD660,$A$681:$F$2313,6,FALSE)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VLOOKUP(ALM660,$A$681:$F$2313,6,FALSE)</f>
        <v>22</v>
      </c>
      <c r="ALQ660" s="203" t="s">
        <v>63</v>
      </c>
      <c r="ALR660" s="10">
        <f>ALP660*1.4</f>
        <v>30.799999999999997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VLOOKUP(ALV660,$A$681:$F$2313,6,FALSE)</f>
        <v>23</v>
      </c>
      <c r="ALZ660" s="203" t="s">
        <v>63</v>
      </c>
      <c r="AMA660" s="10">
        <f>ALY660*1.4</f>
        <v>32.199999999999996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VLOOKUP(AME660,$A$681:$F$2313,6,FALSE)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3145</v>
      </c>
      <c r="AMP660" s="204"/>
      <c r="AMQ660" s="204">
        <f>VLOOKUP(AMN660,$A$681:$F$2313,6,FALSE)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VLOOKUP(AMW660,$A$681:$F$2313,6,FALSE)</f>
        <v>22</v>
      </c>
      <c r="ANA660" s="203" t="s">
        <v>63</v>
      </c>
      <c r="ANB660" s="10">
        <f>AMZ660*1.4</f>
        <v>30.799999999999997</v>
      </c>
      <c r="ANC660" s="10"/>
      <c r="AND660" s="274"/>
      <c r="ANE660" s="203" t="s">
        <v>116</v>
      </c>
      <c r="ANF660" s="277" t="s">
        <v>2673</v>
      </c>
      <c r="ANH660" s="204"/>
      <c r="ANI660" s="204">
        <f>VLOOKUP(ANF660,$A$681:$F$2313,6,FALSE)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VLOOKUP(ANO660,$A$681:$F$2313,6,FALSE)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2743</v>
      </c>
      <c r="ANZ660" s="204"/>
      <c r="AOA660" s="204">
        <f>VLOOKUP(ANX660,$A$681:$F$2313,6,FALSE)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2343</v>
      </c>
      <c r="AOI660" s="204"/>
      <c r="AOJ660" s="204">
        <f>VLOOKUP(AOG660,$A$681:$F$2313,6,FALSE)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2089</v>
      </c>
      <c r="AOR660" s="204"/>
      <c r="AOS660" s="204">
        <f>VLOOKUP(AOP660,$A$681:$F$2313,6,FALSE)</f>
        <v>9</v>
      </c>
      <c r="AOT660" s="203" t="s">
        <v>63</v>
      </c>
      <c r="AOU660" s="10">
        <f>AOS660*1.4</f>
        <v>12.6</v>
      </c>
      <c r="AOV660" s="10"/>
      <c r="AOW660" s="274"/>
      <c r="AOX660" s="203" t="s">
        <v>116</v>
      </c>
      <c r="AOY660" s="277" t="s">
        <v>2638</v>
      </c>
      <c r="APA660" s="204"/>
      <c r="APB660" s="204">
        <f>VLOOKUP(AOY660,$A$681:$F$2313,6,FALSE)</f>
        <v>76</v>
      </c>
      <c r="APC660" s="203" t="s">
        <v>63</v>
      </c>
      <c r="APD660" s="10">
        <f>APB660*1.4</f>
        <v>106.39999999999999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VLOOKUP(APH660,$A$681:$F$2313,6,FALSE)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VLOOKUP(APQ660,$A$681:$F$2313,6,FALSE)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VLOOKUP(APZ660,$A$681:$F$2313,6,FALSE)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2515</v>
      </c>
      <c r="D661" s="204"/>
      <c r="E661" s="204">
        <f>VLOOKUP(B661,$A$681:$F$2313,6,FALSE)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2062</v>
      </c>
      <c r="M661" s="204"/>
      <c r="N661" s="204">
        <f>VLOOKUP(K661,$A$681:$F$2313,6,FALSE)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VLOOKUP(T661,$A$681:$F$2313,6,FALSE)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2841</v>
      </c>
      <c r="AE661" s="204"/>
      <c r="AF661" s="204">
        <f>VLOOKUP(AC661,$A$681:$F$2313,6,FALSE)</f>
        <v>92</v>
      </c>
      <c r="AG661" s="203" t="s">
        <v>65</v>
      </c>
      <c r="AH661" s="10">
        <f>AF661*1.3</f>
        <v>119.60000000000001</v>
      </c>
      <c r="AI661" s="10"/>
      <c r="AJ661" s="268"/>
      <c r="AK661" s="203" t="s">
        <v>117</v>
      </c>
      <c r="AL661" s="277" t="s">
        <v>1832</v>
      </c>
      <c r="AN661" s="204"/>
      <c r="AO661" s="204">
        <f>VLOOKUP(AL661,$A$681:$F$2313,6,FALSE)</f>
        <v>8</v>
      </c>
      <c r="AP661" s="203" t="s">
        <v>65</v>
      </c>
      <c r="AQ661" s="10">
        <f>AO661*1.3</f>
        <v>10.4</v>
      </c>
      <c r="AR661" s="10"/>
      <c r="AS661" s="268"/>
      <c r="AT661" s="203" t="s">
        <v>117</v>
      </c>
      <c r="AU661" s="277" t="s">
        <v>2072</v>
      </c>
      <c r="AW661" s="204"/>
      <c r="AX661" s="204">
        <f>VLOOKUP(AU661,$A$681:$F$2313,6,FALSE)</f>
        <v>43</v>
      </c>
      <c r="AY661" s="203" t="s">
        <v>65</v>
      </c>
      <c r="AZ661" s="10">
        <f>AX661*1.3</f>
        <v>55.9</v>
      </c>
      <c r="BA661" s="10"/>
      <c r="BB661" s="268"/>
      <c r="BC661" s="203" t="s">
        <v>117</v>
      </c>
      <c r="BD661" s="277" t="s">
        <v>2515</v>
      </c>
      <c r="BF661" s="204"/>
      <c r="BG661" s="204">
        <f>VLOOKUP(BD661,$A$681:$F$2313,6,FALSE)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2794</v>
      </c>
      <c r="BO661" s="204"/>
      <c r="BP661" s="204">
        <f>VLOOKUP(BM661,$A$681:$F$2313,6,FALSE)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2515</v>
      </c>
      <c r="BX661" s="204"/>
      <c r="BY661" s="204">
        <f>VLOOKUP(BV661,$A$681:$F$2313,6,FALSE)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2073</v>
      </c>
      <c r="CG661" s="204"/>
      <c r="CH661" s="204">
        <f>VLOOKUP(CE661,$A$681:$F$2313,6,FALSE)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2515</v>
      </c>
      <c r="CP661" s="204"/>
      <c r="CQ661" s="204">
        <f>VLOOKUP(CN661,$A$681:$F$2313,6,FALSE)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2340</v>
      </c>
      <c r="CY661" s="204"/>
      <c r="CZ661" s="204">
        <f>VLOOKUP(CW661,$A$681:$F$2313,6,FALSE)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VLOOKUP(DF661,$A$681:$F$2313,6,FALSE)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2770</v>
      </c>
      <c r="DQ661" s="204"/>
      <c r="DR661" s="204">
        <f>VLOOKUP(DO661,$A$681:$F$2313,6,FALSE)</f>
        <v>10</v>
      </c>
      <c r="DS661" s="203" t="s">
        <v>65</v>
      </c>
      <c r="DT661" s="10">
        <f>DR661*1.3</f>
        <v>13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VLOOKUP(DX661,$A$681:$F$2313,6,FALSE)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VLOOKUP(EG661,$A$681:$F$2313,6,FALSE)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VLOOKUP(EP661,$A$681:$F$2313,6,FALSE)</f>
        <v>23</v>
      </c>
      <c r="ET661" s="203" t="s">
        <v>65</v>
      </c>
      <c r="EU661" s="10">
        <f>ES661*1.3</f>
        <v>29.900000000000002</v>
      </c>
      <c r="EV661" s="10"/>
      <c r="EW661" s="268"/>
      <c r="EX661" s="203" t="s">
        <v>117</v>
      </c>
      <c r="EY661" s="277" t="s">
        <v>2830</v>
      </c>
      <c r="FA661" s="204"/>
      <c r="FB661" s="204">
        <f>VLOOKUP(EY662,$A$681:$F$2313,6,FALSE)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2341</v>
      </c>
      <c r="FJ661" s="204"/>
      <c r="FK661" s="204">
        <f>VLOOKUP(FH661,$A$681:$F$2313,6,FALSE)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2089</v>
      </c>
      <c r="FS661" s="204"/>
      <c r="FT661" s="204">
        <f>VLOOKUP(FQ661,$A$681:$F$2313,6,FALSE)</f>
        <v>9</v>
      </c>
      <c r="FU661" s="203" t="s">
        <v>65</v>
      </c>
      <c r="FV661" s="10">
        <f>FT661*1.3</f>
        <v>11.700000000000001</v>
      </c>
      <c r="FW661" s="10"/>
      <c r="FX661" s="268"/>
      <c r="FY661" s="203" t="s">
        <v>117</v>
      </c>
      <c r="FZ661" s="277" t="s">
        <v>2515</v>
      </c>
      <c r="GB661" s="204"/>
      <c r="GC661" s="204">
        <f>VLOOKUP(FZ661,$A$681:$F$2313,6,FALSE)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VLOOKUP(GI661,$A$681:$F$2313,6,FALSE)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2515</v>
      </c>
      <c r="GT661" s="204"/>
      <c r="GU661" s="204">
        <f>VLOOKUP(GR661,$A$681:$F$2313,6,FALSE)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2841</v>
      </c>
      <c r="HC661" s="204"/>
      <c r="HD661" s="204">
        <f>VLOOKUP(HA661,$A$681:$F$2313,6,FALSE)</f>
        <v>92</v>
      </c>
      <c r="HE661" s="203" t="s">
        <v>65</v>
      </c>
      <c r="HF661" s="10">
        <f>HD661*1.3</f>
        <v>119.60000000000001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VLOOKUP(HJ661,$A$681:$F$2313,6,FALSE)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2062</v>
      </c>
      <c r="HU661" s="204"/>
      <c r="HV661" s="204">
        <f>VLOOKUP(HS661,$A$681:$F$2313,6,FALSE)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VLOOKUP(IB661,$A$681:$F$2313,6,FALSE)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VLOOKUP(IK661,$A$681:$F$2313,6,FALSE)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VLOOKUP(IT661,$A$681:$F$2313,6,FALSE)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VLOOKUP(JC661,$A$681:$F$2313,6,FALSE)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2062</v>
      </c>
      <c r="JN661" s="204"/>
      <c r="JO661" s="204">
        <f>VLOOKUP(JL661,$A$681:$F$2313,6,FALSE)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2830</v>
      </c>
      <c r="JW661" s="204"/>
      <c r="JX661" s="204">
        <f>VLOOKUP(JU661,$A$681:$F$2313,6,FALSE)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VLOOKUP(KD661,$A$681:$F$2313,6,FALSE)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2092</v>
      </c>
      <c r="KO661" s="204"/>
      <c r="KP661" s="204">
        <f>VLOOKUP(KM661,$A$681:$F$2313,6,FALSE)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2340</v>
      </c>
      <c r="KX661" s="204"/>
      <c r="KY661" s="204">
        <f>VLOOKUP(KV661,$A$681:$F$2313,6,FALSE)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VLOOKUP(LE661,$A$681:$F$2313,6,FALSE)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2072</v>
      </c>
      <c r="LP661" s="204"/>
      <c r="LQ661" s="204">
        <f>VLOOKUP(LN661,$A$681:$F$2313,6,FALSE)</f>
        <v>43</v>
      </c>
      <c r="LR661" s="203" t="s">
        <v>65</v>
      </c>
      <c r="LS661" s="10">
        <f>LQ661*1.3</f>
        <v>55.9</v>
      </c>
      <c r="LT661" s="10"/>
      <c r="LU661" s="268"/>
      <c r="LV661" s="203" t="s">
        <v>117</v>
      </c>
      <c r="LW661" s="277" t="s">
        <v>3145</v>
      </c>
      <c r="LY661" s="204"/>
      <c r="LZ661" s="204">
        <f>VLOOKUP(LW661,$A$681:$F$2313,6,FALSE)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VLOOKUP(MF661,$A$681:$F$2313,6,FALSE)</f>
        <v>23</v>
      </c>
      <c r="MJ661" s="203" t="s">
        <v>65</v>
      </c>
      <c r="MK661" s="10">
        <f>MI661*1.3</f>
        <v>29.900000000000002</v>
      </c>
      <c r="ML661" s="10"/>
      <c r="MM661" s="268"/>
      <c r="MN661" s="203" t="s">
        <v>117</v>
      </c>
      <c r="MO661" s="277" t="s">
        <v>2126</v>
      </c>
      <c r="MQ661" s="204"/>
      <c r="MR661" s="204">
        <f>VLOOKUP(MO661,$A$681:$F$2313,6,FALSE)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VLOOKUP(MX661,$A$681:$F$2313,6,FALSE)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VLOOKUP(NG661,$A$681:$F$2313,6,FALSE)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3145</v>
      </c>
      <c r="NR661" s="204"/>
      <c r="NS661" s="204">
        <f>VLOOKUP(NP661,$A$681:$F$2313,6,FALSE)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2726</v>
      </c>
      <c r="OA661" s="204"/>
      <c r="OB661" s="204">
        <f>VLOOKUP(NY661,$A$681:$F$2313,6,FALSE)</f>
        <v>12</v>
      </c>
      <c r="OC661" s="203" t="s">
        <v>65</v>
      </c>
      <c r="OD661" s="10">
        <f>OB661*1.3</f>
        <v>15.600000000000001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VLOOKUP(OH661,$A$681:$F$2313,6,FALSE)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VLOOKUP(OQ661,$A$681:$F$2313,6,FALSE)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VLOOKUP(OZ661,$A$681:$F$2313,6,FALSE)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2515</v>
      </c>
      <c r="PK661" s="204"/>
      <c r="PL661" s="204">
        <f>VLOOKUP(PI661,$A$681:$F$2313,6,FALSE)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VLOOKUP(PR661,$A$681:$F$2313,6,FALSE)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VLOOKUP(QA661,$A$681:$F$2313,6,FALSE)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2072</v>
      </c>
      <c r="QL661" s="204"/>
      <c r="QM661" s="204">
        <f>VLOOKUP(QJ661,$A$681:$F$2313,6,FALSE)</f>
        <v>43</v>
      </c>
      <c r="QN661" s="203" t="s">
        <v>65</v>
      </c>
      <c r="QO661" s="10">
        <f>QM661*1.3</f>
        <v>55.9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VLOOKUP(QS661,$A$681:$F$2313,6,FALSE)</f>
        <v>14</v>
      </c>
      <c r="QW661" s="203" t="s">
        <v>65</v>
      </c>
      <c r="QX661" s="10">
        <f>QV661*1.3</f>
        <v>18.2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VLOOKUP(RB661,$A$681:$F$2313,6,FALSE)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VLOOKUP(RK661,$A$681:$F$2313,6,FALSE)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2638</v>
      </c>
      <c r="RV661" s="204"/>
      <c r="RW661" s="204">
        <f>VLOOKUP(RT661,$A$681:$F$2313,6,FALSE)</f>
        <v>76</v>
      </c>
      <c r="RX661" s="203" t="s">
        <v>65</v>
      </c>
      <c r="RY661" s="10">
        <f>RW661*1.3</f>
        <v>98.8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VLOOKUP(SC661,$A$681:$F$2313,6,FALSE)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2841</v>
      </c>
      <c r="SN661" s="204"/>
      <c r="SO661" s="204">
        <f>VLOOKUP(SL661,$A$681:$F$2313,6,FALSE)</f>
        <v>92</v>
      </c>
      <c r="SP661" s="203" t="s">
        <v>65</v>
      </c>
      <c r="SQ661" s="10">
        <f>SO661*1.3</f>
        <v>119.60000000000001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VLOOKUP(SU661,$A$681:$F$2313,6,FALSE)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VLOOKUP(TD661,$A$681:$F$2313,6,FALSE)</f>
        <v>5</v>
      </c>
      <c r="TH661" s="203" t="s">
        <v>65</v>
      </c>
      <c r="TI661" s="10">
        <f>TG661*1.3</f>
        <v>6.5</v>
      </c>
      <c r="TK661" s="274"/>
      <c r="TL661" s="203" t="s">
        <v>117</v>
      </c>
      <c r="TM661" s="277" t="s">
        <v>992</v>
      </c>
      <c r="TO661" s="204"/>
      <c r="TP661" s="204">
        <f>VLOOKUP(TM661,$A$681:$F$2313,6,FALSE)</f>
        <v>47</v>
      </c>
      <c r="TQ661" s="203" t="s">
        <v>65</v>
      </c>
      <c r="TR661" s="10">
        <f>TP661*1.3</f>
        <v>61.1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VLOOKUP(TV661,$A$681:$F$2313,6,FALSE)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VLOOKUP(UE661,$A$681:$F$2313,6,FALSE)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VLOOKUP(UN661,$A$681:$F$2313,6,FALSE)</f>
        <v>47</v>
      </c>
      <c r="UR661" s="203" t="s">
        <v>65</v>
      </c>
      <c r="US661" s="10">
        <f>UQ661*1.3</f>
        <v>61.1</v>
      </c>
      <c r="UT661" s="10"/>
      <c r="UU661" s="274"/>
      <c r="UV661" s="203" t="s">
        <v>117</v>
      </c>
      <c r="UW661" s="277" t="s">
        <v>2638</v>
      </c>
      <c r="UY661" s="204"/>
      <c r="UZ661" s="204">
        <f>VLOOKUP(UW661,$A$681:$F$2313,6,FALSE)</f>
        <v>76</v>
      </c>
      <c r="VA661" s="203" t="s">
        <v>65</v>
      </c>
      <c r="VB661" s="10">
        <f>UZ661*1.3</f>
        <v>98.8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VLOOKUP(VF661,$A$681:$F$2313,6,FALSE)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VLOOKUP(VO661,$A$681:$F$2313,6,FALSE)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VLOOKUP(VX661,$A$681:$F$2313,6,FALSE)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2770</v>
      </c>
      <c r="WI661" s="204"/>
      <c r="WJ661" s="204">
        <f>VLOOKUP(WG661,$A$681:$F$2313,6,FALSE)</f>
        <v>10</v>
      </c>
      <c r="WK661" s="203" t="s">
        <v>65</v>
      </c>
      <c r="WL661" s="10">
        <f>WJ661*1.3</f>
        <v>13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VLOOKUP(WP661,$A$681:$F$2313,6,FALSE)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VLOOKUP(WY661,$A$681:$F$2313,6,FALSE)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2626</v>
      </c>
      <c r="XJ661" s="204"/>
      <c r="XK661" s="204">
        <f>VLOOKUP(XH661,$A$681:$F$2313,6,FALSE)</f>
        <v>21</v>
      </c>
      <c r="XL661" s="203" t="s">
        <v>65</v>
      </c>
      <c r="XM661" s="10">
        <f>XK661*1.3</f>
        <v>27.3</v>
      </c>
      <c r="XO661" s="274"/>
      <c r="XP661" s="203" t="s">
        <v>117</v>
      </c>
      <c r="XQ661" s="277" t="s">
        <v>2073</v>
      </c>
      <c r="XS661" s="204"/>
      <c r="XT661" s="204">
        <f>VLOOKUP(XQ661,$A$681:$F$2313,6,FALSE)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VLOOKUP(XZ661,$A$681:$F$2313,6,FALSE)</f>
        <v>22</v>
      </c>
      <c r="YD661" s="203" t="s">
        <v>65</v>
      </c>
      <c r="YE661" s="10">
        <f>YC661*1.3</f>
        <v>28.6</v>
      </c>
      <c r="YG661" s="274"/>
      <c r="YH661" s="203" t="s">
        <v>117</v>
      </c>
      <c r="YI661" s="279" t="s">
        <v>183</v>
      </c>
      <c r="YK661" s="204"/>
      <c r="YL661" s="204" t="e">
        <f>VLOOKUP(YI661,$A$681:$F$2313,6,FALSE)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VLOOKUP(YR661,$A$681:$F$2313,6,FALSE)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VLOOKUP(ZA661,$A$681:$F$2313,6,FALSE)</f>
        <v>23</v>
      </c>
      <c r="ZE661" s="203" t="s">
        <v>65</v>
      </c>
      <c r="ZF661" s="10">
        <f>ZD661*1.3</f>
        <v>29.900000000000002</v>
      </c>
      <c r="ZH661" s="274"/>
      <c r="ZI661" s="203" t="s">
        <v>117</v>
      </c>
      <c r="ZJ661" s="277" t="s">
        <v>483</v>
      </c>
      <c r="ZL661" s="204"/>
      <c r="ZM661" s="204">
        <f>VLOOKUP(ZJ661,$A$681:$F$2313,6,FALSE)</f>
        <v>22</v>
      </c>
      <c r="ZN661" s="203" t="s">
        <v>65</v>
      </c>
      <c r="ZO661" s="10">
        <f>ZM661*1.3</f>
        <v>28.6</v>
      </c>
      <c r="ZQ661" s="274"/>
      <c r="ZR661" s="203" t="s">
        <v>117</v>
      </c>
      <c r="ZS661" s="277" t="s">
        <v>618</v>
      </c>
      <c r="ZU661" s="204"/>
      <c r="ZV661" s="204">
        <f>VLOOKUP(ZS661,$A$681:$F$2313,6,FALSE)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2340</v>
      </c>
      <c r="AAD661" s="204"/>
      <c r="AAE661" s="204">
        <f>VLOOKUP(AAB661,$A$681:$F$2313,6,FALSE)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VLOOKUP(AAK661,$A$681:$F$2313,6,FALSE)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2332</v>
      </c>
      <c r="AAV661" s="204"/>
      <c r="AAW661" s="204">
        <f>VLOOKUP(AAT661,$A$681:$F$2313,6,FALSE)</f>
        <v>41</v>
      </c>
      <c r="AAX661" s="203" t="s">
        <v>65</v>
      </c>
      <c r="AAY661" s="10">
        <f>AAW661*1.3</f>
        <v>53.300000000000004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VLOOKUP(ABC661,$A$681:$F$2313,6,FALSE)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2089</v>
      </c>
      <c r="ABN661" s="204"/>
      <c r="ABO661" s="204">
        <f>VLOOKUP(ABL661,$A$681:$F$2313,6,FALSE)</f>
        <v>9</v>
      </c>
      <c r="ABP661" s="203" t="s">
        <v>65</v>
      </c>
      <c r="ABQ661" s="10">
        <f>ABO661*1.3</f>
        <v>11.700000000000001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VLOOKUP(ABU661,$A$681:$F$2313,6,FALSE)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VLOOKUP(ACD661,$A$681:$F$2313,6,FALSE)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VLOOKUP(ACM661,$A$681:$F$2313,6,FALSE)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VLOOKUP(ACV661,$A$681:$F$2313,6,FALSE)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VLOOKUP(ADE661,$A$681:$F$2313,6,FALSE)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VLOOKUP(ADN661,$A$681:$F$2313,6,FALSE)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VLOOKUP(ADW661,$A$681:$F$2313,6,FALSE)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VLOOKUP(AEF661,$A$681:$F$2313,6,FALSE)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VLOOKUP(AEO661,$A$681:$F$2313,6,FALSE)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VLOOKUP(AEX661,$A$681:$F$2313,6,FALSE)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VLOOKUP(AFG661,$A$681:$F$2313,6,FALSE)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VLOOKUP(AFP661,$A$681:$F$2313,6,FALSE)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VLOOKUP(AFY661,$A$681:$F$2313,6,FALSE)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VLOOKUP(AGH661,$A$681:$F$2313,6,FALSE)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VLOOKUP(AGQ661,$A$681:$F$2313,6,FALSE)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2515</v>
      </c>
      <c r="AHB661" s="204"/>
      <c r="AHC661" s="204">
        <f>VLOOKUP(AGZ661,$A$681:$F$2313,6,FALSE)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VLOOKUP(AHI661,$A$681:$F$2313,6,FALSE)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2638</v>
      </c>
      <c r="AHT661" s="204"/>
      <c r="AHU661" s="204">
        <f>VLOOKUP(AHR661,$A$681:$F$2313,6,FALSE)</f>
        <v>76</v>
      </c>
      <c r="AHV661" s="203" t="s">
        <v>65</v>
      </c>
      <c r="AHW661" s="10">
        <f>AHU661*1.3</f>
        <v>98.8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VLOOKUP(AIA661,$A$681:$F$2313,6,FALSE)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VLOOKUP(AIJ661,$A$681:$F$2313,6,FALSE)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VLOOKUP(AIS661,$A$681:$F$2313,6,FALSE)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3145</v>
      </c>
      <c r="AJD661" s="204"/>
      <c r="AJE661" s="204">
        <f>VLOOKUP(AJB661,$A$681:$F$2313,6,FALSE)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3145</v>
      </c>
      <c r="AJM661" s="204"/>
      <c r="AJN661" s="204">
        <f>VLOOKUP(AJK661,$A$681:$F$2313,6,FALSE)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VLOOKUP(AJT661,$A$681:$F$2313,6,FALSE)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2080</v>
      </c>
      <c r="AKE661" s="204"/>
      <c r="AKF661" s="204">
        <f>VLOOKUP(AKC661,$A$681:$F$2313,6,FALSE)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VLOOKUP(AKL661,$A$681:$F$2313,6,FALSE)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2593</v>
      </c>
      <c r="AKW661" s="204"/>
      <c r="AKX661" s="204">
        <f>VLOOKUP(AKU661,$A$681:$F$2313,6,FALSE)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VLOOKUP(ALD661,$A$681:$F$2313,6,FALSE)</f>
        <v>22</v>
      </c>
      <c r="ALH661" s="203" t="s">
        <v>65</v>
      </c>
      <c r="ALI661" s="10">
        <f>ALG661*1.3</f>
        <v>28.6</v>
      </c>
      <c r="ALJ661" s="10"/>
      <c r="ALK661" s="274"/>
      <c r="ALL661" s="203" t="s">
        <v>117</v>
      </c>
      <c r="ALM661" s="277" t="s">
        <v>2072</v>
      </c>
      <c r="ALO661" s="204"/>
      <c r="ALP661" s="204">
        <f>VLOOKUP(ALM661,$A$681:$F$2313,6,FALSE)</f>
        <v>43</v>
      </c>
      <c r="ALQ661" s="203" t="s">
        <v>65</v>
      </c>
      <c r="ALR661" s="10">
        <f>ALP661*1.3</f>
        <v>55.9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VLOOKUP(ALV661,$A$681:$F$2313,6,FALSE)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VLOOKUP(AME661,$A$681:$F$2313,6,FALSE)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2673</v>
      </c>
      <c r="AMP661" s="204"/>
      <c r="AMQ661" s="204">
        <f>VLOOKUP(AMN661,$A$681:$F$2313,6,FALSE)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2094</v>
      </c>
      <c r="AMY661" s="204"/>
      <c r="AMZ661" s="204">
        <f>VLOOKUP(AMW661,$A$681:$F$2313,6,FALSE)</f>
        <v>5</v>
      </c>
      <c r="ANA661" s="203" t="s">
        <v>65</v>
      </c>
      <c r="ANB661" s="10">
        <f>AMZ661*1.3</f>
        <v>6.5</v>
      </c>
      <c r="ANC661" s="10"/>
      <c r="AND661" s="274"/>
      <c r="ANE661" s="203" t="s">
        <v>117</v>
      </c>
      <c r="ANF661" s="277" t="s">
        <v>2089</v>
      </c>
      <c r="ANH661" s="204"/>
      <c r="ANI661" s="204">
        <f>VLOOKUP(ANF661,$A$681:$F$2313,6,FALSE)</f>
        <v>9</v>
      </c>
      <c r="ANJ661" s="203" t="s">
        <v>65</v>
      </c>
      <c r="ANK661" s="10">
        <f>ANI661*1.3</f>
        <v>11.700000000000001</v>
      </c>
      <c r="ANL661" s="10"/>
      <c r="ANM661" s="274"/>
      <c r="ANN661" s="203" t="s">
        <v>117</v>
      </c>
      <c r="ANO661" s="277" t="s">
        <v>1832</v>
      </c>
      <c r="ANQ661" s="204"/>
      <c r="ANR661" s="204">
        <f>VLOOKUP(ANO661,$A$681:$F$2313,6,FALSE)</f>
        <v>8</v>
      </c>
      <c r="ANS661" s="203" t="s">
        <v>65</v>
      </c>
      <c r="ANT661" s="10">
        <f>ANR661*1.3</f>
        <v>10.4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VLOOKUP(ANX661,$A$681:$F$2313,6,FALSE)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VLOOKUP(AOG661,$A$681:$F$2313,6,FALSE)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VLOOKUP(AOP661,$A$681:$F$2313,6,FALSE)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VLOOKUP(AOY661,$A$681:$F$2313,6,FALSE)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VLOOKUP(APH661,$A$681:$F$2313,6,FALSE)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VLOOKUP(APQ661,$A$681:$F$2313,6,FALSE)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VLOOKUP(APZ661,$A$681:$F$2313,6,FALSE)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2551</v>
      </c>
      <c r="D662" s="204"/>
      <c r="E662" s="204">
        <f>VLOOKUP(B662,$A$681:$F$2313,6,FALSE)</f>
        <v>25</v>
      </c>
      <c r="F662" s="203" t="s">
        <v>67</v>
      </c>
      <c r="G662" s="10">
        <f>E662*1.2</f>
        <v>30</v>
      </c>
      <c r="H662" s="10"/>
      <c r="I662" s="268"/>
      <c r="J662" s="203" t="s">
        <v>118</v>
      </c>
      <c r="K662" s="277" t="s">
        <v>2073</v>
      </c>
      <c r="M662" s="204"/>
      <c r="N662" s="204">
        <f>VLOOKUP(K662,$A$681:$F$2313,6,FALSE)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2841</v>
      </c>
      <c r="V662" s="204"/>
      <c r="W662" s="204">
        <f>VLOOKUP(T662,$A$681:$F$2313,6,FALSE)</f>
        <v>92</v>
      </c>
      <c r="X662" s="203" t="s">
        <v>67</v>
      </c>
      <c r="Y662" s="10">
        <f>W662*1.2</f>
        <v>110.39999999999999</v>
      </c>
      <c r="Z662" s="10"/>
      <c r="AA662" s="268"/>
      <c r="AB662" s="203" t="s">
        <v>118</v>
      </c>
      <c r="AC662" s="277" t="s">
        <v>2638</v>
      </c>
      <c r="AE662" s="204"/>
      <c r="AF662" s="204">
        <f>VLOOKUP(AC662,$A$681:$F$2313,6,FALSE)</f>
        <v>76</v>
      </c>
      <c r="AG662" s="203" t="s">
        <v>67</v>
      </c>
      <c r="AH662" s="10">
        <f>AF662*1.2</f>
        <v>91.2</v>
      </c>
      <c r="AI662" s="10"/>
      <c r="AJ662" s="268"/>
      <c r="AK662" s="203" t="s">
        <v>118</v>
      </c>
      <c r="AL662" s="277" t="s">
        <v>2340</v>
      </c>
      <c r="AN662" s="204"/>
      <c r="AO662" s="204">
        <f>VLOOKUP(AL662,$A$681:$F$2313,6,FALSE)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2089</v>
      </c>
      <c r="AW662" s="204"/>
      <c r="AX662" s="204">
        <f>VLOOKUP(AU662,$A$681:$F$2313,6,FALSE)</f>
        <v>9</v>
      </c>
      <c r="AY662" s="203" t="s">
        <v>67</v>
      </c>
      <c r="AZ662" s="10">
        <f>AX662*1.2</f>
        <v>10.799999999999999</v>
      </c>
      <c r="BA662" s="10"/>
      <c r="BB662" s="268"/>
      <c r="BC662" s="203" t="s">
        <v>118</v>
      </c>
      <c r="BD662" s="277" t="s">
        <v>2072</v>
      </c>
      <c r="BF662" s="204"/>
      <c r="BG662" s="204">
        <f>VLOOKUP(BD662,$A$681:$F$2313,6,FALSE)</f>
        <v>43</v>
      </c>
      <c r="BH662" s="203" t="s">
        <v>67</v>
      </c>
      <c r="BI662" s="10">
        <f>BG662*1.2</f>
        <v>51.6</v>
      </c>
      <c r="BJ662" s="10"/>
      <c r="BK662" s="268"/>
      <c r="BL662" s="203" t="s">
        <v>118</v>
      </c>
      <c r="BM662" s="277" t="s">
        <v>2841</v>
      </c>
      <c r="BO662" s="204"/>
      <c r="BP662" s="204">
        <f>VLOOKUP(BM662,$A$681:$F$2313,6,FALSE)</f>
        <v>92</v>
      </c>
      <c r="BQ662" s="203" t="s">
        <v>67</v>
      </c>
      <c r="BR662" s="10">
        <f>BP662*1.2</f>
        <v>110.39999999999999</v>
      </c>
      <c r="BS662" s="10"/>
      <c r="BT662" s="268"/>
      <c r="BU662" s="203" t="s">
        <v>118</v>
      </c>
      <c r="BV662" s="277" t="s">
        <v>2062</v>
      </c>
      <c r="BX662" s="204"/>
      <c r="BY662" s="204">
        <f>VLOOKUP(BV662,$A$681:$F$2313,6,FALSE)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2072</v>
      </c>
      <c r="CG662" s="204"/>
      <c r="CH662" s="204">
        <f>VLOOKUP(CE662,$A$681:$F$2313,6,FALSE)</f>
        <v>43</v>
      </c>
      <c r="CI662" s="203" t="s">
        <v>67</v>
      </c>
      <c r="CJ662" s="10">
        <f>CH662*1.2</f>
        <v>51.6</v>
      </c>
      <c r="CK662" s="10"/>
      <c r="CL662" s="268"/>
      <c r="CM662" s="203" t="s">
        <v>118</v>
      </c>
      <c r="CN662" s="277" t="s">
        <v>2551</v>
      </c>
      <c r="CP662" s="204"/>
      <c r="CQ662" s="204">
        <f>VLOOKUP(CN662,$A$681:$F$2313,6,FALSE)</f>
        <v>25</v>
      </c>
      <c r="CR662" s="203" t="s">
        <v>67</v>
      </c>
      <c r="CS662" s="10">
        <f>CQ662*1.2</f>
        <v>30</v>
      </c>
      <c r="CT662" s="10"/>
      <c r="CU662" s="268"/>
      <c r="CV662" s="203" t="s">
        <v>118</v>
      </c>
      <c r="CW662" s="277" t="s">
        <v>2341</v>
      </c>
      <c r="CY662" s="204"/>
      <c r="CZ662" s="204">
        <f>VLOOKUP(CW662,$A$681:$F$2313,6,FALSE)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2341</v>
      </c>
      <c r="DH662" s="204"/>
      <c r="DI662" s="204">
        <f>VLOOKUP(DF662,$A$681:$F$2313,6,FALSE)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VLOOKUP(DO662,$A$681:$F$2313,6,FALSE)</f>
        <v>6</v>
      </c>
      <c r="DS662" s="203" t="s">
        <v>67</v>
      </c>
      <c r="DT662" s="10">
        <f>DR662*1.2</f>
        <v>7.1999999999999993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VLOOKUP(DX662,$A$681:$F$2313,6,FALSE)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VLOOKUP(EG662,$A$681:$F$2313,6,FALSE)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2551</v>
      </c>
      <c r="ER662" s="204"/>
      <c r="ES662" s="204">
        <f>VLOOKUP(EP662,$A$681:$F$2313,6,FALSE)</f>
        <v>25</v>
      </c>
      <c r="ET662" s="203" t="s">
        <v>67</v>
      </c>
      <c r="EU662" s="10">
        <f>ES662*1.2</f>
        <v>30</v>
      </c>
      <c r="EV662" s="10"/>
      <c r="EW662" s="268"/>
      <c r="EX662" s="203" t="s">
        <v>118</v>
      </c>
      <c r="EY662" s="277" t="s">
        <v>2073</v>
      </c>
      <c r="FA662" s="204"/>
      <c r="FB662" s="204">
        <f>VLOOKUP(EY659,$A$681:$F$2313,6,FALSE)</f>
        <v>6</v>
      </c>
      <c r="FC662" s="203" t="s">
        <v>67</v>
      </c>
      <c r="FD662" s="10">
        <f>FB662*1.2</f>
        <v>7.1999999999999993</v>
      </c>
      <c r="FE662" s="10"/>
      <c r="FF662" s="268"/>
      <c r="FG662" s="203" t="s">
        <v>118</v>
      </c>
      <c r="FH662" s="422" t="s">
        <v>2841</v>
      </c>
      <c r="FJ662" s="204"/>
      <c r="FK662" s="204">
        <f>VLOOKUP(FH662,$A$681:$F$2313,6,FALSE)</f>
        <v>92</v>
      </c>
      <c r="FL662" s="203" t="s">
        <v>67</v>
      </c>
      <c r="FM662" s="10">
        <f>FK662*1.2</f>
        <v>110.39999999999999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VLOOKUP(FQ662,$A$681:$F$2313,6,FALSE)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2341</v>
      </c>
      <c r="GB662" s="204"/>
      <c r="GC662" s="204">
        <f>VLOOKUP(FZ662,$A$681:$F$2313,6,FALSE)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VLOOKUP(GI662,$A$681:$F$2313,6,FALSE)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VLOOKUP(GR662,$A$681:$F$2313,6,FALSE)</f>
        <v>22</v>
      </c>
      <c r="GV662" s="203" t="s">
        <v>67</v>
      </c>
      <c r="GW662" s="10">
        <f>GU662*1.2</f>
        <v>26.4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VLOOKUP(HA662,$A$681:$F$2313,6,FALSE)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2089</v>
      </c>
      <c r="HL662" s="204"/>
      <c r="HM662" s="204">
        <f>VLOOKUP(HJ662,$A$681:$F$2313,6,FALSE)</f>
        <v>9</v>
      </c>
      <c r="HN662" s="203" t="s">
        <v>67</v>
      </c>
      <c r="HO662" s="10">
        <f>HM662*1.2</f>
        <v>10.799999999999999</v>
      </c>
      <c r="HP662" s="10"/>
      <c r="HQ662" s="268"/>
      <c r="HR662" s="203" t="s">
        <v>118</v>
      </c>
      <c r="HS662" s="277" t="s">
        <v>2626</v>
      </c>
      <c r="HU662" s="204"/>
      <c r="HV662" s="204">
        <f>VLOOKUP(HS662,$A$681:$F$2313,6,FALSE)</f>
        <v>21</v>
      </c>
      <c r="HW662" s="203" t="s">
        <v>67</v>
      </c>
      <c r="HX662" s="10">
        <f>HV662*1.2</f>
        <v>25.2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VLOOKUP(IB662,$A$681:$F$2313,6,FALSE)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2343</v>
      </c>
      <c r="IM662" s="204"/>
      <c r="IN662" s="204">
        <f>VLOOKUP(IK662,$A$681:$F$2313,6,FALSE)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2841</v>
      </c>
      <c r="IV662" s="204"/>
      <c r="IW662" s="204">
        <f>VLOOKUP(IT662,$A$681:$F$2313,6,FALSE)</f>
        <v>92</v>
      </c>
      <c r="IX662" s="203" t="s">
        <v>67</v>
      </c>
      <c r="IY662" s="10">
        <f>IW662*1.2</f>
        <v>110.39999999999999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VLOOKUP(JC662,$A$681:$F$2313,6,FALSE)</f>
        <v>22</v>
      </c>
      <c r="JG662" s="203" t="s">
        <v>67</v>
      </c>
      <c r="JH662" s="10">
        <f>JF662*1.2</f>
        <v>26.4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VLOOKUP(JL662,$A$681:$F$2313,6,FALSE)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VLOOKUP(JU662,$A$681:$F$2313,6,FALSE)</f>
        <v>14</v>
      </c>
      <c r="JY662" s="203" t="s">
        <v>67</v>
      </c>
      <c r="JZ662" s="10">
        <f>JX662*1.2</f>
        <v>16.8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VLOOKUP(KD662,$A$681:$F$2313,6,FALSE)</f>
        <v>6</v>
      </c>
      <c r="KH662" s="203" t="s">
        <v>67</v>
      </c>
      <c r="KI662" s="10">
        <f>KG662*1.2</f>
        <v>7.1999999999999993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VLOOKUP(KM662,$A$681:$F$2313,6,FALSE)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VLOOKUP(KV662,$A$681:$F$2313,6,FALSE)</f>
        <v>6</v>
      </c>
      <c r="KZ662" s="203" t="s">
        <v>67</v>
      </c>
      <c r="LA662" s="10">
        <f>KY662*1.2</f>
        <v>7.1999999999999993</v>
      </c>
      <c r="LB662" s="10"/>
      <c r="LC662" s="268"/>
      <c r="LD662" s="203" t="s">
        <v>118</v>
      </c>
      <c r="LE662" s="277" t="s">
        <v>2792</v>
      </c>
      <c r="LG662" s="204"/>
      <c r="LH662" s="204">
        <f>VLOOKUP(LE662,$A$681:$F$2313,6,FALSE)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VLOOKUP(LN662,$A$681:$F$2313,6,FALSE)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2638</v>
      </c>
      <c r="LY662" s="204"/>
      <c r="LZ662" s="204">
        <f>VLOOKUP(LW662,$A$681:$F$2313,6,FALSE)</f>
        <v>76</v>
      </c>
      <c r="MA662" s="203" t="s">
        <v>67</v>
      </c>
      <c r="MB662" s="10">
        <f>LZ662*1.2</f>
        <v>91.2</v>
      </c>
      <c r="MC662" s="10"/>
      <c r="MD662" s="268"/>
      <c r="ME662" s="203" t="s">
        <v>118</v>
      </c>
      <c r="MF662" s="277" t="s">
        <v>2072</v>
      </c>
      <c r="MH662" s="204"/>
      <c r="MI662" s="204">
        <f>VLOOKUP(MF662,$A$681:$F$2313,6,FALSE)</f>
        <v>43</v>
      </c>
      <c r="MJ662" s="203" t="s">
        <v>67</v>
      </c>
      <c r="MK662" s="10">
        <f>MI662*1.2</f>
        <v>51.6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VLOOKUP(MO662,$A$681:$F$2313,6,FALSE)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VLOOKUP(MX662,$A$681:$F$2313,6,FALSE)</f>
        <v>23</v>
      </c>
      <c r="NB662" s="203" t="s">
        <v>67</v>
      </c>
      <c r="NC662" s="10">
        <f>NA662*1.2</f>
        <v>27.599999999999998</v>
      </c>
      <c r="ND662" s="10"/>
      <c r="NE662" s="268"/>
      <c r="NF662" s="203" t="s">
        <v>118</v>
      </c>
      <c r="NG662" s="277" t="s">
        <v>2770</v>
      </c>
      <c r="NI662" s="204"/>
      <c r="NJ662" s="204">
        <f>VLOOKUP(NG662,$A$681:$F$2313,6,FALSE)</f>
        <v>10</v>
      </c>
      <c r="NK662" s="203" t="s">
        <v>67</v>
      </c>
      <c r="NL662" s="10">
        <f>NJ662*1.2</f>
        <v>12</v>
      </c>
      <c r="NM662" s="10"/>
      <c r="NN662" s="268"/>
      <c r="NO662" s="203" t="s">
        <v>118</v>
      </c>
      <c r="NP662" s="425" t="s">
        <v>2062</v>
      </c>
      <c r="NR662" s="204"/>
      <c r="NS662" s="204">
        <f>VLOOKUP(NP662,$A$681:$F$2313,6,FALSE)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VLOOKUP(NY662,$A$681:$F$2313,6,FALSE)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VLOOKUP(OH662,$A$681:$F$2313,6,FALSE)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VLOOKUP(OQ662,$A$681:$F$2313,6,FALSE)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2089</v>
      </c>
      <c r="PB662" s="204"/>
      <c r="PC662" s="204">
        <f>VLOOKUP(OZ662,$A$681:$F$2313,6,FALSE)</f>
        <v>9</v>
      </c>
      <c r="PD662" s="203" t="s">
        <v>67</v>
      </c>
      <c r="PE662" s="10">
        <f>PC662*1.2</f>
        <v>10.799999999999999</v>
      </c>
      <c r="PF662" s="10"/>
      <c r="PG662" s="268"/>
      <c r="PH662" s="203" t="s">
        <v>118</v>
      </c>
      <c r="PI662" s="277" t="s">
        <v>2341</v>
      </c>
      <c r="PK662" s="204"/>
      <c r="PL662" s="204">
        <f>VLOOKUP(PI662,$A$681:$F$2313,6,FALSE)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VLOOKUP(PR662,$A$681:$F$2313,6,FALSE)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VLOOKUP(QA662,$A$681:$F$2313,6,FALSE)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VLOOKUP(QJ662,$A$681:$F$2313,6,FALSE)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2089</v>
      </c>
      <c r="QU662" s="204"/>
      <c r="QV662" s="204">
        <f>VLOOKUP(QS662,$A$681:$F$2313,6,FALSE)</f>
        <v>9</v>
      </c>
      <c r="QW662" s="203" t="s">
        <v>67</v>
      </c>
      <c r="QX662" s="10">
        <f>QV662*1.2</f>
        <v>10.799999999999999</v>
      </c>
      <c r="QY662" s="10"/>
      <c r="QZ662" s="268"/>
      <c r="RA662" s="203" t="s">
        <v>118</v>
      </c>
      <c r="RB662" s="277" t="s">
        <v>2593</v>
      </c>
      <c r="RD662" s="204"/>
      <c r="RE662" s="204">
        <f>VLOOKUP(RB662,$A$681:$F$2313,6,FALSE)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VLOOKUP(RK662,$A$681:$F$2313,6,FALSE)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2072</v>
      </c>
      <c r="RV662" s="204"/>
      <c r="RW662" s="204">
        <f>VLOOKUP(RT662,$A$681:$F$2313,6,FALSE)</f>
        <v>43</v>
      </c>
      <c r="RX662" s="203" t="s">
        <v>67</v>
      </c>
      <c r="RY662" s="10">
        <f>RW662*1.2</f>
        <v>51.6</v>
      </c>
      <c r="RZ662" s="10"/>
      <c r="SA662" s="274"/>
      <c r="SB662" s="203" t="s">
        <v>118</v>
      </c>
      <c r="SC662" s="277" t="s">
        <v>2841</v>
      </c>
      <c r="SE662" s="204"/>
      <c r="SF662" s="204">
        <f>VLOOKUP(SC662,$A$681:$F$2313,6,FALSE)</f>
        <v>92</v>
      </c>
      <c r="SG662" s="203" t="s">
        <v>67</v>
      </c>
      <c r="SH662" s="10">
        <f>SF662*1.2</f>
        <v>110.39999999999999</v>
      </c>
      <c r="SI662" s="10"/>
      <c r="SJ662" s="274"/>
      <c r="SK662" s="203" t="s">
        <v>118</v>
      </c>
      <c r="SL662" s="277" t="s">
        <v>2794</v>
      </c>
      <c r="SN662" s="204"/>
      <c r="SO662" s="204">
        <f>VLOOKUP(SL662,$A$681:$F$2313,6,FALSE)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2743</v>
      </c>
      <c r="SW662" s="204"/>
      <c r="SX662" s="204">
        <f>VLOOKUP(SU662,$A$681:$F$2313,6,FALSE)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2673</v>
      </c>
      <c r="TF662" s="204"/>
      <c r="TG662" s="204">
        <f>VLOOKUP(TD662,$A$681:$F$2313,6,FALSE)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2794</v>
      </c>
      <c r="TO662" s="204"/>
      <c r="TP662" s="204">
        <f>VLOOKUP(TM662,$A$681:$F$2313,6,FALSE)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2092</v>
      </c>
      <c r="TX662" s="204"/>
      <c r="TY662" s="204">
        <f>VLOOKUP(TV662,$A$681:$F$2313,6,FALSE)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VLOOKUP(UE662,$A$681:$F$2313,6,FALSE)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VLOOKUP(UN662,$A$681:$F$2313,6,FALSE)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2062</v>
      </c>
      <c r="UY662" s="204"/>
      <c r="UZ662" s="204">
        <f>VLOOKUP(UW662,$A$681:$F$2313,6,FALSE)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2343</v>
      </c>
      <c r="VH662" s="204"/>
      <c r="VI662" s="204">
        <f>VLOOKUP(VF662,$A$681:$F$2313,6,FALSE)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2593</v>
      </c>
      <c r="VQ662" s="204"/>
      <c r="VR662" s="204">
        <f>VLOOKUP(VO662,$A$681:$F$2313,6,FALSE)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VLOOKUP(VX662,$A$681:$F$2313,6,FALSE)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3103</v>
      </c>
      <c r="WI662" s="204"/>
      <c r="WJ662" s="204">
        <f>VLOOKUP(WG662,$A$681:$F$2313,6,FALSE)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VLOOKUP(WP662,$A$681:$F$2313,6,FALSE)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VLOOKUP(WY662,$A$681:$F$2313,6,FALSE)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2551</v>
      </c>
      <c r="XJ662" s="204"/>
      <c r="XK662" s="204">
        <f>VLOOKUP(XH662,$A$681:$F$2313,6,FALSE)</f>
        <v>25</v>
      </c>
      <c r="XL662" s="203" t="s">
        <v>67</v>
      </c>
      <c r="XM662" s="10">
        <f>XK662*1.2</f>
        <v>30</v>
      </c>
      <c r="XO662" s="274"/>
      <c r="XP662" s="203" t="s">
        <v>118</v>
      </c>
      <c r="XQ662" s="277" t="s">
        <v>952</v>
      </c>
      <c r="XS662" s="204"/>
      <c r="XT662" s="204">
        <f>VLOOKUP(XQ662,$A$681:$F$2313,6,FALSE)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VLOOKUP(XZ662,$A$681:$F$2313,6,FALSE)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VLOOKUP(YI662,$A$681:$F$2313,6,FALSE)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VLOOKUP(YR662,$A$681:$F$2313,6,FALSE)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VLOOKUP(ZA662,$A$681:$F$2313,6,FALSE)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VLOOKUP(ZJ662,$A$681:$F$2313,6,FALSE)</f>
        <v>5</v>
      </c>
      <c r="ZN662" s="203" t="s">
        <v>67</v>
      </c>
      <c r="ZO662" s="10">
        <f>ZM662*1.2</f>
        <v>6</v>
      </c>
      <c r="ZQ662" s="274"/>
      <c r="ZR662" s="203" t="s">
        <v>118</v>
      </c>
      <c r="ZS662" s="277" t="s">
        <v>2089</v>
      </c>
      <c r="ZU662" s="204"/>
      <c r="ZV662" s="204">
        <f>VLOOKUP(ZS662,$A$681:$F$2313,6,FALSE)</f>
        <v>9</v>
      </c>
      <c r="ZW662" s="203" t="s">
        <v>67</v>
      </c>
      <c r="ZX662" s="10">
        <f>ZV662*1.2</f>
        <v>10.799999999999999</v>
      </c>
      <c r="ZY662" s="10"/>
      <c r="ZZ662" s="274"/>
      <c r="AAA662" s="203" t="s">
        <v>118</v>
      </c>
      <c r="AAB662" s="277" t="s">
        <v>2794</v>
      </c>
      <c r="AAD662" s="204"/>
      <c r="AAE662" s="204">
        <f>VLOOKUP(AAB662,$A$681:$F$2313,6,FALSE)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2073</v>
      </c>
      <c r="AAM662" s="204"/>
      <c r="AAN662" s="204">
        <f>VLOOKUP(AAK662,$A$681:$F$2313,6,FALSE)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VLOOKUP(AAT662,$A$681:$F$2313,6,FALSE)</f>
        <v>14</v>
      </c>
      <c r="AAX662" s="203" t="s">
        <v>67</v>
      </c>
      <c r="AAY662" s="10">
        <f>AAW662*1.2</f>
        <v>16.8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VLOOKUP(ABC662,$A$681:$F$2313,6,FALSE)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VLOOKUP(ABL662,$A$681:$F$2313,6,FALSE)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VLOOKUP(ABU662,$A$681:$F$2313,6,FALSE)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VLOOKUP(ACD662,$A$681:$F$2313,6,FALSE)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VLOOKUP(ACM662,$A$681:$F$2313,6,FALSE)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VLOOKUP(ACV662,$A$681:$F$2313,6,FALSE)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VLOOKUP(ADE662,$A$681:$F$2313,6,FALSE)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VLOOKUP(ADN662,$A$681:$F$2313,6,FALSE)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VLOOKUP(ADW662,$A$681:$F$2313,6,FALSE)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VLOOKUP(AEF662,$A$681:$F$2313,6,FALSE)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VLOOKUP(AEO662,$A$681:$F$2313,6,FALSE)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VLOOKUP(AEX662,$A$681:$F$2313,6,FALSE)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VLOOKUP(AFG662,$A$681:$F$2313,6,FALSE)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VLOOKUP(AFP662,$A$681:$F$2313,6,FALSE)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VLOOKUP(AFY662,$A$681:$F$2313,6,FALSE)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VLOOKUP(AGH662,$A$681:$F$2313,6,FALSE)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VLOOKUP(AGQ662,$A$681:$F$2313,6,FALSE)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VLOOKUP(AGZ662,$A$681:$F$2313,6,FALSE)</f>
        <v>22</v>
      </c>
      <c r="AHD662" s="203" t="s">
        <v>67</v>
      </c>
      <c r="AHE662" s="10">
        <f>AHC662*1.2</f>
        <v>26.4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VLOOKUP(AHI662,$A$681:$F$2313,6,FALSE)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2089</v>
      </c>
      <c r="AHT662" s="204"/>
      <c r="AHU662" s="204">
        <f>VLOOKUP(AHR662,$A$681:$F$2313,6,FALSE)</f>
        <v>9</v>
      </c>
      <c r="AHV662" s="203" t="s">
        <v>67</v>
      </c>
      <c r="AHW662" s="10">
        <f>AHU662*1.2</f>
        <v>10.799999999999999</v>
      </c>
      <c r="AHX662" s="10"/>
      <c r="AHY662" s="274"/>
      <c r="AHZ662" s="203" t="s">
        <v>118</v>
      </c>
      <c r="AIA662" s="277" t="s">
        <v>2072</v>
      </c>
      <c r="AIC662" s="204"/>
      <c r="AID662" s="204">
        <f>VLOOKUP(AIA662,$A$681:$F$2313,6,FALSE)</f>
        <v>43</v>
      </c>
      <c r="AIE662" s="203" t="s">
        <v>67</v>
      </c>
      <c r="AIF662" s="10">
        <f>AID662*1.2</f>
        <v>51.6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VLOOKUP(AIJ662,$A$681:$F$2313,6,FALSE)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2323</v>
      </c>
      <c r="AIU662" s="204"/>
      <c r="AIV662" s="204">
        <f>VLOOKUP(AIS662,$A$681:$F$2313,6,FALSE)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VLOOKUP(AJB662,$A$681:$F$2313,6,FALSE)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VLOOKUP(AJK662,$A$681:$F$2313,6,FALSE)</f>
        <v>22</v>
      </c>
      <c r="AJO662" s="203" t="s">
        <v>67</v>
      </c>
      <c r="AJP662" s="10">
        <f>AJN662*1.2</f>
        <v>26.4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VLOOKUP(AJT662,$A$681:$F$2313,6,FALSE)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2770</v>
      </c>
      <c r="AKE662" s="204"/>
      <c r="AKF662" s="204">
        <f>VLOOKUP(AKC662,$A$681:$F$2313,6,FALSE)</f>
        <v>10</v>
      </c>
      <c r="AKG662" s="203" t="s">
        <v>67</v>
      </c>
      <c r="AKH662" s="10">
        <f>AKF662*1.2</f>
        <v>12</v>
      </c>
      <c r="AKI662" s="10"/>
      <c r="AKJ662" s="274"/>
      <c r="AKK662" s="203" t="s">
        <v>118</v>
      </c>
      <c r="AKL662" s="277" t="s">
        <v>2638</v>
      </c>
      <c r="AKN662" s="204"/>
      <c r="AKO662" s="204">
        <f>VLOOKUP(AKL662,$A$681:$F$2313,6,FALSE)</f>
        <v>76</v>
      </c>
      <c r="AKP662" s="203" t="s">
        <v>67</v>
      </c>
      <c r="AKQ662" s="10">
        <f>AKO662*1.2</f>
        <v>91.2</v>
      </c>
      <c r="AKR662" s="10"/>
      <c r="AKS662" s="274"/>
      <c r="AKT662" s="203" t="s">
        <v>118</v>
      </c>
      <c r="AKU662" s="277" t="s">
        <v>2313</v>
      </c>
      <c r="AKW662" s="204"/>
      <c r="AKX662" s="204">
        <f>VLOOKUP(AKU662,$A$681:$F$2313,6,FALSE)</f>
        <v>15</v>
      </c>
      <c r="AKY662" s="203" t="s">
        <v>67</v>
      </c>
      <c r="AKZ662" s="10">
        <f>AKX662*1.2</f>
        <v>18</v>
      </c>
      <c r="ALA662" s="10"/>
      <c r="ALB662" s="274"/>
      <c r="ALC662" s="203" t="s">
        <v>118</v>
      </c>
      <c r="ALD662" s="277" t="s">
        <v>2316</v>
      </c>
      <c r="ALF662" s="204"/>
      <c r="ALG662" s="204">
        <f>VLOOKUP(ALD662,$A$681:$F$2313,6,FALSE)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2062</v>
      </c>
      <c r="ALO662" s="204"/>
      <c r="ALP662" s="204">
        <f>VLOOKUP(ALM662,$A$681:$F$2313,6,FALSE)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VLOOKUP(ALV662,$A$681:$F$2313,6,FALSE)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2089</v>
      </c>
      <c r="AMG662" s="204"/>
      <c r="AMH662" s="204">
        <f>VLOOKUP(AME662,$A$681:$F$2313,6,FALSE)</f>
        <v>9</v>
      </c>
      <c r="AMI662" s="203" t="s">
        <v>67</v>
      </c>
      <c r="AMJ662" s="10">
        <f>AMH662*1.2</f>
        <v>10.799999999999999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VLOOKUP(AMN662,$A$681:$F$2313,6,FALSE)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2638</v>
      </c>
      <c r="AMY662" s="204"/>
      <c r="AMZ662" s="204">
        <f>VLOOKUP(AMW662,$A$681:$F$2313,6,FALSE)</f>
        <v>76</v>
      </c>
      <c r="ANA662" s="203" t="s">
        <v>67</v>
      </c>
      <c r="ANB662" s="10">
        <f>AMZ662*1.2</f>
        <v>91.2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VLOOKUP(ANF662,$A$681:$F$2313,6,FALSE)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VLOOKUP(ANO662,$A$681:$F$2313,6,FALSE)</f>
        <v>14</v>
      </c>
      <c r="ANS662" s="203" t="s">
        <v>67</v>
      </c>
      <c r="ANT662" s="10">
        <f>ANR662*1.2</f>
        <v>16.8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VLOOKUP(ANX662,$A$681:$F$2313,6,FALSE)</f>
        <v>3</v>
      </c>
      <c r="AOB662" s="203" t="s">
        <v>67</v>
      </c>
      <c r="AOC662" s="10">
        <f>AOA662*1.2</f>
        <v>3.5999999999999996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VLOOKUP(AOG662,$A$681:$F$2313,6,FALSE)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2770</v>
      </c>
      <c r="AOR662" s="204"/>
      <c r="AOS662" s="204">
        <f>VLOOKUP(AOP662,$A$681:$F$2313,6,FALSE)</f>
        <v>10</v>
      </c>
      <c r="AOT662" s="203" t="s">
        <v>67</v>
      </c>
      <c r="AOU662" s="10">
        <f>AOS662*1.2</f>
        <v>12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VLOOKUP(AOY662,$A$681:$F$2313,6,FALSE)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VLOOKUP(APH662,$A$681:$F$2313,6,FALSE)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2673</v>
      </c>
      <c r="APS662" s="204"/>
      <c r="APT662" s="204">
        <f>VLOOKUP(APQ662,$A$681:$F$2313,6,FALSE)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VLOOKUP(APZ662,$A$681:$F$2313,6,FALSE)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2062</v>
      </c>
      <c r="D663" s="204"/>
      <c r="E663" s="204">
        <f>VLOOKUP(B663,$A$681:$F$2313,6,FALSE)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2341</v>
      </c>
      <c r="M663" s="204"/>
      <c r="N663" s="204">
        <f>VLOOKUP(K663,$A$681:$F$2313,6,FALSE)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2089</v>
      </c>
      <c r="V663" s="204"/>
      <c r="W663" s="204">
        <f>VLOOKUP(T663,$A$681:$F$2313,6,FALSE)</f>
        <v>9</v>
      </c>
      <c r="X663" s="203" t="s">
        <v>69</v>
      </c>
      <c r="Y663" s="10">
        <f>W663*1.1</f>
        <v>9.9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VLOOKUP(AC663,$A$681:$F$2313,6,FALSE)</f>
        <v>6</v>
      </c>
      <c r="AG663" s="203" t="s">
        <v>69</v>
      </c>
      <c r="AH663" s="10">
        <f>AF663*1.1</f>
        <v>6.6000000000000005</v>
      </c>
      <c r="AI663" s="10"/>
      <c r="AJ663" s="268"/>
      <c r="AK663" s="203" t="s">
        <v>119</v>
      </c>
      <c r="AL663" s="277" t="s">
        <v>2551</v>
      </c>
      <c r="AN663" s="204"/>
      <c r="AO663" s="204">
        <f>VLOOKUP(AL663,$A$681:$F$2313,6,FALSE)</f>
        <v>25</v>
      </c>
      <c r="AP663" s="203" t="s">
        <v>69</v>
      </c>
      <c r="AQ663" s="10">
        <f>AO663*1.1</f>
        <v>27.500000000000004</v>
      </c>
      <c r="AR663" s="10"/>
      <c r="AS663" s="268"/>
      <c r="AT663" s="203" t="s">
        <v>119</v>
      </c>
      <c r="AU663" s="277" t="s">
        <v>2515</v>
      </c>
      <c r="AW663" s="204"/>
      <c r="AX663" s="204">
        <f>VLOOKUP(AU663,$A$681:$F$2313,6,FALSE)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2092</v>
      </c>
      <c r="BF663" s="204"/>
      <c r="BG663" s="204">
        <f>VLOOKUP(BD663,$A$681:$F$2313,6,FALSE)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2515</v>
      </c>
      <c r="BO663" s="204"/>
      <c r="BP663" s="204">
        <f>VLOOKUP(BM663,$A$681:$F$2313,6,FALSE)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2341</v>
      </c>
      <c r="BX663" s="204"/>
      <c r="BY663" s="204">
        <f>VLOOKUP(BV663,$A$681:$F$2313,6,FALSE)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2515</v>
      </c>
      <c r="CG663" s="204"/>
      <c r="CH663" s="204">
        <f>VLOOKUP(CE663,$A$681:$F$2313,6,FALSE)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2092</v>
      </c>
      <c r="CP663" s="204"/>
      <c r="CQ663" s="204">
        <f>VLOOKUP(CN663,$A$681:$F$2313,6,FALSE)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2073</v>
      </c>
      <c r="CY663" s="204"/>
      <c r="CZ663" s="204">
        <f>VLOOKUP(CW663,$A$681:$F$2313,6,FALSE)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VLOOKUP(DF663,$A$681:$F$2313,6,FALSE)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VLOOKUP(DO663,$A$681:$F$2313,6,FALSE)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VLOOKUP(DX663,$A$681:$F$2313,6,FALSE)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VLOOKUP(EG663,$A$681:$F$2313,6,FALSE)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2841</v>
      </c>
      <c r="ER663" s="204"/>
      <c r="ES663" s="204">
        <f>VLOOKUP(EP663,$A$681:$F$2313,6,FALSE)</f>
        <v>92</v>
      </c>
      <c r="ET663" s="203" t="s">
        <v>69</v>
      </c>
      <c r="EU663" s="10">
        <f>ES663*1.1</f>
        <v>101.2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VLOOKUP(EY663,$A$681:$F$2313,6,FALSE)</f>
        <v>47</v>
      </c>
      <c r="FC663" s="203" t="s">
        <v>69</v>
      </c>
      <c r="FD663" s="10">
        <f>FB663*1.1</f>
        <v>51.7</v>
      </c>
      <c r="FE663" s="10"/>
      <c r="FF663" s="268"/>
      <c r="FG663" s="203" t="s">
        <v>119</v>
      </c>
      <c r="FH663" s="422" t="s">
        <v>2072</v>
      </c>
      <c r="FJ663" s="204"/>
      <c r="FK663" s="204">
        <f>VLOOKUP(FH663,$A$681:$F$2313,6,FALSE)</f>
        <v>43</v>
      </c>
      <c r="FL663" s="203" t="s">
        <v>69</v>
      </c>
      <c r="FM663" s="10">
        <f>FK663*1.1</f>
        <v>47.300000000000004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VLOOKUP(FQ663,$A$681:$F$2313,6,FALSE)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2794</v>
      </c>
      <c r="GB663" s="204"/>
      <c r="GC663" s="204">
        <f>VLOOKUP(FZ663,$A$681:$F$2313,6,FALSE)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VLOOKUP(GI663,$A$681:$F$2313,6,FALSE)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2841</v>
      </c>
      <c r="GT663" s="204"/>
      <c r="GU663" s="204">
        <f>VLOOKUP(GR663,$A$681:$F$2313,6,FALSE)</f>
        <v>92</v>
      </c>
      <c r="GV663" s="203" t="s">
        <v>69</v>
      </c>
      <c r="GW663" s="10">
        <f>GU663*1.1</f>
        <v>101.2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VLOOKUP(HA663,$A$681:$F$2313,6,FALSE)</f>
        <v>22</v>
      </c>
      <c r="HE663" s="203" t="s">
        <v>69</v>
      </c>
      <c r="HF663" s="10">
        <f>HD663*1.1</f>
        <v>24.200000000000003</v>
      </c>
      <c r="HG663" s="10"/>
      <c r="HH663" s="268"/>
      <c r="HI663" s="203" t="s">
        <v>119</v>
      </c>
      <c r="HJ663" s="277" t="s">
        <v>2841</v>
      </c>
      <c r="HL663" s="204"/>
      <c r="HM663" s="204">
        <f>VLOOKUP(HJ663,$A$681:$F$2313,6,FALSE)</f>
        <v>92</v>
      </c>
      <c r="HN663" s="203" t="s">
        <v>69</v>
      </c>
      <c r="HO663" s="10">
        <f>HM663*1.1</f>
        <v>101.2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VLOOKUP(HS663,$A$681:$F$2313,6,FALSE)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VLOOKUP(IB663,$A$681:$F$2313,6,FALSE)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2340</v>
      </c>
      <c r="IM663" s="204"/>
      <c r="IN663" s="204">
        <f>VLOOKUP(IK663,$A$681:$F$2313,6,FALSE)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VLOOKUP(IT663,$A$681:$F$2313,6,FALSE)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VLOOKUP(JC663,$A$681:$F$2313,6,FALSE)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2340</v>
      </c>
      <c r="JN663" s="204"/>
      <c r="JO663" s="204">
        <f>VLOOKUP(JL663,$A$681:$F$2313,6,FALSE)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VLOOKUP(JU663,$A$681:$F$2313,6,FALSE)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VLOOKUP(KD663,$A$681:$F$2313,6,FALSE)</f>
        <v>23</v>
      </c>
      <c r="KH663" s="203" t="s">
        <v>69</v>
      </c>
      <c r="KI663" s="10">
        <f>KG663*1.1</f>
        <v>25.3</v>
      </c>
      <c r="KJ663" s="10"/>
      <c r="KK663" s="268"/>
      <c r="KL663" s="203" t="s">
        <v>119</v>
      </c>
      <c r="KM663" s="277" t="s">
        <v>2792</v>
      </c>
      <c r="KO663" s="204"/>
      <c r="KP663" s="204">
        <f>VLOOKUP(KM663,$A$681:$F$2313,6,FALSE)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2341</v>
      </c>
      <c r="KX663" s="204"/>
      <c r="KY663" s="204">
        <f>VLOOKUP(KV663,$A$681:$F$2313,6,FALSE)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1832</v>
      </c>
      <c r="LG663" s="204"/>
      <c r="LH663" s="204">
        <f>VLOOKUP(LE663,$A$681:$F$2313,6,FALSE)</f>
        <v>8</v>
      </c>
      <c r="LI663" s="203" t="s">
        <v>69</v>
      </c>
      <c r="LJ663" s="10">
        <f>LH663*1.1</f>
        <v>8.8000000000000007</v>
      </c>
      <c r="LK663" s="10"/>
      <c r="LL663" s="268"/>
      <c r="LM663" s="203" t="s">
        <v>119</v>
      </c>
      <c r="LN663" s="277" t="s">
        <v>2062</v>
      </c>
      <c r="LP663" s="204"/>
      <c r="LQ663" s="204">
        <f>VLOOKUP(LN663,$A$681:$F$2313,6,FALSE)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VLOOKUP(LW663,$A$681:$F$2313,6,FALSE)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2841</v>
      </c>
      <c r="MH663" s="204"/>
      <c r="MI663" s="204">
        <f>VLOOKUP(MF663,$A$681:$F$2313,6,FALSE)</f>
        <v>92</v>
      </c>
      <c r="MJ663" s="203" t="s">
        <v>69</v>
      </c>
      <c r="MK663" s="10">
        <f>MI663*1.1</f>
        <v>101.2</v>
      </c>
      <c r="ML663" s="10"/>
      <c r="MM663" s="268"/>
      <c r="MN663" s="203" t="s">
        <v>119</v>
      </c>
      <c r="MO663" s="277" t="s">
        <v>3145</v>
      </c>
      <c r="MQ663" s="204"/>
      <c r="MR663" s="204">
        <f>VLOOKUP(MO663,$A$681:$F$2313,6,FALSE)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2770</v>
      </c>
      <c r="MZ663" s="204"/>
      <c r="NA663" s="204">
        <f>VLOOKUP(MX663,$A$681:$F$2313,6,FALSE)</f>
        <v>10</v>
      </c>
      <c r="NB663" s="203" t="s">
        <v>69</v>
      </c>
      <c r="NC663" s="10">
        <f>NA663*1.1</f>
        <v>11</v>
      </c>
      <c r="ND663" s="10"/>
      <c r="NE663" s="268"/>
      <c r="NF663" s="203" t="s">
        <v>119</v>
      </c>
      <c r="NG663" s="277" t="s">
        <v>2797</v>
      </c>
      <c r="NI663" s="204"/>
      <c r="NJ663" s="204">
        <f>VLOOKUP(NG663,$A$681:$F$2313,6,FALSE)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VLOOKUP(NP663,$A$681:$F$2313,6,FALSE)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VLOOKUP(NY663,$A$681:$F$2313,6,FALSE)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VLOOKUP(OH663,$A$681:$F$2313,6,FALSE)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2341</v>
      </c>
      <c r="OS663" s="204"/>
      <c r="OT663" s="204">
        <f>VLOOKUP(OQ663,$A$681:$F$2313,6,FALSE)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2841</v>
      </c>
      <c r="PB663" s="204"/>
      <c r="PC663" s="204">
        <f>VLOOKUP(OZ663,$A$681:$F$2313,6,FALSE)</f>
        <v>92</v>
      </c>
      <c r="PD663" s="203" t="s">
        <v>69</v>
      </c>
      <c r="PE663" s="10">
        <f>PC663*1.1</f>
        <v>101.2</v>
      </c>
      <c r="PF663" s="10"/>
      <c r="PG663" s="268"/>
      <c r="PH663" s="203" t="s">
        <v>119</v>
      </c>
      <c r="PI663" s="277" t="s">
        <v>2072</v>
      </c>
      <c r="PK663" s="204"/>
      <c r="PL663" s="204">
        <f>VLOOKUP(PI663,$A$681:$F$2313,6,FALSE)</f>
        <v>43</v>
      </c>
      <c r="PM663" s="203" t="s">
        <v>69</v>
      </c>
      <c r="PN663" s="10">
        <f>PL663*1.1</f>
        <v>47.300000000000004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VLOOKUP(PR663,$A$681:$F$2313,6,FALSE)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2089</v>
      </c>
      <c r="QC663" s="204"/>
      <c r="QD663" s="204">
        <f>VLOOKUP(QA663,$A$681:$F$2313,6,FALSE)</f>
        <v>9</v>
      </c>
      <c r="QE663" s="203" t="s">
        <v>69</v>
      </c>
      <c r="QF663" s="10">
        <f>QD663*1.1</f>
        <v>9.9</v>
      </c>
      <c r="QG663" s="10"/>
      <c r="QH663" s="268"/>
      <c r="QI663" s="203" t="s">
        <v>119</v>
      </c>
      <c r="QJ663" s="277" t="s">
        <v>2094</v>
      </c>
      <c r="QL663" s="204"/>
      <c r="QM663" s="204">
        <f>VLOOKUP(QJ663,$A$681:$F$2313,6,FALSE)</f>
        <v>5</v>
      </c>
      <c r="QN663" s="203" t="s">
        <v>69</v>
      </c>
      <c r="QO663" s="10">
        <f>QM663*1.1</f>
        <v>5.5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VLOOKUP(QS663,$A$681:$F$2313,6,FALSE)</f>
        <v>22</v>
      </c>
      <c r="QW663" s="203" t="s">
        <v>69</v>
      </c>
      <c r="QX663" s="10">
        <f>QV663*1.1</f>
        <v>24.200000000000003</v>
      </c>
      <c r="QY663" s="10"/>
      <c r="QZ663" s="268"/>
      <c r="RA663" s="203" t="s">
        <v>119</v>
      </c>
      <c r="RB663" s="277" t="s">
        <v>2513</v>
      </c>
      <c r="RD663" s="204"/>
      <c r="RE663" s="204">
        <f>VLOOKUP(RB663,$A$681:$F$2313,6,FALSE)</f>
        <v>12</v>
      </c>
      <c r="RF663" s="203" t="s">
        <v>69</v>
      </c>
      <c r="RG663" s="10">
        <f>RE663*1.1</f>
        <v>13.200000000000001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VLOOKUP(RK663,$A$681:$F$2313,6,FALSE)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VLOOKUP(RT663,$A$681:$F$2313,6,FALSE)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VLOOKUP(SC663,$A$681:$F$2313,6,FALSE)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2340</v>
      </c>
      <c r="SN663" s="204"/>
      <c r="SO663" s="204">
        <f>VLOOKUP(SL663,$A$681:$F$2313,6,FALSE)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VLOOKUP(SU663,$A$681:$F$2313,6,FALSE)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VLOOKUP(TD663,$A$681:$F$2313,6,FALSE)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VLOOKUP(TM663,$A$681:$F$2313,6,FALSE)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2726</v>
      </c>
      <c r="TX663" s="204"/>
      <c r="TY663" s="204">
        <f>VLOOKUP(TV663,$A$681:$F$2313,6,FALSE)</f>
        <v>12</v>
      </c>
      <c r="TZ663" s="203" t="s">
        <v>69</v>
      </c>
      <c r="UA663" s="10">
        <f>TY663*1.1</f>
        <v>13.200000000000001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VLOOKUP(UE663,$A$681:$F$2313,6,FALSE)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2073</v>
      </c>
      <c r="UP663" s="204"/>
      <c r="UQ663" s="204">
        <f>VLOOKUP(UN663,$A$681:$F$2313,6,FALSE)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2580</v>
      </c>
      <c r="UY663" s="204"/>
      <c r="UZ663" s="204">
        <f>VLOOKUP(UW663,$A$681:$F$2313,6,FALSE)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VLOOKUP(VF663,$A$681:$F$2313,6,FALSE)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VLOOKUP(VO663,$A$681:$F$2313,6,FALSE)</f>
        <v>14</v>
      </c>
      <c r="VS663" s="203" t="s">
        <v>69</v>
      </c>
      <c r="VT663" s="10">
        <f>VR663*1.1</f>
        <v>15.400000000000002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VLOOKUP(VX663,$A$681:$F$2313,6,FALSE)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VLOOKUP(WG663,$A$681:$F$2313,6,FALSE)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VLOOKUP(WP663,$A$681:$F$2313,6,FALSE)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VLOOKUP(WY663,$A$681:$F$2313,6,FALSE)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VLOOKUP(XH663,$A$681:$F$2313,6,FALSE)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VLOOKUP(XQ663,$A$681:$F$2313,6,FALSE)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2073</v>
      </c>
      <c r="YB663" s="204"/>
      <c r="YC663" s="204">
        <f>VLOOKUP(XZ663,$A$681:$F$2313,6,FALSE)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VLOOKUP(YI663,$A$681:$F$2313,6,FALSE)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VLOOKUP(YR663,$A$681:$F$2313,6,FALSE)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1832</v>
      </c>
      <c r="ZC663" s="204"/>
      <c r="ZD663" s="204">
        <f>VLOOKUP(ZA663,$A$681:$F$2313,6,FALSE)</f>
        <v>8</v>
      </c>
      <c r="ZE663" s="203" t="s">
        <v>69</v>
      </c>
      <c r="ZF663" s="10">
        <f>ZD663*1.1</f>
        <v>8.8000000000000007</v>
      </c>
      <c r="ZH663" s="274"/>
      <c r="ZI663" s="203" t="s">
        <v>119</v>
      </c>
      <c r="ZJ663" s="277" t="s">
        <v>700</v>
      </c>
      <c r="ZL663" s="204"/>
      <c r="ZM663" s="204">
        <f>VLOOKUP(ZJ663,$A$681:$F$2313,6,FALSE)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VLOOKUP(ZS663,$A$681:$F$2313,6,FALSE)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2515</v>
      </c>
      <c r="AAD663" s="204"/>
      <c r="AAE663" s="204">
        <f>VLOOKUP(AAB663,$A$681:$F$2313,6,FALSE)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VLOOKUP(AAK663,$A$681:$F$2313,6,FALSE)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VLOOKUP(AAT663,$A$681:$F$2313,6,FALSE)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VLOOKUP(ABC663,$A$681:$F$2313,6,FALSE)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VLOOKUP(ABL663,$A$681:$F$2313,6,FALSE)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2343</v>
      </c>
      <c r="ABW663" s="204"/>
      <c r="ABX663" s="204">
        <f>VLOOKUP(ABU663,$A$681:$F$2313,6,FALSE)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VLOOKUP(ACD663,$A$681:$F$2313,6,FALSE)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VLOOKUP(ACM663,$A$681:$F$2313,6,FALSE)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VLOOKUP(ACV663,$A$681:$F$2313,6,FALSE)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VLOOKUP(ADE663,$A$681:$F$2313,6,FALSE)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VLOOKUP(ADN663,$A$681:$F$2313,6,FALSE)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VLOOKUP(ADW663,$A$681:$F$2313,6,FALSE)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VLOOKUP(AEF663,$A$681:$F$2313,6,FALSE)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VLOOKUP(AEO663,$A$681:$F$2313,6,FALSE)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VLOOKUP(AEX663,$A$681:$F$2313,6,FALSE)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VLOOKUP(AFG663,$A$681:$F$2313,6,FALSE)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VLOOKUP(AFP663,$A$681:$F$2313,6,FALSE)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VLOOKUP(AFY663,$A$681:$F$2313,6,FALSE)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VLOOKUP(AGH663,$A$681:$F$2313,6,FALSE)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VLOOKUP(AGQ663,$A$681:$F$2313,6,FALSE)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2841</v>
      </c>
      <c r="AHB663" s="204"/>
      <c r="AHC663" s="204">
        <f>VLOOKUP(AGZ663,$A$681:$F$2313,6,FALSE)</f>
        <v>92</v>
      </c>
      <c r="AHD663" s="203" t="s">
        <v>69</v>
      </c>
      <c r="AHE663" s="10">
        <f>AHC663*1.1</f>
        <v>101.2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VLOOKUP(AHI663,$A$681:$F$2313,6,FALSE)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2073</v>
      </c>
      <c r="AHT663" s="204"/>
      <c r="AHU663" s="204">
        <f>VLOOKUP(AHR663,$A$681:$F$2313,6,FALSE)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2626</v>
      </c>
      <c r="AIC663" s="204"/>
      <c r="AID663" s="204">
        <f>VLOOKUP(AIA663,$A$681:$F$2313,6,FALSE)</f>
        <v>21</v>
      </c>
      <c r="AIE663" s="203" t="s">
        <v>69</v>
      </c>
      <c r="AIF663" s="10">
        <f>AID663*1.1</f>
        <v>23.1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VLOOKUP(AIJ663,$A$681:$F$2313,6,FALSE)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VLOOKUP(AIS663,$A$681:$F$2313,6,FALSE)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VLOOKUP(AJB663,$A$681:$F$2313,6,FALSE)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VLOOKUP(AJK663,$A$681:$F$2313,6,FALSE)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2073</v>
      </c>
      <c r="AJV663" s="204"/>
      <c r="AJW663" s="204">
        <f>VLOOKUP(AJT663,$A$681:$F$2313,6,FALSE)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3145</v>
      </c>
      <c r="AKE663" s="204"/>
      <c r="AKF663" s="204">
        <f>VLOOKUP(AKC663,$A$681:$F$2313,6,FALSE)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3145</v>
      </c>
      <c r="AKN663" s="204"/>
      <c r="AKO663" s="204">
        <f>VLOOKUP(AKL663,$A$681:$F$2313,6,FALSE)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VLOOKUP(AKU663,$A$681:$F$2313,6,FALSE)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VLOOKUP(ALD663,$A$681:$F$2313,6,FALSE)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VLOOKUP(ALM663,$A$681:$F$2313,6,FALSE)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VLOOKUP(ALV663,$A$681:$F$2313,6,FALSE)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VLOOKUP(AME663,$A$681:$F$2313,6,FALSE)</f>
        <v>6</v>
      </c>
      <c r="AMI663" s="203" t="s">
        <v>69</v>
      </c>
      <c r="AMJ663" s="10">
        <f>AMH663*1.1</f>
        <v>6.6000000000000005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VLOOKUP(AMN663,$A$681:$F$2313,6,FALSE)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VLOOKUP(AMW663,$A$681:$F$2313,6,FALSE)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VLOOKUP(ANF663,$A$681:$F$2313,6,FALSE)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VLOOKUP(ANO663,$A$681:$F$2313,6,FALSE)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2584</v>
      </c>
      <c r="ANZ663" s="204"/>
      <c r="AOA663" s="204">
        <f>VLOOKUP(ANX663,$A$681:$F$2313,6,FALSE)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2341</v>
      </c>
      <c r="AOI663" s="204"/>
      <c r="AOJ663" s="204">
        <f>VLOOKUP(AOG663,$A$681:$F$2313,6,FALSE)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VLOOKUP(AOP663,$A$681:$F$2313,6,FALSE)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VLOOKUP(AOY663,$A$681:$F$2313,6,FALSE)</f>
        <v>6</v>
      </c>
      <c r="APC663" s="203" t="s">
        <v>69</v>
      </c>
      <c r="APD663" s="10">
        <f>APB663*1.1</f>
        <v>6.6000000000000005</v>
      </c>
      <c r="APE663" s="10"/>
      <c r="APF663" s="274"/>
      <c r="APG663" s="203" t="s">
        <v>119</v>
      </c>
      <c r="APH663" s="277" t="s">
        <v>2607</v>
      </c>
      <c r="APJ663" s="204"/>
      <c r="APK663" s="204">
        <f>VLOOKUP(APH663,$A$681:$F$2313,6,FALSE)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2089</v>
      </c>
      <c r="APS663" s="204"/>
      <c r="APT663" s="204">
        <f>VLOOKUP(APQ663,$A$681:$F$2313,6,FALSE)</f>
        <v>9</v>
      </c>
      <c r="APU663" s="203" t="s">
        <v>69</v>
      </c>
      <c r="APV663" s="10">
        <f>APT663*1.1</f>
        <v>9.9</v>
      </c>
      <c r="APW663" s="10"/>
      <c r="APX663" s="274"/>
      <c r="APY663" s="203" t="s">
        <v>119</v>
      </c>
      <c r="APZ663" s="277" t="s">
        <v>2089</v>
      </c>
      <c r="AQB663" s="204"/>
      <c r="AQC663" s="204">
        <f>VLOOKUP(APZ663,$A$681:$F$2313,6,FALSE)</f>
        <v>9</v>
      </c>
      <c r="AQD663" s="203" t="s">
        <v>69</v>
      </c>
      <c r="AQE663" s="10">
        <f>AQC663*1.1</f>
        <v>9.9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287.39999999999998</v>
      </c>
      <c r="I664" s="268"/>
      <c r="J664" s="203"/>
      <c r="K664" s="415"/>
      <c r="M664" s="203"/>
      <c r="N664" s="203"/>
      <c r="O664" s="203"/>
      <c r="P664" s="10"/>
      <c r="Q664" s="10">
        <f>SUM(P659:P663)</f>
        <v>428</v>
      </c>
      <c r="R664" s="268"/>
      <c r="S664" s="203"/>
      <c r="T664" s="265"/>
      <c r="V664" s="203"/>
      <c r="W664" s="203"/>
      <c r="X664" s="203"/>
      <c r="Y664" s="10"/>
      <c r="Z664" s="10">
        <f>SUM(Y659:Y663)</f>
        <v>373.7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231.4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420.09999999999997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215.70000000000002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325.5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270.39999999999998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255.79999999999998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427.8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303.89999999999998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329.6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147.9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20.2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144.80000000000001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439.79999999999995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371.79999999999995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277.59999999999997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133.1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255.79999999999998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34.5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254.60000000000002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162.30000000000001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286.2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151.79999999999998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50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137.69999999999999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53.9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38.900000000000006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33.299999999999997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63.3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188.89999999999998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57.599999999999994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77.8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166.7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191.7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114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47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42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52.199999999999996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56.1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71.599999999999994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39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233.39999999999998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303.09999999999997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9.9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199.4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117.7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13.200000000000001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279.2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216.79999999999998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275.10000000000002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24.5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9.8000000000000007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179.6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145.19999999999999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392.7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143.30000000000001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79.900000000000006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28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186.1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312.89999999999998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196.9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339.2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40.1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39.1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149.89999999999998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107.60000000000001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45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178.10000000000002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24.299999999999997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415.7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83.7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139.39999999999998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38.9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216.3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42.8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229.2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59.7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90.1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86.699999999999989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48.699999999999996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51.9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41.4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137.5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26.700000000000003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61.7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3.5999999999999996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13.5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29.1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177.49999999999997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55.5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29.699999999999996</v>
      </c>
      <c r="AQG664" s="274"/>
    </row>
    <row r="665" spans="1:1125" s="14" customFormat="1" ht="15">
      <c r="A665" s="203" t="s">
        <v>120</v>
      </c>
      <c r="B665" s="277" t="s">
        <v>2840</v>
      </c>
      <c r="D665" s="284">
        <f>IF(C665="Kopman",2.2,1)</f>
        <v>1</v>
      </c>
      <c r="E665" s="204">
        <f>VLOOKUP(B665,$A$681:$F$2313,6,FALSE)</f>
        <v>118</v>
      </c>
      <c r="F665" s="203" t="s">
        <v>61</v>
      </c>
      <c r="G665" s="10">
        <f>E665*1.5</f>
        <v>177</v>
      </c>
      <c r="H665" s="10"/>
      <c r="I665" s="268"/>
      <c r="J665" s="203" t="s">
        <v>120</v>
      </c>
      <c r="K665" s="277" t="s">
        <v>2524</v>
      </c>
      <c r="M665" s="284">
        <f>IF(L665="Kopman",2.2,1)</f>
        <v>1</v>
      </c>
      <c r="N665" s="204">
        <f>VLOOKUP(K665,$A$681:$F$2313,6,FALSE)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2840</v>
      </c>
      <c r="V665" s="284">
        <f>IF(U665="Kopman",2.2,1)</f>
        <v>1</v>
      </c>
      <c r="W665" s="204">
        <f>VLOOKUP(T665,$A$681:$F$2313,6,FALSE)</f>
        <v>118</v>
      </c>
      <c r="X665" s="203" t="s">
        <v>61</v>
      </c>
      <c r="Y665" s="10">
        <f>W665*1.5*V665</f>
        <v>177</v>
      </c>
      <c r="Z665" s="10"/>
      <c r="AA665" s="268"/>
      <c r="AB665" s="203" t="s">
        <v>120</v>
      </c>
      <c r="AC665" s="277" t="s">
        <v>2524</v>
      </c>
      <c r="AE665" s="284">
        <f>IF(AD665="Kopman",2.2,1)</f>
        <v>1</v>
      </c>
      <c r="AF665" s="204">
        <f>VLOOKUP(AC665,$A$681:$F$2313,6,FALSE)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VLOOKUP(AL665,$A$681:$F$2313,6,FALSE)</f>
        <v>30</v>
      </c>
      <c r="AP665" s="203" t="s">
        <v>61</v>
      </c>
      <c r="AQ665" s="10">
        <f>AO665*1.5*AN665</f>
        <v>45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VLOOKUP(AU665,$A$681:$F$2313,6,FALSE)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VLOOKUP(BD665,$A$681:$F$2313,6,FALSE)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2840</v>
      </c>
      <c r="BO665" s="284">
        <f>IF(BN665="Kopman",2.2,1)</f>
        <v>1</v>
      </c>
      <c r="BP665" s="204">
        <f>VLOOKUP(BM665,$A$681:$F$2313,6,FALSE)</f>
        <v>118</v>
      </c>
      <c r="BQ665" s="203" t="s">
        <v>61</v>
      </c>
      <c r="BR665" s="10">
        <f>BP665*1.5*BO665</f>
        <v>177</v>
      </c>
      <c r="BS665" s="10"/>
      <c r="BT665" s="268"/>
      <c r="BU665" s="203" t="s">
        <v>120</v>
      </c>
      <c r="BV665" s="277" t="s">
        <v>2524</v>
      </c>
      <c r="BX665" s="284">
        <f>IF(BW665="Kopman",2.2,1)</f>
        <v>1</v>
      </c>
      <c r="BY665" s="204">
        <f>VLOOKUP(BV665,$A$681:$F$2313,6,FALSE)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2071</v>
      </c>
      <c r="CG665" s="284">
        <f>IF(CF665="Kopman",2.2,1)</f>
        <v>1</v>
      </c>
      <c r="CH665" s="204">
        <f>VLOOKUP(CE665,$A$681:$F$2313,6,FALSE)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2152</v>
      </c>
      <c r="CP665" s="284">
        <f>IF(CO665="Kopman",2.2,1)</f>
        <v>1</v>
      </c>
      <c r="CQ665" s="204">
        <f>VLOOKUP(CN665,$A$681:$F$2313,6,FALSE)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VLOOKUP(CW665,$A$681:$F$2313,6,FALSE)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2524</v>
      </c>
      <c r="DH665" s="284">
        <f>IF(DG665="Kopman",2.2,1)</f>
        <v>1</v>
      </c>
      <c r="DI665" s="204">
        <f>VLOOKUP(DF665,$A$681:$F$2313,6,FALSE)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2524</v>
      </c>
      <c r="DQ665" s="284">
        <f>IF(DP665="Kopman",2.2,1)</f>
        <v>1</v>
      </c>
      <c r="DR665" s="204">
        <f>VLOOKUP(DO665,$A$681:$F$2313,6,FALSE)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VLOOKUP(DX665,$A$681:$F$2313,6,FALSE)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2760</v>
      </c>
      <c r="EI665" s="284">
        <f>IF(EH665="Kopman",2.2,1)</f>
        <v>1</v>
      </c>
      <c r="EJ665" s="204">
        <f>VLOOKUP(EG665,$A$681:$F$2313,6,FALSE)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1845</v>
      </c>
      <c r="ER665" s="284">
        <f>IF(EQ665="Kopman",2.2,1)</f>
        <v>1</v>
      </c>
      <c r="ES665" s="204">
        <f>VLOOKUP(EP665,$A$681:$F$2313,6,FALSE)</f>
        <v>77</v>
      </c>
      <c r="ET665" s="203" t="s">
        <v>61</v>
      </c>
      <c r="EU665" s="10">
        <f>ES665*1.5*ER665</f>
        <v>115.5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VLOOKUP(EY665,$A$681:$F$2313,6,FALSE)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2524</v>
      </c>
      <c r="FJ665" s="284">
        <f>IF(FI665="Kopman",2.2,1)</f>
        <v>1</v>
      </c>
      <c r="FK665" s="204">
        <f>VLOOKUP(FH665,$A$681:$F$2313,6,FALSE)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VLOOKUP(FQ665,$A$681:$F$2313,6,FALSE)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VLOOKUP(FZ665,$A$681:$F$2313,6,FALSE)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2760</v>
      </c>
      <c r="GK665" s="284">
        <f>IF(GJ665="Kopman",2.2,1)</f>
        <v>1</v>
      </c>
      <c r="GL665" s="204">
        <f>VLOOKUP(GI665,$A$681:$F$2313,6,FALSE)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2524</v>
      </c>
      <c r="GT665" s="284">
        <f>IF(GS665="Kopman",2.2,1)</f>
        <v>1</v>
      </c>
      <c r="GU665" s="204">
        <f>VLOOKUP(GR665,$A$681:$F$2313,6,FALSE)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VLOOKUP(HA665,$A$681:$F$2313,6,FALSE)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VLOOKUP(HJ665,$A$681:$F$2313,6,FALSE)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2840</v>
      </c>
      <c r="HT665" s="416" t="s">
        <v>2020</v>
      </c>
      <c r="HU665" s="284">
        <f>IF(HT665="Kopman",2.2,1)</f>
        <v>2.2000000000000002</v>
      </c>
      <c r="HV665" s="204">
        <f>VLOOKUP(HS665,$A$681:$F$2313,6,FALSE)</f>
        <v>118</v>
      </c>
      <c r="HW665" s="203" t="s">
        <v>61</v>
      </c>
      <c r="HX665" s="10">
        <f>HV665*1.5*HU665</f>
        <v>389.40000000000003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VLOOKUP(IB665,$A$681:$F$2313,6,FALSE)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2708</v>
      </c>
      <c r="IM665" s="284">
        <f>IF(IL665="Kopman",2.2,1)</f>
        <v>1</v>
      </c>
      <c r="IN665" s="204">
        <f>VLOOKUP(IK665,$A$681:$F$2313,6,FALSE)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VLOOKUP(IT665,$A$681:$F$2313,6,FALSE)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VLOOKUP(JC665,$A$681:$F$2313,6,FALSE)</f>
        <v>30</v>
      </c>
      <c r="JG665" s="203" t="s">
        <v>61</v>
      </c>
      <c r="JH665" s="10">
        <f>JF665*1.5*JE665</f>
        <v>45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VLOOKUP(JL665,$A$681:$F$2313,6,FALSE)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2785</v>
      </c>
      <c r="JW665" s="284">
        <f>IF(JV665="Kopman",2.2,1)</f>
        <v>1</v>
      </c>
      <c r="JX665" s="204">
        <f>VLOOKUP(JU665,$A$681:$F$2313,6,FALSE)</f>
        <v>3</v>
      </c>
      <c r="JY665" s="203" t="s">
        <v>61</v>
      </c>
      <c r="JZ665" s="10">
        <f>JX665*1.5*JW665</f>
        <v>4.5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VLOOKUP(KD665,$A$681:$F$2313,6,FALSE)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VLOOKUP(KM665,$A$681:$F$2313,6,FALSE)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2524</v>
      </c>
      <c r="KX665" s="284">
        <f>IF(KW665="Kopman",2.2,1)</f>
        <v>1</v>
      </c>
      <c r="KY665" s="204">
        <f>VLOOKUP(KV665,$A$681:$F$2313,6,FALSE)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2869</v>
      </c>
      <c r="LG665" s="284">
        <f>IF(LF665="Kopman",2.2,1)</f>
        <v>1</v>
      </c>
      <c r="LH665" s="204">
        <f>VLOOKUP(LE665,$A$681:$F$2313,6,FALSE)</f>
        <v>2</v>
      </c>
      <c r="LI665" s="203" t="s">
        <v>61</v>
      </c>
      <c r="LJ665" s="10">
        <f>LH665*1.5*LG665</f>
        <v>3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VLOOKUP(LN665,$A$681:$F$2313,6,FALSE)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VLOOKUP(LW665,$A$681:$F$2313,6,FALSE)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VLOOKUP(MF665,$A$681:$F$2313,6,FALSE)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VLOOKUP(MO665,$A$681:$F$2313,6,FALSE)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VLOOKUP(MX665,$A$681:$F$2313,6,FALSE)</f>
        <v>30</v>
      </c>
      <c r="NB665" s="203" t="s">
        <v>61</v>
      </c>
      <c r="NC665" s="10">
        <f>NA665*1.5*MZ665</f>
        <v>45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VLOOKUP(NG665,$A$681:$F$2313,6,FALSE)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VLOOKUP(NP665,$A$681:$F$2313,6,FALSE)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2646</v>
      </c>
      <c r="OA665" s="284">
        <f>IF(NZ665="Kopman",2.2,1)</f>
        <v>1</v>
      </c>
      <c r="OB665" s="204">
        <f>VLOOKUP(NY665,$A$681:$F$2313,6,FALSE)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VLOOKUP(OH665,$A$681:$F$2313,6,FALSE)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2746</v>
      </c>
      <c r="OS665" s="284">
        <f>IF(OR665="Kopman",2.2,1)</f>
        <v>1</v>
      </c>
      <c r="OT665" s="204">
        <f>VLOOKUP(OQ665,$A$681:$F$2313,6,FALSE)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VLOOKUP(OZ665,$A$681:$F$2313,6,FALSE)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2524</v>
      </c>
      <c r="PK665" s="284">
        <f>IF(PJ665="Kopman",2.2,1)</f>
        <v>1</v>
      </c>
      <c r="PL665" s="204">
        <f>VLOOKUP(PI665,$A$681:$F$2313,6,FALSE)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VLOOKUP(PR665,$A$681:$F$2313,6,FALSE)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VLOOKUP(QA665,$A$681:$F$2313,6,FALSE)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VLOOKUP(QJ665,$A$681:$F$2313,6,FALSE)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1847</v>
      </c>
      <c r="QU665" s="284">
        <f>IF(QT665="Kopman",2.2,1)</f>
        <v>1</v>
      </c>
      <c r="QV665" s="204">
        <f>VLOOKUP(QS665,$A$681:$F$2313,6,FALSE)</f>
        <v>11</v>
      </c>
      <c r="QW665" s="203" t="s">
        <v>61</v>
      </c>
      <c r="QX665" s="10">
        <f>QV665*1.5*QU665</f>
        <v>16.5</v>
      </c>
      <c r="QY665" s="10"/>
      <c r="QZ665" s="268"/>
      <c r="RA665" s="203" t="s">
        <v>120</v>
      </c>
      <c r="RB665" s="277" t="s">
        <v>2586</v>
      </c>
      <c r="RD665" s="284">
        <f>IF(RC665="Kopman",2.2,1)</f>
        <v>1</v>
      </c>
      <c r="RE665" s="204">
        <f>VLOOKUP(RB665,$A$681:$F$2313,6,FALSE)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VLOOKUP(RK665,$A$681:$F$2313,6,FALSE)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VLOOKUP(RT665,$A$681:$F$2313,6,FALSE)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VLOOKUP(SC665,$A$681:$F$2313,6,FALSE)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2840</v>
      </c>
      <c r="SN665" s="284">
        <f>IF(SM665="Kopman",2.2,1)</f>
        <v>1</v>
      </c>
      <c r="SO665" s="204">
        <f>VLOOKUP(SL665,$A$681:$F$2313,6,FALSE)</f>
        <v>118</v>
      </c>
      <c r="SP665" s="203" t="s">
        <v>61</v>
      </c>
      <c r="SQ665" s="10">
        <f>SO665*1.5*SN665</f>
        <v>177</v>
      </c>
      <c r="SR665" s="10"/>
      <c r="SS665" s="274"/>
      <c r="ST665" s="203" t="s">
        <v>120</v>
      </c>
      <c r="SU665" s="277" t="s">
        <v>2531</v>
      </c>
      <c r="SW665" s="284">
        <f>IF(SV665="Kopman",2.2,1)</f>
        <v>1</v>
      </c>
      <c r="SX665" s="204">
        <f>VLOOKUP(SU665,$A$681:$F$2313,6,FALSE)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VLOOKUP(TD665,$A$681:$F$2313,6,FALSE)</f>
        <v>14</v>
      </c>
      <c r="TH665" s="203" t="s">
        <v>61</v>
      </c>
      <c r="TI665" s="10">
        <f>TG665*1.5</f>
        <v>21</v>
      </c>
      <c r="TK665" s="274"/>
      <c r="TL665" s="203" t="s">
        <v>120</v>
      </c>
      <c r="TM665" s="277" t="s">
        <v>2078</v>
      </c>
      <c r="TO665" s="284">
        <f>IF(TN665="Kopman",2.2,1)</f>
        <v>1</v>
      </c>
      <c r="TP665" s="204">
        <f>VLOOKUP(TM665,$A$681:$F$2313,6,FALSE)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2020</v>
      </c>
      <c r="TX665" s="284">
        <f>IF(TW665="Kopman",2.2,1)</f>
        <v>2.2000000000000002</v>
      </c>
      <c r="TY665" s="204">
        <f>VLOOKUP(TV665,$A$681:$F$2313,6,FALSE)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VLOOKUP(UE665,$A$681:$F$2313,6,FALSE)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2685</v>
      </c>
      <c r="UP665" s="284">
        <f>IF(UO665="Kopman",2.2,1)</f>
        <v>1</v>
      </c>
      <c r="UQ665" s="204">
        <f>VLOOKUP(UN665,$A$681:$F$2313,6,FALSE)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VLOOKUP(UW665,$A$681:$F$2313,6,FALSE)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VLOOKUP(VF665,$A$681:$F$2313,6,FALSE)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VLOOKUP(VO665,$A$681:$F$2313,6,FALSE)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VLOOKUP(VX665,$A$681:$F$2313,6,FALSE)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2708</v>
      </c>
      <c r="WI665" s="284">
        <f>IF(WH665="Kopman",2.2,1)</f>
        <v>1</v>
      </c>
      <c r="WJ665" s="204">
        <f>VLOOKUP(WG665,$A$681:$F$2313,6,FALSE)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VLOOKUP(WP665,$A$681:$F$2313,6,FALSE)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VLOOKUP(WY665,$A$681:$F$2313,6,FALSE)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VLOOKUP(XH665,$A$681:$F$2313,6,FALSE)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VLOOKUP(XQ665,$A$681:$F$2313,6,FALSE)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2645</v>
      </c>
      <c r="YB665" s="284">
        <f>IF(YA665="Kopman",2.2,1)</f>
        <v>1</v>
      </c>
      <c r="YC665" s="204">
        <f>VLOOKUP(XZ665,$A$681:$F$2313,6,FALSE)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VLOOKUP(YI665,$A$681:$F$2313,6,FALSE)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VLOOKUP(YR665,$A$681:$F$2313,6,FALSE)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1845</v>
      </c>
      <c r="ZC665" s="284">
        <f>IF(ZB665="Kopman",2.2,1)</f>
        <v>1</v>
      </c>
      <c r="ZD665" s="204">
        <f>VLOOKUP(ZA665,$A$681:$F$2313,6,FALSE)</f>
        <v>77</v>
      </c>
      <c r="ZE665" s="203" t="s">
        <v>61</v>
      </c>
      <c r="ZF665" s="10">
        <f>ZD665*1.5</f>
        <v>115.5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VLOOKUP(ZJ665,$A$681:$F$2313,6,FALSE)</f>
        <v>14</v>
      </c>
      <c r="ZN665" s="203" t="s">
        <v>61</v>
      </c>
      <c r="ZO665" s="10">
        <f>ZM665*1.5</f>
        <v>21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VLOOKUP(ZS665,$A$681:$F$2313,6,FALSE)</f>
        <v>14</v>
      </c>
      <c r="ZW665" s="203" t="s">
        <v>61</v>
      </c>
      <c r="ZX665" s="10">
        <f>ZV665*1.5*ZU665</f>
        <v>21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VLOOKUP(AAB665,$A$681:$F$2313,6,FALSE)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2550</v>
      </c>
      <c r="AAM665" s="284">
        <f>IF(AAL665="Kopman",2.2,1)</f>
        <v>1</v>
      </c>
      <c r="AAN665" s="204">
        <f>VLOOKUP(AAK665,$A$681:$F$2313,6,FALSE)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2836</v>
      </c>
      <c r="AAV665" s="284">
        <f>IF(AAU665="Kopman",2.2,1)</f>
        <v>1</v>
      </c>
      <c r="AAW665" s="204">
        <f>VLOOKUP(AAT665,$A$681:$F$2313,6,FALSE)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VLOOKUP(ABC665,$A$681:$F$2313,6,FALSE)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2531</v>
      </c>
      <c r="ABN665" s="284">
        <f>IF(ABM665="Kopman",2.2,1)</f>
        <v>1</v>
      </c>
      <c r="ABO665" s="204">
        <f>VLOOKUP(ABL665,$A$681:$F$2313,6,FALSE)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VLOOKUP(ABU665,$A$681:$F$2313,6,FALSE)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VLOOKUP(ACD665,$A$681:$F$2313,6,FALSE)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VLOOKUP(ACM665,$A$681:$F$2313,6,FALSE)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VLOOKUP(ACV665,$A$681:$F$2313,6,FALSE)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VLOOKUP(ADE665,$A$681:$F$2313,6,FALSE)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VLOOKUP(ADN665,$A$681:$F$2313,6,FALSE)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VLOOKUP(ADW665,$A$681:$F$2313,6,FALSE)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VLOOKUP(AEF665,$A$681:$F$2313,6,FALSE)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VLOOKUP(AEO665,$A$681:$F$2313,6,FALSE)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VLOOKUP(AEX665,$A$681:$F$2313,6,FALSE)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VLOOKUP(AFG665,$A$681:$F$2313,6,FALSE)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VLOOKUP(AFP665,$A$681:$F$2313,6,FALSE)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VLOOKUP(AFY665,$A$681:$F$2313,6,FALSE)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VLOOKUP(AGH665,$A$681:$F$2313,6,FALSE)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VLOOKUP(AGQ665,$A$681:$F$2313,6,FALSE)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VLOOKUP(AGZ665,$A$681:$F$2313,6,FALSE)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3085</v>
      </c>
      <c r="AHK665" s="284">
        <f>IF(AHJ665="Kopman",2.2,1)</f>
        <v>1</v>
      </c>
      <c r="AHL665" s="204">
        <f>VLOOKUP(AHI665,$A$681:$F$2313,6,FALSE)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2096</v>
      </c>
      <c r="AHT665" s="284">
        <f>IF(AHS665="Kopman",2.2,1)</f>
        <v>1</v>
      </c>
      <c r="AHU665" s="204">
        <f>VLOOKUP(AHR665,$A$681:$F$2313,6,FALSE)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VLOOKUP(AIA665,$A$681:$F$2313,6,FALSE)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2781</v>
      </c>
      <c r="AIL665" s="284">
        <f>IF(AIK665="Kopman",2.2,1)</f>
        <v>1</v>
      </c>
      <c r="AIM665" s="204">
        <f>VLOOKUP(AIJ665,$A$681:$F$2313,6,FALSE)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VLOOKUP(AIS665,$A$681:$F$2313,6,FALSE)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VLOOKUP(AJB665,$A$681:$F$2313,6,FALSE)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VLOOKUP(AJK665,$A$681:$F$2313,6,FALSE)</f>
        <v>14</v>
      </c>
      <c r="AJO665" s="203" t="s">
        <v>61</v>
      </c>
      <c r="AJP665" s="10">
        <f>AJN665*1.5*AJM665</f>
        <v>21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VLOOKUP(AJT665,$A$681:$F$2313,6,FALSE)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VLOOKUP(AKC665,$A$681:$F$2313,6,FALSE)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VLOOKUP(AKL665,$A$681:$F$2313,6,FALSE)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VLOOKUP(AKU665,$A$681:$F$2313,6,FALSE)</f>
        <v>14</v>
      </c>
      <c r="AKY665" s="203" t="s">
        <v>61</v>
      </c>
      <c r="AKZ665" s="10">
        <f>AKX665*1.5*AKW665</f>
        <v>21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VLOOKUP(ALD665,$A$681:$F$2313,6,FALSE)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2646</v>
      </c>
      <c r="ALO665" s="284">
        <f>IF(ALN665="Kopman",2.2,1)</f>
        <v>1</v>
      </c>
      <c r="ALP665" s="204">
        <f>VLOOKUP(ALM665,$A$681:$F$2313,6,FALSE)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VLOOKUP(ALV665,$A$681:$F$2313,6,FALSE)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VLOOKUP(AME665,$A$681:$F$2313,6,FALSE)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VLOOKUP(AMN665,$A$681:$F$2313,6,FALSE)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VLOOKUP(AMW665,$A$681:$F$2313,6,FALSE)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VLOOKUP(ANF665,$A$681:$F$2313,6,FALSE)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VLOOKUP(ANO665,$A$681:$F$2313,6,FALSE)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2708</v>
      </c>
      <c r="ANZ665" s="284">
        <f>IF(ANY665="Kopman",2.2,1)</f>
        <v>1</v>
      </c>
      <c r="AOA665" s="204">
        <f>VLOOKUP(ANX665,$A$681:$F$2313,6,FALSE)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2709</v>
      </c>
      <c r="AOI665" s="284">
        <f>IF(AOH665="Kopman",2.2,1)</f>
        <v>1</v>
      </c>
      <c r="AOJ665" s="204">
        <f>VLOOKUP(AOG665,$A$681:$F$2313,6,FALSE)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2637</v>
      </c>
      <c r="AOR665" s="284">
        <f>IF(AOQ665="Kopman",2.2,1)</f>
        <v>1</v>
      </c>
      <c r="AOS665" s="204">
        <f>VLOOKUP(AOP665,$A$681:$F$2313,6,FALSE)</f>
        <v>39</v>
      </c>
      <c r="AOT665" s="203" t="s">
        <v>61</v>
      </c>
      <c r="AOU665" s="10">
        <f>AOS665*1.5*AOR665</f>
        <v>58.5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VLOOKUP(AOY665,$A$681:$F$2313,6,FALSE)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2637</v>
      </c>
      <c r="APJ665" s="284">
        <f>IF(API665="Kopman",2.2,1)</f>
        <v>1</v>
      </c>
      <c r="APK665" s="204">
        <f>VLOOKUP(APH665,$A$681:$F$2313,6,FALSE)</f>
        <v>39</v>
      </c>
      <c r="APL665" s="203" t="s">
        <v>61</v>
      </c>
      <c r="APM665" s="10">
        <f>APK665*1.5*APJ665</f>
        <v>58.5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VLOOKUP(APQ665,$A$681:$F$2313,6,FALSE)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VLOOKUP(APZ665,$A$681:$F$2313,6,FALSE)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2524</v>
      </c>
      <c r="D666" s="204"/>
      <c r="E666" s="204">
        <f>VLOOKUP(B666,$A$681:$F$2313,6,FALSE)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VLOOKUP(K666,$A$681:$F$2313,6,FALSE)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2524</v>
      </c>
      <c r="V666" s="204"/>
      <c r="W666" s="204">
        <f>VLOOKUP(T666,$A$681:$F$2313,6,FALSE)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VLOOKUP(AC666,$A$681:$F$2313,6,FALSE)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2840</v>
      </c>
      <c r="AN666" s="204"/>
      <c r="AO666" s="204">
        <f>VLOOKUP(AL666,$A$681:$F$2313,6,FALSE)</f>
        <v>118</v>
      </c>
      <c r="AP666" s="203" t="s">
        <v>63</v>
      </c>
      <c r="AQ666" s="10">
        <f>AO666*1.4</f>
        <v>165.2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VLOOKUP(AU666,$A$681:$F$2313,6,FALSE)</f>
        <v>30</v>
      </c>
      <c r="AY666" s="203" t="s">
        <v>63</v>
      </c>
      <c r="AZ666" s="10">
        <f>AX666*1.4</f>
        <v>42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VLOOKUP(BD666,$A$681:$F$2313,6,FALSE)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VLOOKUP(BM666,$A$681:$F$2313,6,FALSE)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VLOOKUP(BV666,$A$681:$F$2313,6,FALSE)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VLOOKUP(CE666,$A$681:$F$2313,6,FALSE)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2524</v>
      </c>
      <c r="CP666" s="204"/>
      <c r="CQ666" s="204">
        <f>VLOOKUP(CN666,$A$681:$F$2313,6,FALSE)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VLOOKUP(CW666,$A$681:$F$2313,6,FALSE)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VLOOKUP(DF666,$A$681:$F$2313,6,FALSE)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VLOOKUP(DO666,$A$681:$F$2313,6,FALSE)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VLOOKUP(DX666,$A$681:$F$2313,6,FALSE)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3097</v>
      </c>
      <c r="EI666" s="204"/>
      <c r="EJ666" s="204">
        <f>VLOOKUP(EG666,$A$681:$F$2313,6,FALSE)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VLOOKUP(EP666,$A$681:$F$2313,6,FALSE)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VLOOKUP(EY666,$A$681:$F$2313,6,FALSE)</f>
        <v>68</v>
      </c>
      <c r="FC666" s="203" t="s">
        <v>63</v>
      </c>
      <c r="FD666" s="10">
        <f>FB666*1.4</f>
        <v>95.199999999999989</v>
      </c>
      <c r="FE666" s="10"/>
      <c r="FF666" s="268"/>
      <c r="FG666" s="203" t="s">
        <v>121</v>
      </c>
      <c r="FH666" s="422" t="s">
        <v>2071</v>
      </c>
      <c r="FJ666" s="204"/>
      <c r="FK666" s="204">
        <f>VLOOKUP(FH666,$A$681:$F$2313,6,FALSE)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VLOOKUP(FQ666,$A$681:$F$2313,6,FALSE)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2840</v>
      </c>
      <c r="GB666" s="204"/>
      <c r="GC666" s="204">
        <f>VLOOKUP(FZ666,$A$681:$F$2313,6,FALSE)</f>
        <v>118</v>
      </c>
      <c r="GD666" s="203" t="s">
        <v>63</v>
      </c>
      <c r="GE666" s="10">
        <f>GC666*1.4</f>
        <v>165.2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VLOOKUP(GI666,$A$681:$F$2313,6,FALSE)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2140</v>
      </c>
      <c r="GT666" s="204"/>
      <c r="GU666" s="204">
        <f>VLOOKUP(GR666,$A$681:$F$2313,6,FALSE)</f>
        <v>58</v>
      </c>
      <c r="GV666" s="203" t="s">
        <v>63</v>
      </c>
      <c r="GW666" s="10">
        <f>GU666*1.4</f>
        <v>81.199999999999989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VLOOKUP(HA666,$A$681:$F$2313,6,FALSE)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2524</v>
      </c>
      <c r="HL666" s="204"/>
      <c r="HM666" s="204">
        <f>VLOOKUP(HJ666,$A$681:$F$2313,6,FALSE)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VLOOKUP(HS666,$A$681:$F$2313,6,FALSE)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VLOOKUP(IB666,$A$681:$F$2313,6,FALSE)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VLOOKUP(IK666,$A$681:$F$2313,6,FALSE)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2852</v>
      </c>
      <c r="IV666" s="204"/>
      <c r="IW666" s="204">
        <f>VLOOKUP(IT666,$A$681:$F$2313,6,FALSE)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VLOOKUP(JC666,$A$681:$F$2313,6,FALSE)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VLOOKUP(JL666,$A$681:$F$2313,6,FALSE)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VLOOKUP(JU666,$A$681:$F$2313,6,FALSE)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VLOOKUP(KD666,$A$681:$F$2313,6,FALSE)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2760</v>
      </c>
      <c r="KO666" s="204"/>
      <c r="KP666" s="204">
        <f>VLOOKUP(KM666,$A$681:$F$2313,6,FALSE)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VLOOKUP(KV666,$A$681:$F$2313,6,FALSE)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2704</v>
      </c>
      <c r="LG666" s="204"/>
      <c r="LH666" s="204">
        <f>VLOOKUP(LE666,$A$681:$F$2313,6,FALSE)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2524</v>
      </c>
      <c r="LP666" s="204"/>
      <c r="LQ666" s="204">
        <f>VLOOKUP(LN666,$A$681:$F$2313,6,FALSE)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VLOOKUP(LW666,$A$681:$F$2313,6,FALSE)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2760</v>
      </c>
      <c r="MH666" s="204"/>
      <c r="MI666" s="204">
        <f>VLOOKUP(MF666,$A$681:$F$2313,6,FALSE)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VLOOKUP(MO666,$A$681:$F$2313,6,FALSE)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VLOOKUP(MX666,$A$681:$F$2313,6,FALSE)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1835</v>
      </c>
      <c r="NI666" s="204"/>
      <c r="NJ666" s="204">
        <f>VLOOKUP(NG666,$A$681:$F$2313,6,FALSE)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VLOOKUP(NP666,$A$681:$F$2313,6,FALSE)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VLOOKUP(NY666,$A$681:$F$2313,6,FALSE)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2336</v>
      </c>
      <c r="OJ666" s="204"/>
      <c r="OK666" s="204">
        <f>VLOOKUP(OH666,$A$681:$F$2313,6,FALSE)</f>
        <v>64</v>
      </c>
      <c r="OL666" s="203" t="s">
        <v>63</v>
      </c>
      <c r="OM666" s="10">
        <f>OK666*1.4</f>
        <v>89.6</v>
      </c>
      <c r="ON666" s="10"/>
      <c r="OO666" s="268"/>
      <c r="OP666" s="203" t="s">
        <v>121</v>
      </c>
      <c r="OQ666" s="425" t="s">
        <v>2760</v>
      </c>
      <c r="OS666" s="204"/>
      <c r="OT666" s="204">
        <f>VLOOKUP(OQ666,$A$681:$F$2313,6,FALSE)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VLOOKUP(OZ666,$A$681:$F$2313,6,FALSE)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2140</v>
      </c>
      <c r="PK666" s="204"/>
      <c r="PL666" s="204">
        <f>VLOOKUP(PI666,$A$681:$F$2313,6,FALSE)</f>
        <v>58</v>
      </c>
      <c r="PM666" s="203" t="s">
        <v>63</v>
      </c>
      <c r="PN666" s="10">
        <f>PL666*1.4</f>
        <v>81.199999999999989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VLOOKUP(PR666,$A$681:$F$2313,6,FALSE)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2865</v>
      </c>
      <c r="QC666" s="204"/>
      <c r="QD666" s="204">
        <f>VLOOKUP(QA666,$A$681:$F$2313,6,FALSE)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VLOOKUP(QJ666,$A$681:$F$2313,6,FALSE)</f>
        <v>30</v>
      </c>
      <c r="QN666" s="203" t="s">
        <v>63</v>
      </c>
      <c r="QO666" s="10">
        <f>QM666*1.4</f>
        <v>42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VLOOKUP(QS666,$A$681:$F$2313,6,FALSE)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2852</v>
      </c>
      <c r="RD666" s="204"/>
      <c r="RE666" s="204">
        <f>VLOOKUP(RB666,$A$681:$F$2313,6,FALSE)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VLOOKUP(RK666,$A$681:$F$2313,6,FALSE)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2524</v>
      </c>
      <c r="RV666" s="204"/>
      <c r="RW666" s="204">
        <f>VLOOKUP(RT666,$A$681:$F$2313,6,FALSE)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2057</v>
      </c>
      <c r="SE666" s="204"/>
      <c r="SF666" s="204">
        <f>VLOOKUP(SC666,$A$681:$F$2313,6,FALSE)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2524</v>
      </c>
      <c r="SN666" s="204"/>
      <c r="SO666" s="204">
        <f>VLOOKUP(SL666,$A$681:$F$2313,6,FALSE)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2646</v>
      </c>
      <c r="SW666" s="204"/>
      <c r="SX666" s="204">
        <f>VLOOKUP(SU666,$A$681:$F$2313,6,FALSE)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VLOOKUP(TD666,$A$681:$F$2313,6,FALSE)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2708</v>
      </c>
      <c r="TO666" s="204"/>
      <c r="TP666" s="204">
        <f>VLOOKUP(TM666,$A$681:$F$2313,6,FALSE)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VLOOKUP(TV666,$A$681:$F$2313,6,FALSE)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VLOOKUP(UE666,$A$681:$F$2313,6,FALSE)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2634</v>
      </c>
      <c r="UP666" s="204"/>
      <c r="UQ666" s="204">
        <f>VLOOKUP(UN666,$A$681:$F$2313,6,FALSE)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2574</v>
      </c>
      <c r="UY666" s="204"/>
      <c r="UZ666" s="204">
        <f>VLOOKUP(UW666,$A$681:$F$2313,6,FALSE)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2151</v>
      </c>
      <c r="VH666" s="204"/>
      <c r="VI666" s="204">
        <f>VLOOKUP(VF666,$A$681:$F$2313,6,FALSE)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VLOOKUP(VO666,$A$681:$F$2313,6,FALSE)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VLOOKUP(VX666,$A$681:$F$2313,6,FALSE)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2590</v>
      </c>
      <c r="WI666" s="204"/>
      <c r="WJ666" s="204">
        <f>VLOOKUP(WG666,$A$681:$F$2313,6,FALSE)</f>
        <v>7</v>
      </c>
      <c r="WK666" s="203" t="s">
        <v>63</v>
      </c>
      <c r="WL666" s="10">
        <f>WJ666*1.4</f>
        <v>9.7999999999999989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VLOOKUP(WP666,$A$681:$F$2313,6,FALSE)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VLOOKUP(WY666,$A$681:$F$2313,6,FALSE)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VLOOKUP(XH666,$A$681:$F$2313,6,FALSE)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2071</v>
      </c>
      <c r="XS666" s="204"/>
      <c r="XT666" s="204">
        <f>VLOOKUP(XQ666,$A$681:$F$2313,6,FALSE)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VLOOKUP(XZ666,$A$681:$F$2313,6,FALSE)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VLOOKUP(YI666,$A$681:$F$2313,6,FALSE)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VLOOKUP(YR666,$A$681:$F$2313,6,FALSE)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VLOOKUP(ZA666,$A$681:$F$2313,6,FALSE)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VLOOKUP(ZJ666,$A$681:$F$2313,6,FALSE)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VLOOKUP(ZS666,$A$681:$F$2313,6,FALSE)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2644</v>
      </c>
      <c r="AAD666" s="204"/>
      <c r="AAE666" s="204">
        <f>VLOOKUP(AAB666,$A$681:$F$2313,6,FALSE)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VLOOKUP(AAK666,$A$681:$F$2313,6,FALSE)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2096</v>
      </c>
      <c r="AAV666" s="204"/>
      <c r="AAW666" s="204">
        <f>VLOOKUP(AAT666,$A$681:$F$2313,6,FALSE)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VLOOKUP(ABC666,$A$681:$F$2313,6,FALSE)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VLOOKUP(ABL666,$A$681:$F$2313,6,FALSE)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VLOOKUP(ABU666,$A$681:$F$2313,6,FALSE)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VLOOKUP(ACD666,$A$681:$F$2313,6,FALSE)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VLOOKUP(ACM666,$A$681:$F$2313,6,FALSE)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VLOOKUP(ACV666,$A$681:$F$2313,6,FALSE)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VLOOKUP(ADE666,$A$681:$F$2313,6,FALSE)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VLOOKUP(ADN666,$A$681:$F$2313,6,FALSE)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VLOOKUP(ADW666,$A$681:$F$2313,6,FALSE)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VLOOKUP(AEF666,$A$681:$F$2313,6,FALSE)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VLOOKUP(AEO666,$A$681:$F$2313,6,FALSE)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VLOOKUP(AEX666,$A$681:$F$2313,6,FALSE)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VLOOKUP(AFG666,$A$681:$F$2313,6,FALSE)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VLOOKUP(AFP666,$A$681:$F$2313,6,FALSE)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VLOOKUP(AFY666,$A$681:$F$2313,6,FALSE)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VLOOKUP(AGH666,$A$681:$F$2313,6,FALSE)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VLOOKUP(AGQ666,$A$681:$F$2313,6,FALSE)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3132</v>
      </c>
      <c r="AHB666" s="204"/>
      <c r="AHC666" s="204">
        <f>VLOOKUP(AGZ666,$A$681:$F$2313,6,FALSE)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2346</v>
      </c>
      <c r="AHK666" s="204"/>
      <c r="AHL666" s="204">
        <f>VLOOKUP(AHI666,$A$681:$F$2313,6,FALSE)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VLOOKUP(AHR666,$A$681:$F$2313,6,FALSE)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2120</v>
      </c>
      <c r="AIC666" s="204"/>
      <c r="AID666" s="204">
        <f>VLOOKUP(AIA666,$A$681:$F$2313,6,FALSE)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2151</v>
      </c>
      <c r="AIL666" s="204"/>
      <c r="AIM666" s="204">
        <f>VLOOKUP(AIJ666,$A$681:$F$2313,6,FALSE)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VLOOKUP(AIS666,$A$681:$F$2313,6,FALSE)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2627</v>
      </c>
      <c r="AJD666" s="204"/>
      <c r="AJE666" s="204">
        <f>VLOOKUP(AJB666,$A$681:$F$2313,6,FALSE)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VLOOKUP(AJK666,$A$681:$F$2313,6,FALSE)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VLOOKUP(AJT666,$A$681:$F$2313,6,FALSE)</f>
        <v>30</v>
      </c>
      <c r="AJX666" s="203" t="s">
        <v>63</v>
      </c>
      <c r="AJY666" s="10">
        <f>AJW666*1.4</f>
        <v>42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VLOOKUP(AKC666,$A$681:$F$2313,6,FALSE)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2524</v>
      </c>
      <c r="AKN666" s="204"/>
      <c r="AKO666" s="204">
        <f>VLOOKUP(AKL666,$A$681:$F$2313,6,FALSE)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VLOOKUP(AKU666,$A$681:$F$2313,6,FALSE)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VLOOKUP(ALD666,$A$681:$F$2313,6,FALSE)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2760</v>
      </c>
      <c r="ALO666" s="204"/>
      <c r="ALP666" s="204">
        <f>VLOOKUP(ALM666,$A$681:$F$2313,6,FALSE)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VLOOKUP(ALV666,$A$681:$F$2313,6,FALSE)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VLOOKUP(AME666,$A$681:$F$2313,6,FALSE)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VLOOKUP(AMN666,$A$681:$F$2313,6,FALSE)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VLOOKUP(AMW666,$A$681:$F$2313,6,FALSE)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VLOOKUP(ANF666,$A$681:$F$2313,6,FALSE)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2582</v>
      </c>
      <c r="ANQ666" s="204"/>
      <c r="ANR666" s="204">
        <f>VLOOKUP(ANO666,$A$681:$F$2313,6,FALSE)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VLOOKUP(ANX666,$A$681:$F$2313,6,FALSE)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2575</v>
      </c>
      <c r="AOI666" s="204"/>
      <c r="AOJ666" s="204">
        <f>VLOOKUP(AOG666,$A$681:$F$2313,6,FALSE)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VLOOKUP(AOP666,$A$681:$F$2313,6,FALSE)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VLOOKUP(AOY666,$A$681:$F$2313,6,FALSE)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3106</v>
      </c>
      <c r="APJ666" s="204"/>
      <c r="APK666" s="204">
        <f>VLOOKUP(APH666,$A$681:$F$2313,6,FALSE)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2107</v>
      </c>
      <c r="APS666" s="204"/>
      <c r="APT666" s="204">
        <f>VLOOKUP(APQ666,$A$681:$F$2313,6,FALSE)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2760</v>
      </c>
      <c r="AQB666" s="204"/>
      <c r="AQC666" s="204">
        <f>VLOOKUP(APZ666,$A$681:$F$2313,6,FALSE)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2851</v>
      </c>
      <c r="D667" s="204"/>
      <c r="E667" s="204">
        <f>VLOOKUP(B667,$A$681:$F$2313,6,FALSE)</f>
        <v>63</v>
      </c>
      <c r="F667" s="203" t="s">
        <v>65</v>
      </c>
      <c r="G667" s="10">
        <f>E667*1.3</f>
        <v>81.900000000000006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VLOOKUP(K667,$A$681:$F$2313,6,FALSE)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VLOOKUP(T667,$A$681:$F$2313,6,FALSE)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2851</v>
      </c>
      <c r="AE667" s="204"/>
      <c r="AF667" s="204">
        <f>VLOOKUP(AC667,$A$681:$F$2313,6,FALSE)</f>
        <v>63</v>
      </c>
      <c r="AG667" s="203" t="s">
        <v>65</v>
      </c>
      <c r="AH667" s="10">
        <f>AF667*1.3</f>
        <v>81.900000000000006</v>
      </c>
      <c r="AI667" s="10"/>
      <c r="AJ667" s="268"/>
      <c r="AK667" s="203" t="s">
        <v>122</v>
      </c>
      <c r="AL667" s="277" t="s">
        <v>2096</v>
      </c>
      <c r="AN667" s="204"/>
      <c r="AO667" s="204">
        <f>VLOOKUP(AL667,$A$681:$F$2313,6,FALSE)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VLOOKUP(AU667,$A$681:$F$2313,6,FALSE)</f>
        <v>2</v>
      </c>
      <c r="AY667" s="203" t="s">
        <v>65</v>
      </c>
      <c r="AZ667" s="10">
        <f>AX667*1.3</f>
        <v>2.6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VLOOKUP(BD667,$A$681:$F$2313,6,FALSE)</f>
        <v>3</v>
      </c>
      <c r="BH667" s="203" t="s">
        <v>65</v>
      </c>
      <c r="BI667" s="10">
        <f>BG667*1.3</f>
        <v>3.9000000000000004</v>
      </c>
      <c r="BJ667" s="10"/>
      <c r="BK667" s="268"/>
      <c r="BL667" s="203" t="s">
        <v>122</v>
      </c>
      <c r="BM667" s="277" t="s">
        <v>2524</v>
      </c>
      <c r="BO667" s="204"/>
      <c r="BP667" s="204">
        <f>VLOOKUP(BM667,$A$681:$F$2313,6,FALSE)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VLOOKUP(BV667,$A$681:$F$2313,6,FALSE)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VLOOKUP(CE667,$A$681:$F$2313,6,FALSE)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VLOOKUP(CN667,$A$681:$F$2313,6,FALSE)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VLOOKUP(CW667,$A$681:$F$2313,6,FALSE)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VLOOKUP(DF667,$A$681:$F$2313,6,FALSE)</f>
        <v>30</v>
      </c>
      <c r="DJ667" s="203" t="s">
        <v>65</v>
      </c>
      <c r="DK667" s="10">
        <f>DI667*1.3</f>
        <v>39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VLOOKUP(DO667,$A$681:$F$2313,6,FALSE)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VLOOKUP(DX667,$A$681:$F$2313,6,FALSE)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3130</v>
      </c>
      <c r="EI667" s="204"/>
      <c r="EJ667" s="204">
        <f>VLOOKUP(EG667,$A$681:$F$2313,6,FALSE)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VLOOKUP(EP667,$A$681:$F$2313,6,FALSE)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2120</v>
      </c>
      <c r="FA667" s="204"/>
      <c r="FB667" s="204">
        <f>VLOOKUP(EY667,$A$681:$F$2313,6,FALSE)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VLOOKUP(FH667,$A$681:$F$2313,6,FALSE)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VLOOKUP(FQ667,$A$681:$F$2313,6,FALSE)</f>
        <v>30</v>
      </c>
      <c r="FU667" s="203" t="s">
        <v>65</v>
      </c>
      <c r="FV667" s="10">
        <f>FT667*1.3</f>
        <v>39</v>
      </c>
      <c r="FW667" s="10"/>
      <c r="FX667" s="268"/>
      <c r="FY667" s="203" t="s">
        <v>122</v>
      </c>
      <c r="FZ667" s="277" t="s">
        <v>2524</v>
      </c>
      <c r="GB667" s="204"/>
      <c r="GC667" s="204">
        <f>VLOOKUP(FZ667,$A$681:$F$2313,6,FALSE)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VLOOKUP(GI667,$A$681:$F$2313,6,FALSE)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2851</v>
      </c>
      <c r="GT667" s="204"/>
      <c r="GU667" s="204">
        <f>VLOOKUP(GR667,$A$681:$F$2313,6,FALSE)</f>
        <v>63</v>
      </c>
      <c r="GV667" s="203" t="s">
        <v>65</v>
      </c>
      <c r="GW667" s="10">
        <f>GU667*1.3</f>
        <v>81.900000000000006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VLOOKUP(HA667,$A$681:$F$2313,6,FALSE)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VLOOKUP(HJ667,$A$681:$F$2313,6,FALSE)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2524</v>
      </c>
      <c r="HU667" s="204"/>
      <c r="HV667" s="204">
        <f>VLOOKUP(HS667,$A$681:$F$2313,6,FALSE)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VLOOKUP(IB667,$A$681:$F$2313,6,FALSE)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2627</v>
      </c>
      <c r="IM667" s="204"/>
      <c r="IN667" s="204">
        <f>VLOOKUP(IK667,$A$681:$F$2313,6,FALSE)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VLOOKUP(IT667,$A$681:$F$2313,6,FALSE)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VLOOKUP(JC667,$A$681:$F$2313,6,FALSE)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VLOOKUP(JL667,$A$681:$F$2313,6,FALSE)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VLOOKUP(JU667,$A$681:$F$2313,6,FALSE)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2865</v>
      </c>
      <c r="KF667" s="204"/>
      <c r="KG667" s="204">
        <f>VLOOKUP(KD667,$A$681:$F$2313,6,FALSE)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VLOOKUP(KM667,$A$681:$F$2313,6,FALSE)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VLOOKUP(KV667,$A$681:$F$2313,6,FALSE)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VLOOKUP(LE667,$A$681:$F$2313,6,FALSE)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VLOOKUP(LN667,$A$681:$F$2313,6,FALSE)</f>
        <v>30</v>
      </c>
      <c r="LR667" s="203" t="s">
        <v>65</v>
      </c>
      <c r="LS667" s="10">
        <f>LQ667*1.3</f>
        <v>39</v>
      </c>
      <c r="LT667" s="10"/>
      <c r="LU667" s="268"/>
      <c r="LV667" s="203" t="s">
        <v>122</v>
      </c>
      <c r="LW667" s="277" t="s">
        <v>2760</v>
      </c>
      <c r="LY667" s="204"/>
      <c r="LZ667" s="204">
        <f>VLOOKUP(LW667,$A$681:$F$2313,6,FALSE)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VLOOKUP(MF667,$A$681:$F$2313,6,FALSE)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VLOOKUP(MO667,$A$681:$F$2313,6,FALSE)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VLOOKUP(MX667,$A$681:$F$2313,6,FALSE)</f>
        <v>68</v>
      </c>
      <c r="NB667" s="203" t="s">
        <v>65</v>
      </c>
      <c r="NC667" s="10">
        <f>NA667*1.3</f>
        <v>88.4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VLOOKUP(NG667,$A$681:$F$2313,6,FALSE)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VLOOKUP(NP667,$A$681:$F$2313,6,FALSE)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2774</v>
      </c>
      <c r="OA667" s="204"/>
      <c r="OB667" s="204">
        <f>VLOOKUP(NY667,$A$681:$F$2313,6,FALSE)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VLOOKUP(OH667,$A$681:$F$2313,6,FALSE)</f>
        <v>3</v>
      </c>
      <c r="OL667" s="203" t="s">
        <v>65</v>
      </c>
      <c r="OM667" s="10">
        <f>OK667*1.3</f>
        <v>3.9000000000000004</v>
      </c>
      <c r="ON667" s="10"/>
      <c r="OO667" s="268"/>
      <c r="OP667" s="203" t="s">
        <v>122</v>
      </c>
      <c r="OQ667" s="425" t="s">
        <v>2840</v>
      </c>
      <c r="OS667" s="204"/>
      <c r="OT667" s="204">
        <f>VLOOKUP(OQ667,$A$681:$F$2313,6,FALSE)</f>
        <v>118</v>
      </c>
      <c r="OU667" s="203" t="s">
        <v>65</v>
      </c>
      <c r="OV667" s="10">
        <f>OT667*1.3</f>
        <v>153.4</v>
      </c>
      <c r="OW667" s="10"/>
      <c r="OX667" s="268"/>
      <c r="OY667" s="203" t="s">
        <v>122</v>
      </c>
      <c r="OZ667" s="429" t="s">
        <v>2524</v>
      </c>
      <c r="PB667" s="204"/>
      <c r="PC667" s="204">
        <f>VLOOKUP(OZ667,$A$681:$F$2313,6,FALSE)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2071</v>
      </c>
      <c r="PK667" s="204"/>
      <c r="PL667" s="204">
        <f>VLOOKUP(PI667,$A$681:$F$2313,6,FALSE)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VLOOKUP(PR667,$A$681:$F$2313,6,FALSE)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VLOOKUP(QA667,$A$681:$F$2313,6,FALSE)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VLOOKUP(QJ667,$A$681:$F$2313,6,FALSE)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VLOOKUP(QS667,$A$681:$F$2313,6,FALSE)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2522</v>
      </c>
      <c r="RD667" s="204"/>
      <c r="RE667" s="204">
        <f>VLOOKUP(RB667,$A$681:$F$2313,6,FALSE)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VLOOKUP(RK667,$A$681:$F$2313,6,FALSE)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VLOOKUP(RT667,$A$681:$F$2313,6,FALSE)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2524</v>
      </c>
      <c r="SE667" s="204"/>
      <c r="SF667" s="204">
        <f>VLOOKUP(SC667,$A$681:$F$2313,6,FALSE)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VLOOKUP(SL667,$A$681:$F$2313,6,FALSE)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2122</v>
      </c>
      <c r="SW667" s="204"/>
      <c r="SX667" s="204">
        <f>VLOOKUP(SU667,$A$681:$F$2313,6,FALSE)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VLOOKUP(TD667,$A$681:$F$2313,6,FALSE)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VLOOKUP(TM667,$A$681:$F$2313,6,FALSE)</f>
        <v>30</v>
      </c>
      <c r="TQ667" s="203" t="s">
        <v>65</v>
      </c>
      <c r="TR667" s="10">
        <f>TP667*1.3</f>
        <v>39</v>
      </c>
      <c r="TS667" s="10"/>
      <c r="TT667" s="274"/>
      <c r="TU667" s="203" t="s">
        <v>122</v>
      </c>
      <c r="TV667" s="277" t="s">
        <v>2840</v>
      </c>
      <c r="TX667" s="204"/>
      <c r="TY667" s="204">
        <f>VLOOKUP(TV667,$A$681:$F$2313,6,FALSE)</f>
        <v>118</v>
      </c>
      <c r="TZ667" s="203" t="s">
        <v>65</v>
      </c>
      <c r="UA667" s="10">
        <f>TY667*1.3</f>
        <v>153.4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VLOOKUP(UE667,$A$681:$F$2313,6,FALSE)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VLOOKUP(UN667,$A$681:$F$2313,6,FALSE)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VLOOKUP(UW667,$A$681:$F$2313,6,FALSE)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2843</v>
      </c>
      <c r="VH667" s="204"/>
      <c r="VI667" s="204">
        <f>VLOOKUP(VF667,$A$681:$F$2313,6,FALSE)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2146</v>
      </c>
      <c r="VQ667" s="204"/>
      <c r="VR667" s="204">
        <f>VLOOKUP(VO667,$A$681:$F$2313,6,FALSE)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VLOOKUP(VX667,$A$681:$F$2313,6,FALSE)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3080</v>
      </c>
      <c r="WI667" s="204"/>
      <c r="WJ667" s="204">
        <f>VLOOKUP(WG667,$A$681:$F$2313,6,FALSE)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VLOOKUP(WP667,$A$681:$F$2313,6,FALSE)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VLOOKUP(WY667,$A$681:$F$2313,6,FALSE)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2057</v>
      </c>
      <c r="XJ667" s="204"/>
      <c r="XK667" s="204">
        <f>VLOOKUP(XH667,$A$681:$F$2313,6,FALSE)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2524</v>
      </c>
      <c r="XS667" s="204"/>
      <c r="XT667" s="204">
        <f>VLOOKUP(XQ667,$A$681:$F$2313,6,FALSE)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VLOOKUP(XZ667,$A$681:$F$2313,6,FALSE)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VLOOKUP(YI667,$A$681:$F$2313,6,FALSE)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VLOOKUP(YR667,$A$681:$F$2313,6,FALSE)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VLOOKUP(ZA667,$A$681:$F$2313,6,FALSE)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VLOOKUP(ZJ667,$A$681:$F$2313,6,FALSE)</f>
        <v>42</v>
      </c>
      <c r="ZN667" s="203" t="s">
        <v>65</v>
      </c>
      <c r="ZO667" s="10">
        <f>ZM667*1.3</f>
        <v>54.6</v>
      </c>
      <c r="ZQ667" s="274"/>
      <c r="ZR667" s="203" t="s">
        <v>122</v>
      </c>
      <c r="ZS667" s="277" t="s">
        <v>543</v>
      </c>
      <c r="ZU667" s="204"/>
      <c r="ZV667" s="204">
        <f>VLOOKUP(ZS667,$A$681:$F$2313,6,FALSE)</f>
        <v>40</v>
      </c>
      <c r="ZW667" s="203" t="s">
        <v>65</v>
      </c>
      <c r="ZX667" s="10">
        <f>ZV667*1.3</f>
        <v>52</v>
      </c>
      <c r="ZY667" s="10"/>
      <c r="ZZ667" s="274"/>
      <c r="AAA667" s="203" t="s">
        <v>122</v>
      </c>
      <c r="AAB667" s="277" t="s">
        <v>2718</v>
      </c>
      <c r="AAD667" s="204"/>
      <c r="AAE667" s="204">
        <f>VLOOKUP(AAB667,$A$681:$F$2313,6,FALSE)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VLOOKUP(AAK667,$A$681:$F$2313,6,FALSE)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2851</v>
      </c>
      <c r="AAV667" s="204"/>
      <c r="AAW667" s="204">
        <f>VLOOKUP(AAT667,$A$681:$F$2313,6,FALSE)</f>
        <v>63</v>
      </c>
      <c r="AAX667" s="203" t="s">
        <v>65</v>
      </c>
      <c r="AAY667" s="10">
        <f>AAW667*1.3</f>
        <v>81.900000000000006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VLOOKUP(ABC667,$A$681:$F$2313,6,FALSE)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2078</v>
      </c>
      <c r="ABN667" s="204"/>
      <c r="ABO667" s="204">
        <f>VLOOKUP(ABL667,$A$681:$F$2313,6,FALSE)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VLOOKUP(ABU667,$A$681:$F$2313,6,FALSE)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VLOOKUP(ACD667,$A$681:$F$2313,6,FALSE)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VLOOKUP(ACM667,$A$681:$F$2313,6,FALSE)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VLOOKUP(ACV667,$A$681:$F$2313,6,FALSE)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VLOOKUP(ADE667,$A$681:$F$2313,6,FALSE)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VLOOKUP(ADN667,$A$681:$F$2313,6,FALSE)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VLOOKUP(ADW667,$A$681:$F$2313,6,FALSE)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VLOOKUP(AEF667,$A$681:$F$2313,6,FALSE)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VLOOKUP(AEO667,$A$681:$F$2313,6,FALSE)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VLOOKUP(AEX667,$A$681:$F$2313,6,FALSE)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VLOOKUP(AFG667,$A$681:$F$2313,6,FALSE)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VLOOKUP(AFP667,$A$681:$F$2313,6,FALSE)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VLOOKUP(AFY667,$A$681:$F$2313,6,FALSE)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VLOOKUP(AGH667,$A$681:$F$2313,6,FALSE)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VLOOKUP(AGQ667,$A$681:$F$2313,6,FALSE)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2733</v>
      </c>
      <c r="AHB667" s="204"/>
      <c r="AHC667" s="204">
        <f>VLOOKUP(AGZ667,$A$681:$F$2313,6,FALSE)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VLOOKUP(AHI667,$A$681:$F$2313,6,FALSE)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VLOOKUP(AHR667,$A$681:$F$2313,6,FALSE)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2531</v>
      </c>
      <c r="AIC667" s="204"/>
      <c r="AID667" s="204">
        <f>VLOOKUP(AIA667,$A$681:$F$2313,6,FALSE)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2663</v>
      </c>
      <c r="AIL667" s="204"/>
      <c r="AIM667" s="204">
        <f>VLOOKUP(AIJ667,$A$681:$F$2313,6,FALSE)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VLOOKUP(AIS667,$A$681:$F$2313,6,FALSE)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2760</v>
      </c>
      <c r="AJD667" s="204"/>
      <c r="AJE667" s="204">
        <f>VLOOKUP(AJB667,$A$681:$F$2313,6,FALSE)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VLOOKUP(AJK667,$A$681:$F$2313,6,FALSE)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VLOOKUP(AJT667,$A$681:$F$2313,6,FALSE)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VLOOKUP(AKC667,$A$681:$F$2313,6,FALSE)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VLOOKUP(AKL667,$A$681:$F$2313,6,FALSE)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2701</v>
      </c>
      <c r="AKW667" s="204"/>
      <c r="AKX667" s="204">
        <f>VLOOKUP(AKU667,$A$681:$F$2313,6,FALSE)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VLOOKUP(ALD667,$A$681:$F$2313,6,FALSE)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3108</v>
      </c>
      <c r="ALO667" s="204"/>
      <c r="ALP667" s="204">
        <f>VLOOKUP(ALM667,$A$681:$F$2313,6,FALSE)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VLOOKUP(ALV667,$A$681:$F$2313,6,FALSE)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VLOOKUP(AME667,$A$681:$F$2313,6,FALSE)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2865</v>
      </c>
      <c r="AMP667" s="204"/>
      <c r="AMQ667" s="204">
        <f>VLOOKUP(AMN667,$A$681:$F$2313,6,FALSE)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VLOOKUP(AMW667,$A$681:$F$2313,6,FALSE)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VLOOKUP(ANF667,$A$681:$F$2313,6,FALSE)</f>
        <v>30</v>
      </c>
      <c r="ANJ667" s="203" t="s">
        <v>65</v>
      </c>
      <c r="ANK667" s="10">
        <f>ANI667*1.3</f>
        <v>39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VLOOKUP(ANO667,$A$681:$F$2313,6,FALSE)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VLOOKUP(ANX667,$A$681:$F$2313,6,FALSE)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2716</v>
      </c>
      <c r="AOI667" s="204"/>
      <c r="AOJ667" s="204">
        <f>VLOOKUP(AOG667,$A$681:$F$2313,6,FALSE)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VLOOKUP(AOP667,$A$681:$F$2313,6,FALSE)</f>
        <v>14</v>
      </c>
      <c r="AOT667" s="203" t="s">
        <v>65</v>
      </c>
      <c r="AOU667" s="10">
        <f>AOS667*1.3</f>
        <v>18.2</v>
      </c>
      <c r="AOV667" s="10"/>
      <c r="AOW667" s="274"/>
      <c r="AOX667" s="203" t="s">
        <v>122</v>
      </c>
      <c r="AOY667" s="277" t="s">
        <v>2524</v>
      </c>
      <c r="APA667" s="204"/>
      <c r="APB667" s="204">
        <f>VLOOKUP(AOY667,$A$681:$F$2313,6,FALSE)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2090</v>
      </c>
      <c r="APJ667" s="204"/>
      <c r="APK667" s="204">
        <f>VLOOKUP(APH667,$A$681:$F$2313,6,FALSE)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VLOOKUP(APQ667,$A$681:$F$2313,6,FALSE)</f>
        <v>12</v>
      </c>
      <c r="APU667" s="203" t="s">
        <v>65</v>
      </c>
      <c r="APV667" s="10">
        <f>APT667*1.3</f>
        <v>15.600000000000001</v>
      </c>
      <c r="APW667" s="10"/>
      <c r="APX667" s="274"/>
      <c r="APY667" s="203" t="s">
        <v>122</v>
      </c>
      <c r="APZ667" s="277" t="s">
        <v>2057</v>
      </c>
      <c r="AQB667" s="204"/>
      <c r="AQC667" s="204">
        <f>VLOOKUP(APZ667,$A$681:$F$2313,6,FALSE)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VLOOKUP(B668,$A$681:$F$2313,6,FALSE)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2071</v>
      </c>
      <c r="M668" s="204"/>
      <c r="N668" s="204">
        <f>VLOOKUP(K668,$A$681:$F$2313,6,FALSE)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2851</v>
      </c>
      <c r="V668" s="204"/>
      <c r="W668" s="204">
        <f>VLOOKUP(T668,$A$681:$F$2313,6,FALSE)</f>
        <v>63</v>
      </c>
      <c r="X668" s="203" t="s">
        <v>67</v>
      </c>
      <c r="Y668" s="10">
        <f>W668*1.2</f>
        <v>75.599999999999994</v>
      </c>
      <c r="Z668" s="10"/>
      <c r="AA668" s="268"/>
      <c r="AB668" s="203" t="s">
        <v>123</v>
      </c>
      <c r="AC668" s="277" t="s">
        <v>2840</v>
      </c>
      <c r="AE668" s="204"/>
      <c r="AF668" s="204">
        <f>VLOOKUP(AC668,$A$681:$F$2313,6,FALSE)</f>
        <v>118</v>
      </c>
      <c r="AG668" s="203" t="s">
        <v>67</v>
      </c>
      <c r="AH668" s="10">
        <f>AF668*1.2</f>
        <v>141.6</v>
      </c>
      <c r="AI668" s="10"/>
      <c r="AJ668" s="268"/>
      <c r="AK668" s="203" t="s">
        <v>123</v>
      </c>
      <c r="AL668" s="277" t="s">
        <v>2071</v>
      </c>
      <c r="AN668" s="204"/>
      <c r="AO668" s="204">
        <f>VLOOKUP(AL668,$A$681:$F$2313,6,FALSE)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VLOOKUP(AU668,$A$681:$F$2313,6,FALSE)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VLOOKUP(BD668,$A$681:$F$2313,6,FALSE)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2843</v>
      </c>
      <c r="BO668" s="204"/>
      <c r="BP668" s="204">
        <f>VLOOKUP(BM668,$A$681:$F$2313,6,FALSE)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VLOOKUP(BV668,$A$681:$F$2313,6,FALSE)</f>
        <v>30</v>
      </c>
      <c r="BZ668" s="203" t="s">
        <v>67</v>
      </c>
      <c r="CA668" s="10">
        <f>BY668*1.2</f>
        <v>36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VLOOKUP(CE668,$A$681:$F$2313,6,FALSE)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2760</v>
      </c>
      <c r="CP668" s="204"/>
      <c r="CQ668" s="204">
        <f>VLOOKUP(CN668,$A$681:$F$2313,6,FALSE)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VLOOKUP(CW668,$A$681:$F$2313,6,FALSE)</f>
        <v>30</v>
      </c>
      <c r="DA668" s="203" t="s">
        <v>67</v>
      </c>
      <c r="DB668" s="10">
        <f>CZ668*1.2</f>
        <v>36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VLOOKUP(DF668,$A$681:$F$2313,6,FALSE)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VLOOKUP(DO668,$A$681:$F$2313,6,FALSE)</f>
        <v>30</v>
      </c>
      <c r="DS668" s="203" t="s">
        <v>67</v>
      </c>
      <c r="DT668" s="10">
        <f>DR668*1.2</f>
        <v>36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VLOOKUP(DX668,$A$681:$F$2313,6,FALSE)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VLOOKUP(EG668,$A$681:$F$2313,6,FALSE)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2829</v>
      </c>
      <c r="ER668" s="204"/>
      <c r="ES668" s="204">
        <f>VLOOKUP(EP668,$A$681:$F$2313,6,FALSE)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2840</v>
      </c>
      <c r="FA668" s="204"/>
      <c r="FB668" s="204">
        <f>VLOOKUP(EY668,$A$681:$F$2313,6,FALSE)</f>
        <v>118</v>
      </c>
      <c r="FC668" s="203" t="s">
        <v>67</v>
      </c>
      <c r="FD668" s="10">
        <f>FB668*1.2</f>
        <v>141.6</v>
      </c>
      <c r="FE668" s="10"/>
      <c r="FF668" s="268"/>
      <c r="FG668" s="203" t="s">
        <v>123</v>
      </c>
      <c r="FH668" s="422" t="s">
        <v>2840</v>
      </c>
      <c r="FJ668" s="204"/>
      <c r="FK668" s="204">
        <f>VLOOKUP(FH668,$A$681:$F$2313,6,FALSE)</f>
        <v>118</v>
      </c>
      <c r="FL668" s="203" t="s">
        <v>67</v>
      </c>
      <c r="FM668" s="10">
        <f>FK668*1.2</f>
        <v>141.6</v>
      </c>
      <c r="FN668" s="10"/>
      <c r="FO668" s="268"/>
      <c r="FP668" s="203" t="s">
        <v>123</v>
      </c>
      <c r="FQ668" s="277" t="s">
        <v>2071</v>
      </c>
      <c r="FS668" s="204"/>
      <c r="FT668" s="204">
        <f>VLOOKUP(FQ668,$A$681:$F$2313,6,FALSE)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2851</v>
      </c>
      <c r="GB668" s="204"/>
      <c r="GC668" s="204">
        <f>VLOOKUP(FZ668,$A$681:$F$2313,6,FALSE)</f>
        <v>63</v>
      </c>
      <c r="GD668" s="203" t="s">
        <v>67</v>
      </c>
      <c r="GE668" s="10">
        <f>GC668*1.2</f>
        <v>75.599999999999994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VLOOKUP(GI668,$A$681:$F$2313,6,FALSE)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2843</v>
      </c>
      <c r="GT668" s="204"/>
      <c r="GU668" s="204">
        <f>VLOOKUP(GR668,$A$681:$F$2313,6,FALSE)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2760</v>
      </c>
      <c r="HC668" s="204"/>
      <c r="HD668" s="204">
        <f>VLOOKUP(HA668,$A$681:$F$2313,6,FALSE)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VLOOKUP(HJ668,$A$681:$F$2313,6,FALSE)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VLOOKUP(HS668,$A$681:$F$2313,6,FALSE)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VLOOKUP(IB668,$A$681:$F$2313,6,FALSE)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2514</v>
      </c>
      <c r="IM668" s="204"/>
      <c r="IN668" s="204">
        <f>VLOOKUP(IK668,$A$681:$F$2313,6,FALSE)</f>
        <v>12</v>
      </c>
      <c r="IO668" s="203" t="s">
        <v>67</v>
      </c>
      <c r="IP668" s="10">
        <f>IN668*1.2</f>
        <v>14.399999999999999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VLOOKUP(IT668,$A$681:$F$2313,6,FALSE)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VLOOKUP(JC668,$A$681:$F$2313,6,FALSE)</f>
        <v>14</v>
      </c>
      <c r="JG668" s="203" t="s">
        <v>67</v>
      </c>
      <c r="JH668" s="10">
        <f>JF668*1.2</f>
        <v>16.8</v>
      </c>
      <c r="JI668" s="10"/>
      <c r="JJ668" s="268"/>
      <c r="JK668" s="203" t="s">
        <v>123</v>
      </c>
      <c r="JL668" s="277" t="s">
        <v>2524</v>
      </c>
      <c r="JN668" s="204"/>
      <c r="JO668" s="204">
        <f>VLOOKUP(JL668,$A$681:$F$2313,6,FALSE)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VLOOKUP(JU668,$A$681:$F$2313,6,FALSE)</f>
        <v>68</v>
      </c>
      <c r="JY668" s="203" t="s">
        <v>67</v>
      </c>
      <c r="JZ668" s="10">
        <f>JX668*1.2</f>
        <v>81.599999999999994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VLOOKUP(KD668,$A$681:$F$2313,6,FALSE)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VLOOKUP(KM668,$A$681:$F$2313,6,FALSE)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VLOOKUP(KV668,$A$681:$F$2313,6,FALSE)</f>
        <v>30</v>
      </c>
      <c r="KZ668" s="203" t="s">
        <v>67</v>
      </c>
      <c r="LA668" s="10">
        <f>KY668*1.2</f>
        <v>36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VLOOKUP(LE668,$A$681:$F$2313,6,FALSE)</f>
        <v>6</v>
      </c>
      <c r="LI668" s="203" t="s">
        <v>67</v>
      </c>
      <c r="LJ668" s="10">
        <f>LH668*1.2</f>
        <v>7.1999999999999993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VLOOKUP(LN668,$A$681:$F$2313,6,FALSE)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VLOOKUP(LW668,$A$681:$F$2313,6,FALSE)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VLOOKUP(MF668,$A$681:$F$2313,6,FALSE)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VLOOKUP(MO668,$A$681:$F$2313,6,FALSE)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VLOOKUP(MX668,$A$681:$F$2313,6,FALSE)</f>
        <v>74</v>
      </c>
      <c r="NB668" s="203" t="s">
        <v>67</v>
      </c>
      <c r="NC668" s="10">
        <f>NA668*1.2</f>
        <v>88.8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VLOOKUP(NG668,$A$681:$F$2313,6,FALSE)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VLOOKUP(NP668,$A$681:$F$2313,6,FALSE)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2708</v>
      </c>
      <c r="OA668" s="204"/>
      <c r="OB668" s="204">
        <f>VLOOKUP(NY668,$A$681:$F$2313,6,FALSE)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VLOOKUP(OH668,$A$681:$F$2313,6,FALSE)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2617</v>
      </c>
      <c r="OS668" s="204"/>
      <c r="OT668" s="204">
        <f>VLOOKUP(OQ668,$A$681:$F$2313,6,FALSE)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2840</v>
      </c>
      <c r="PB668" s="204"/>
      <c r="PC668" s="204">
        <f>VLOOKUP(OZ668,$A$681:$F$2313,6,FALSE)</f>
        <v>118</v>
      </c>
      <c r="PD668" s="203" t="s">
        <v>67</v>
      </c>
      <c r="PE668" s="10">
        <f>PC668*1.2</f>
        <v>141.6</v>
      </c>
      <c r="PF668" s="10"/>
      <c r="PG668" s="268"/>
      <c r="PH668" s="203" t="s">
        <v>123</v>
      </c>
      <c r="PI668" s="277" t="s">
        <v>2086</v>
      </c>
      <c r="PK668" s="204"/>
      <c r="PL668" s="204">
        <f>VLOOKUP(PI668,$A$681:$F$2313,6,FALSE)</f>
        <v>72</v>
      </c>
      <c r="PM668" s="203" t="s">
        <v>67</v>
      </c>
      <c r="PN668" s="10">
        <f>PL668*1.2</f>
        <v>86.399999999999991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VLOOKUP(PR668,$A$681:$F$2313,6,FALSE)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VLOOKUP(QA668,$A$681:$F$2313,6,FALSE)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VLOOKUP(QJ668,$A$681:$F$2313,6,FALSE)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VLOOKUP(QS668,$A$681:$F$2313,6,FALSE)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2634</v>
      </c>
      <c r="RD668" s="204"/>
      <c r="RE668" s="204">
        <f>VLOOKUP(RB668,$A$681:$F$2313,6,FALSE)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VLOOKUP(RK668,$A$681:$F$2313,6,FALSE)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VLOOKUP(RT668,$A$681:$F$2313,6,FALSE)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VLOOKUP(SC668,$A$681:$F$2313,6,FALSE)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2140</v>
      </c>
      <c r="SN668" s="204"/>
      <c r="SO668" s="204">
        <f>VLOOKUP(SL668,$A$681:$F$2313,6,FALSE)</f>
        <v>58</v>
      </c>
      <c r="SP668" s="203" t="s">
        <v>67</v>
      </c>
      <c r="SQ668" s="10">
        <f>SO668*1.2</f>
        <v>69.599999999999994</v>
      </c>
      <c r="SR668" s="10"/>
      <c r="SS668" s="274"/>
      <c r="ST668" s="203" t="s">
        <v>123</v>
      </c>
      <c r="SU668" s="277" t="s">
        <v>2845</v>
      </c>
      <c r="SW668" s="204"/>
      <c r="SX668" s="204">
        <f>VLOOKUP(SU668,$A$681:$F$2313,6,FALSE)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VLOOKUP(TD668,$A$681:$F$2313,6,FALSE)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2813</v>
      </c>
      <c r="TO668" s="204"/>
      <c r="TP668" s="204">
        <f>VLOOKUP(TM668,$A$681:$F$2313,6,FALSE)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VLOOKUP(TV668,$A$681:$F$2313,6,FALSE)</f>
        <v>14</v>
      </c>
      <c r="TZ668" s="203" t="s">
        <v>67</v>
      </c>
      <c r="UA668" s="10">
        <f>TY668*1.2</f>
        <v>16.8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VLOOKUP(UE668,$A$681:$F$2313,6,FALSE)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VLOOKUP(UN668,$A$681:$F$2313,6,FALSE)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2077</v>
      </c>
      <c r="UY668" s="204"/>
      <c r="UZ668" s="204">
        <f>VLOOKUP(UW668,$A$681:$F$2313,6,FALSE)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2661</v>
      </c>
      <c r="VH668" s="204"/>
      <c r="VI668" s="204">
        <f>VLOOKUP(VF668,$A$681:$F$2313,6,FALSE)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VLOOKUP(VO668,$A$681:$F$2313,6,FALSE)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VLOOKUP(VX668,$A$681:$F$2313,6,FALSE)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2097</v>
      </c>
      <c r="WI668" s="204"/>
      <c r="WJ668" s="204">
        <f>VLOOKUP(WG668,$A$681:$F$2313,6,FALSE)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VLOOKUP(WP668,$A$681:$F$2313,6,FALSE)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VLOOKUP(WY668,$A$681:$F$2313,6,FALSE)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2120</v>
      </c>
      <c r="XJ668" s="204"/>
      <c r="XK668" s="204">
        <f>VLOOKUP(XH668,$A$681:$F$2313,6,FALSE)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1845</v>
      </c>
      <c r="XS668" s="204"/>
      <c r="XT668" s="204">
        <f>VLOOKUP(XQ668,$A$681:$F$2313,6,FALSE)</f>
        <v>77</v>
      </c>
      <c r="XU668" s="203" t="s">
        <v>67</v>
      </c>
      <c r="XV668" s="10">
        <f>XT668*1.2</f>
        <v>92.399999999999991</v>
      </c>
      <c r="XW668" s="10"/>
      <c r="XX668" s="274"/>
      <c r="XY668" s="203" t="s">
        <v>123</v>
      </c>
      <c r="XZ668" s="277" t="s">
        <v>2524</v>
      </c>
      <c r="YB668" s="204"/>
      <c r="YC668" s="204">
        <f>VLOOKUP(XZ668,$A$681:$F$2313,6,FALSE)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VLOOKUP(YI668,$A$681:$F$2313,6,FALSE)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VLOOKUP(YR668,$A$681:$F$2313,6,FALSE)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VLOOKUP(ZA668,$A$681:$F$2313,6,FALSE)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VLOOKUP(ZJ668,$A$681:$F$2313,6,FALSE)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VLOOKUP(ZS668,$A$681:$F$2313,6,FALSE)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2516</v>
      </c>
      <c r="AAD668" s="204"/>
      <c r="AAE668" s="204">
        <f>VLOOKUP(AAB668,$A$681:$F$2313,6,FALSE)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2524</v>
      </c>
      <c r="AAM668" s="204"/>
      <c r="AAN668" s="204">
        <f>VLOOKUP(AAK668,$A$681:$F$2313,6,FALSE)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VLOOKUP(AAT668,$A$681:$F$2313,6,FALSE)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VLOOKUP(ABC668,$A$681:$F$2313,6,FALSE)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2851</v>
      </c>
      <c r="ABN668" s="204"/>
      <c r="ABO668" s="204">
        <f>VLOOKUP(ABL668,$A$681:$F$2313,6,FALSE)</f>
        <v>63</v>
      </c>
      <c r="ABP668" s="203" t="s">
        <v>67</v>
      </c>
      <c r="ABQ668" s="10">
        <f>ABO668*1.2</f>
        <v>75.599999999999994</v>
      </c>
      <c r="ABR668" s="10"/>
      <c r="ABS668" s="274"/>
      <c r="ABT668" s="203" t="s">
        <v>123</v>
      </c>
      <c r="ABU668" s="277" t="s">
        <v>2151</v>
      </c>
      <c r="ABW668" s="204"/>
      <c r="ABX668" s="204">
        <f>VLOOKUP(ABU668,$A$681:$F$2313,6,FALSE)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VLOOKUP(ACD668,$A$681:$F$2313,6,FALSE)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VLOOKUP(ACM668,$A$681:$F$2313,6,FALSE)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VLOOKUP(ACV668,$A$681:$F$2313,6,FALSE)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VLOOKUP(ADE668,$A$681:$F$2313,6,FALSE)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VLOOKUP(ADN668,$A$681:$F$2313,6,FALSE)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VLOOKUP(ADW668,$A$681:$F$2313,6,FALSE)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VLOOKUP(AEF668,$A$681:$F$2313,6,FALSE)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VLOOKUP(AEO668,$A$681:$F$2313,6,FALSE)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VLOOKUP(AEX668,$A$681:$F$2313,6,FALSE)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VLOOKUP(AFG668,$A$681:$F$2313,6,FALSE)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VLOOKUP(AFP668,$A$681:$F$2313,6,FALSE)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VLOOKUP(AFY668,$A$681:$F$2313,6,FALSE)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VLOOKUP(AGH668,$A$681:$F$2313,6,FALSE)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VLOOKUP(AGQ668,$A$681:$F$2313,6,FALSE)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VLOOKUP(AGZ668,$A$681:$F$2313,6,FALSE)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VLOOKUP(AHI668,$A$681:$F$2313,6,FALSE)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2531</v>
      </c>
      <c r="AHT668" s="204"/>
      <c r="AHU668" s="204">
        <f>VLOOKUP(AHR668,$A$681:$F$2313,6,FALSE)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2057</v>
      </c>
      <c r="AIC668" s="204"/>
      <c r="AID668" s="204">
        <f>VLOOKUP(AIA668,$A$681:$F$2313,6,FALSE)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2708</v>
      </c>
      <c r="AIL668" s="204"/>
      <c r="AIM668" s="204">
        <f>VLOOKUP(AIJ668,$A$681:$F$2313,6,FALSE)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VLOOKUP(AIS668,$A$681:$F$2313,6,FALSE)</f>
        <v>30</v>
      </c>
      <c r="AIW668" s="203" t="s">
        <v>67</v>
      </c>
      <c r="AIX668" s="10">
        <f>AIV668*1.2</f>
        <v>36</v>
      </c>
      <c r="AIY668" s="10"/>
      <c r="AIZ668" s="274"/>
      <c r="AJA668" s="203" t="s">
        <v>123</v>
      </c>
      <c r="AJB668" s="277" t="s">
        <v>2747</v>
      </c>
      <c r="AJD668" s="204"/>
      <c r="AJE668" s="204">
        <f>VLOOKUP(AJB668,$A$681:$F$2313,6,FALSE)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VLOOKUP(AJK668,$A$681:$F$2313,6,FALSE)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2627</v>
      </c>
      <c r="AJV668" s="204"/>
      <c r="AJW668" s="204">
        <f>VLOOKUP(AJT668,$A$681:$F$2313,6,FALSE)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VLOOKUP(AKC668,$A$681:$F$2313,6,FALSE)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2851</v>
      </c>
      <c r="AKN668" s="204"/>
      <c r="AKO668" s="204">
        <f>VLOOKUP(AKL668,$A$681:$F$2313,6,FALSE)</f>
        <v>63</v>
      </c>
      <c r="AKP668" s="203" t="s">
        <v>67</v>
      </c>
      <c r="AKQ668" s="10">
        <f>AKO668*1.2</f>
        <v>75.599999999999994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VLOOKUP(AKU668,$A$681:$F$2313,6,FALSE)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VLOOKUP(ALD668,$A$681:$F$2313,6,FALSE)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VLOOKUP(ALM668,$A$681:$F$2313,6,FALSE)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VLOOKUP(ALV668,$A$681:$F$2313,6,FALSE)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VLOOKUP(AME668,$A$681:$F$2313,6,FALSE)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VLOOKUP(AMN668,$A$681:$F$2313,6,FALSE)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1845</v>
      </c>
      <c r="AMY668" s="204"/>
      <c r="AMZ668" s="204">
        <f>VLOOKUP(AMW668,$A$681:$F$2313,6,FALSE)</f>
        <v>77</v>
      </c>
      <c r="ANA668" s="203" t="s">
        <v>67</v>
      </c>
      <c r="ANB668" s="10">
        <f>AMZ668*1.2</f>
        <v>92.399999999999991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VLOOKUP(ANF668,$A$681:$F$2313,6,FALSE)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2848</v>
      </c>
      <c r="ANQ668" s="204"/>
      <c r="ANR668" s="204">
        <f>VLOOKUP(ANO668,$A$681:$F$2313,6,FALSE)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VLOOKUP(ANX668,$A$681:$F$2313,6,FALSE)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2785</v>
      </c>
      <c r="AOI668" s="204"/>
      <c r="AOJ668" s="204">
        <f>VLOOKUP(AOG668,$A$681:$F$2313,6,FALSE)</f>
        <v>3</v>
      </c>
      <c r="AOK668" s="203" t="s">
        <v>67</v>
      </c>
      <c r="AOL668" s="10">
        <f>AOJ668*1.2</f>
        <v>3.5999999999999996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VLOOKUP(AOP668,$A$681:$F$2313,6,FALSE)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VLOOKUP(AOY668,$A$681:$F$2313,6,FALSE)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VLOOKUP(APH668,$A$681:$F$2313,6,FALSE)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VLOOKUP(APQ668,$A$681:$F$2313,6,FALSE)</f>
        <v>32</v>
      </c>
      <c r="APU668" s="203" t="s">
        <v>67</v>
      </c>
      <c r="APV668" s="10">
        <f>APT668*1.2</f>
        <v>38.4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VLOOKUP(APZ668,$A$681:$F$2313,6,FALSE)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VLOOKUP(B669,$A$681:$F$2313,6,FALSE)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VLOOKUP(K669,$A$681:$F$2313,6,FALSE)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2336</v>
      </c>
      <c r="V669" s="204"/>
      <c r="W669" s="204">
        <f>VLOOKUP(T669,$A$681:$F$2313,6,FALSE)</f>
        <v>64</v>
      </c>
      <c r="X669" s="203" t="s">
        <v>69</v>
      </c>
      <c r="Y669" s="10">
        <f>W669*1.1</f>
        <v>70.400000000000006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VLOOKUP(AC669,$A$681:$F$2313,6,FALSE)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2524</v>
      </c>
      <c r="AN669" s="204"/>
      <c r="AO669" s="204">
        <f>VLOOKUP(AL669,$A$681:$F$2313,6,FALSE)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2071</v>
      </c>
      <c r="AW669" s="204"/>
      <c r="AX669" s="204">
        <f>VLOOKUP(AU669,$A$681:$F$2313,6,FALSE)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2851</v>
      </c>
      <c r="BF669" s="204"/>
      <c r="BG669" s="204">
        <f>VLOOKUP(BD669,$A$681:$F$2313,6,FALSE)</f>
        <v>63</v>
      </c>
      <c r="BH669" s="203" t="s">
        <v>69</v>
      </c>
      <c r="BI669" s="10">
        <f>BG669*1.1</f>
        <v>69.300000000000011</v>
      </c>
      <c r="BJ669" s="10"/>
      <c r="BK669" s="268"/>
      <c r="BL669" s="203" t="s">
        <v>124</v>
      </c>
      <c r="BM669" s="277" t="s">
        <v>2140</v>
      </c>
      <c r="BO669" s="204"/>
      <c r="BP669" s="204">
        <f>VLOOKUP(BM669,$A$681:$F$2313,6,FALSE)</f>
        <v>58</v>
      </c>
      <c r="BQ669" s="203" t="s">
        <v>69</v>
      </c>
      <c r="BR669" s="10">
        <f>BP669*1.1</f>
        <v>63.800000000000004</v>
      </c>
      <c r="BS669" s="10"/>
      <c r="BT669" s="268"/>
      <c r="BU669" s="203" t="s">
        <v>124</v>
      </c>
      <c r="BV669" s="277" t="s">
        <v>2840</v>
      </c>
      <c r="BX669" s="204"/>
      <c r="BY669" s="204">
        <f>VLOOKUP(BV669,$A$681:$F$2313,6,FALSE)</f>
        <v>118</v>
      </c>
      <c r="BZ669" s="203" t="s">
        <v>69</v>
      </c>
      <c r="CA669" s="10">
        <f>BY669*1.1</f>
        <v>129.80000000000001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VLOOKUP(CE669,$A$681:$F$2313,6,FALSE)</f>
        <v>3</v>
      </c>
      <c r="CI669" s="203" t="s">
        <v>69</v>
      </c>
      <c r="CJ669" s="10">
        <f>CH669*1.1</f>
        <v>3.3000000000000003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VLOOKUP(CN669,$A$681:$F$2313,6,FALSE)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2760</v>
      </c>
      <c r="CY669" s="204"/>
      <c r="CZ669" s="204">
        <f>VLOOKUP(CW669,$A$681:$F$2313,6,FALSE)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2096</v>
      </c>
      <c r="DH669" s="204"/>
      <c r="DI669" s="204">
        <f>VLOOKUP(DF669,$A$681:$F$2313,6,FALSE)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VLOOKUP(DO669,$A$681:$F$2313,6,FALSE)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VLOOKUP(DX669,$A$681:$F$2313,6,FALSE)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VLOOKUP(EG669,$A$681:$F$2313,6,FALSE)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2785</v>
      </c>
      <c r="ER669" s="204"/>
      <c r="ES669" s="204">
        <f>VLOOKUP(EP669,$A$681:$F$2313,6,FALSE)</f>
        <v>3</v>
      </c>
      <c r="ET669" s="203" t="s">
        <v>69</v>
      </c>
      <c r="EU669" s="10">
        <f>ES669*1.1</f>
        <v>3.3000000000000003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VLOOKUP(EY669,$A$681:$F$2313,6,FALSE)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VLOOKUP(FH669,$A$681:$F$2313,6,FALSE)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VLOOKUP(FQ669,$A$681:$F$2313,6,FALSE)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VLOOKUP(FZ669,$A$681:$F$2313,6,FALSE)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VLOOKUP(GI669,$A$681:$F$2313,6,FALSE)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VLOOKUP(GR669,$A$681:$F$2313,6,FALSE)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VLOOKUP(HA669,$A$681:$F$2313,6,FALSE)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VLOOKUP(HJ669,$A$681:$F$2313,6,FALSE)</f>
        <v>68</v>
      </c>
      <c r="HN669" s="203" t="s">
        <v>69</v>
      </c>
      <c r="HO669" s="10">
        <f>HM669*1.1</f>
        <v>74.800000000000011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VLOOKUP(HS669,$A$681:$F$2313,6,FALSE)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VLOOKUP(IB669,$A$681:$F$2313,6,FALSE)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3106</v>
      </c>
      <c r="IM669" s="204"/>
      <c r="IN669" s="204">
        <f>VLOOKUP(IK669,$A$681:$F$2313,6,FALSE)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VLOOKUP(IT669,$A$681:$F$2313,6,FALSE)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2852</v>
      </c>
      <c r="JE669" s="204"/>
      <c r="JF669" s="204">
        <f>VLOOKUP(JC669,$A$681:$F$2313,6,FALSE)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2840</v>
      </c>
      <c r="JN669" s="204"/>
      <c r="JO669" s="204">
        <f>VLOOKUP(JL669,$A$681:$F$2313,6,FALSE)</f>
        <v>118</v>
      </c>
      <c r="JP669" s="203" t="s">
        <v>69</v>
      </c>
      <c r="JQ669" s="10">
        <f>JO669*1.1</f>
        <v>129.80000000000001</v>
      </c>
      <c r="JR669" s="10"/>
      <c r="JS669" s="268"/>
      <c r="JT669" s="203" t="s">
        <v>124</v>
      </c>
      <c r="JU669" s="277" t="s">
        <v>2336</v>
      </c>
      <c r="JW669" s="204"/>
      <c r="JX669" s="204">
        <f>VLOOKUP(JU669,$A$681:$F$2313,6,FALSE)</f>
        <v>64</v>
      </c>
      <c r="JY669" s="203" t="s">
        <v>69</v>
      </c>
      <c r="JZ669" s="10">
        <f>JX669*1.1</f>
        <v>70.400000000000006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VLOOKUP(KD669,$A$681:$F$2313,6,FALSE)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2840</v>
      </c>
      <c r="KO669" s="204"/>
      <c r="KP669" s="204">
        <f>VLOOKUP(KM669,$A$681:$F$2313,6,FALSE)</f>
        <v>118</v>
      </c>
      <c r="KQ669" s="203" t="s">
        <v>69</v>
      </c>
      <c r="KR669" s="10">
        <f>KP669*1.1</f>
        <v>129.80000000000001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VLOOKUP(KV669,$A$681:$F$2313,6,FALSE)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2852</v>
      </c>
      <c r="LG669" s="204"/>
      <c r="LH669" s="204">
        <f>VLOOKUP(LE669,$A$681:$F$2313,6,FALSE)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VLOOKUP(LN669,$A$681:$F$2313,6,FALSE)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VLOOKUP(LW669,$A$681:$F$2313,6,FALSE)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2524</v>
      </c>
      <c r="MH669" s="204"/>
      <c r="MI669" s="204">
        <f>VLOOKUP(MF669,$A$681:$F$2313,6,FALSE)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VLOOKUP(MO669,$A$681:$F$2313,6,FALSE)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VLOOKUP(MX669,$A$681:$F$2313,6,FALSE)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2520</v>
      </c>
      <c r="NI669" s="204"/>
      <c r="NJ669" s="204">
        <f>VLOOKUP(NG669,$A$681:$F$2313,6,FALSE)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2524</v>
      </c>
      <c r="NR669" s="204"/>
      <c r="NS669" s="204">
        <f>VLOOKUP(NP669,$A$681:$F$2313,6,FALSE)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2523</v>
      </c>
      <c r="OA669" s="204"/>
      <c r="OB669" s="204">
        <f>VLOOKUP(NY669,$A$681:$F$2313,6,FALSE)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VLOOKUP(OH669,$A$681:$F$2313,6,FALSE)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2288</v>
      </c>
      <c r="OS669" s="204"/>
      <c r="OT669" s="204">
        <f>VLOOKUP(OQ669,$A$681:$F$2313,6,FALSE)</f>
        <v>59</v>
      </c>
      <c r="OU669" s="203" t="s">
        <v>69</v>
      </c>
      <c r="OV669" s="10">
        <f>OT669*1.1</f>
        <v>64.900000000000006</v>
      </c>
      <c r="OW669" s="10"/>
      <c r="OX669" s="268"/>
      <c r="OY669" s="203" t="s">
        <v>124</v>
      </c>
      <c r="OZ669" s="429" t="s">
        <v>2531</v>
      </c>
      <c r="PB669" s="204"/>
      <c r="PC669" s="204">
        <f>VLOOKUP(OZ669,$A$681:$F$2313,6,FALSE)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2840</v>
      </c>
      <c r="PK669" s="204"/>
      <c r="PL669" s="204">
        <f>VLOOKUP(PI669,$A$681:$F$2313,6,FALSE)</f>
        <v>118</v>
      </c>
      <c r="PM669" s="203" t="s">
        <v>69</v>
      </c>
      <c r="PN669" s="10">
        <f>PL669*1.1</f>
        <v>129.80000000000001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VLOOKUP(PR669,$A$681:$F$2313,6,FALSE)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VLOOKUP(QA669,$A$681:$F$2313,6,FALSE)</f>
        <v>14</v>
      </c>
      <c r="QE669" s="203" t="s">
        <v>69</v>
      </c>
      <c r="QF669" s="10">
        <f>QD669*1.1</f>
        <v>15.400000000000002</v>
      </c>
      <c r="QG669" s="10"/>
      <c r="QH669" s="268"/>
      <c r="QI669" s="203" t="s">
        <v>124</v>
      </c>
      <c r="QJ669" s="277" t="s">
        <v>2852</v>
      </c>
      <c r="QL669" s="204"/>
      <c r="QM669" s="204">
        <f>VLOOKUP(QJ669,$A$681:$F$2313,6,FALSE)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2760</v>
      </c>
      <c r="QU669" s="204"/>
      <c r="QV669" s="204">
        <f>VLOOKUP(QS669,$A$681:$F$2313,6,FALSE)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VLOOKUP(RB669,$A$681:$F$2313,6,FALSE)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VLOOKUP(RK669,$A$681:$F$2313,6,FALSE)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VLOOKUP(RT669,$A$681:$F$2313,6,FALSE)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VLOOKUP(SC669,$A$681:$F$2313,6,FALSE)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2843</v>
      </c>
      <c r="SN669" s="204"/>
      <c r="SO669" s="204">
        <f>VLOOKUP(SL669,$A$681:$F$2313,6,FALSE)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VLOOKUP(SU669,$A$681:$F$2313,6,FALSE)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VLOOKUP(TD669,$A$681:$F$2313,6,FALSE)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VLOOKUP(TM669,$A$681:$F$2313,6,FALSE)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VLOOKUP(TV669,$A$681:$F$2313,6,FALSE)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VLOOKUP(UE669,$A$681:$F$2313,6,FALSE)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2071</v>
      </c>
      <c r="UP669" s="204"/>
      <c r="UQ669" s="204">
        <f>VLOOKUP(UN669,$A$681:$F$2313,6,FALSE)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VLOOKUP(UW669,$A$681:$F$2313,6,FALSE)</f>
        <v>68</v>
      </c>
      <c r="VA669" s="203" t="s">
        <v>69</v>
      </c>
      <c r="VB669" s="10">
        <f>UZ669*1.1</f>
        <v>74.800000000000011</v>
      </c>
      <c r="VC669" s="10"/>
      <c r="VD669" s="274"/>
      <c r="VE669" s="203" t="s">
        <v>124</v>
      </c>
      <c r="VF669" s="277" t="s">
        <v>2514</v>
      </c>
      <c r="VH669" s="204"/>
      <c r="VI669" s="204">
        <f>VLOOKUP(VF669,$A$681:$F$2313,6,FALSE)</f>
        <v>12</v>
      </c>
      <c r="VJ669" s="203" t="s">
        <v>69</v>
      </c>
      <c r="VK669" s="10">
        <f>VI669*1.1</f>
        <v>13.200000000000001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VLOOKUP(VO669,$A$681:$F$2313,6,FALSE)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VLOOKUP(VX669,$A$681:$F$2313,6,FALSE)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2732</v>
      </c>
      <c r="WI669" s="204"/>
      <c r="WJ669" s="204">
        <f>VLOOKUP(WG669,$A$681:$F$2313,6,FALSE)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VLOOKUP(WP669,$A$681:$F$2313,6,FALSE)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VLOOKUP(WY669,$A$681:$F$2313,6,FALSE)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VLOOKUP(XH669,$A$681:$F$2313,6,FALSE)</f>
        <v>30</v>
      </c>
      <c r="XL669" s="203" t="s">
        <v>69</v>
      </c>
      <c r="XM669" s="10">
        <f>XK669*1.1</f>
        <v>33</v>
      </c>
      <c r="XO669" s="274"/>
      <c r="XP669" s="203" t="s">
        <v>124</v>
      </c>
      <c r="XQ669" s="277" t="s">
        <v>2840</v>
      </c>
      <c r="XS669" s="204"/>
      <c r="XT669" s="204">
        <f>VLOOKUP(XQ669,$A$681:$F$2313,6,FALSE)</f>
        <v>118</v>
      </c>
      <c r="XU669" s="203" t="s">
        <v>69</v>
      </c>
      <c r="XV669" s="10">
        <f>XT669*1.1</f>
        <v>129.80000000000001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VLOOKUP(XZ669,$A$681:$F$2313,6,FALSE)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VLOOKUP(YI669,$A$681:$F$2313,6,FALSE)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VLOOKUP(YR669,$A$681:$F$2313,6,FALSE)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2829</v>
      </c>
      <c r="ZC669" s="204"/>
      <c r="ZD669" s="204">
        <f>VLOOKUP(ZA669,$A$681:$F$2313,6,FALSE)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VLOOKUP(ZJ669,$A$681:$F$2313,6,FALSE)</f>
        <v>30</v>
      </c>
      <c r="ZN669" s="203" t="s">
        <v>69</v>
      </c>
      <c r="ZO669" s="10">
        <f>ZM669*1.1</f>
        <v>33</v>
      </c>
      <c r="ZQ669" s="274"/>
      <c r="ZR669" s="203" t="s">
        <v>124</v>
      </c>
      <c r="ZS669" s="277" t="s">
        <v>839</v>
      </c>
      <c r="ZU669" s="204"/>
      <c r="ZV669" s="204">
        <f>VLOOKUP(ZS669,$A$681:$F$2313,6,FALSE)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VLOOKUP(AAB669,$A$681:$F$2313,6,FALSE)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1835</v>
      </c>
      <c r="AAM669" s="204"/>
      <c r="AAN669" s="204">
        <f>VLOOKUP(AAK669,$A$681:$F$2313,6,FALSE)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2774</v>
      </c>
      <c r="AAV669" s="204"/>
      <c r="AAW669" s="204">
        <f>VLOOKUP(AAT669,$A$681:$F$2313,6,FALSE)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VLOOKUP(ABC669,$A$681:$F$2313,6,FALSE)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VLOOKUP(ABL669,$A$681:$F$2313,6,FALSE)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2829</v>
      </c>
      <c r="ABW669" s="204"/>
      <c r="ABX669" s="204">
        <f>VLOOKUP(ABU669,$A$681:$F$2313,6,FALSE)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VLOOKUP(ACD669,$A$681:$F$2313,6,FALSE)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VLOOKUP(ACM669,$A$681:$F$2313,6,FALSE)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VLOOKUP(ACV669,$A$681:$F$2313,6,FALSE)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VLOOKUP(ADE669,$A$681:$F$2313,6,FALSE)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VLOOKUP(ADN669,$A$681:$F$2313,6,FALSE)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VLOOKUP(ADW669,$A$681:$F$2313,6,FALSE)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VLOOKUP(AEF669,$A$681:$F$2313,6,FALSE)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VLOOKUP(AEO669,$A$681:$F$2313,6,FALSE)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VLOOKUP(AEX669,$A$681:$F$2313,6,FALSE)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VLOOKUP(AFG669,$A$681:$F$2313,6,FALSE)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VLOOKUP(AFP669,$A$681:$F$2313,6,FALSE)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VLOOKUP(AFY669,$A$681:$F$2313,6,FALSE)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VLOOKUP(AGH669,$A$681:$F$2313,6,FALSE)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VLOOKUP(AGQ669,$A$681:$F$2313,6,FALSE)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VLOOKUP(AGZ669,$A$681:$F$2313,6,FALSE)</f>
        <v>3</v>
      </c>
      <c r="AHD669" s="203" t="s">
        <v>69</v>
      </c>
      <c r="AHE669" s="10">
        <f>AHC669*1.1</f>
        <v>3.3000000000000003</v>
      </c>
      <c r="AHF669" s="10"/>
      <c r="AHG669" s="274"/>
      <c r="AHH669" s="203" t="s">
        <v>124</v>
      </c>
      <c r="AHI669" s="277" t="s">
        <v>2740</v>
      </c>
      <c r="AHK669" s="204"/>
      <c r="AHL669" s="204">
        <f>VLOOKUP(AHI669,$A$681:$F$2313,6,FALSE)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2524</v>
      </c>
      <c r="AHT669" s="204"/>
      <c r="AHU669" s="204">
        <f>VLOOKUP(AHR669,$A$681:$F$2313,6,FALSE)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VLOOKUP(AIA669,$A$681:$F$2313,6,FALSE)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2342</v>
      </c>
      <c r="AIL669" s="204"/>
      <c r="AIM669" s="204">
        <f>VLOOKUP(AIJ669,$A$681:$F$2313,6,FALSE)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VLOOKUP(AIS669,$A$681:$F$2313,6,FALSE)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2677</v>
      </c>
      <c r="AJD669" s="204"/>
      <c r="AJE669" s="204">
        <f>VLOOKUP(AJB669,$A$681:$F$2313,6,FALSE)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VLOOKUP(AJK669,$A$681:$F$2313,6,FALSE)</f>
        <v>42</v>
      </c>
      <c r="AJO669" s="203" t="s">
        <v>69</v>
      </c>
      <c r="AJP669" s="10">
        <f>AJN669*1.1</f>
        <v>46.2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VLOOKUP(AJT669,$A$681:$F$2313,6,FALSE)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VLOOKUP(AKC669,$A$681:$F$2313,6,FALSE)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2829</v>
      </c>
      <c r="AKN669" s="204"/>
      <c r="AKO669" s="204">
        <f>VLOOKUP(AKL669,$A$681:$F$2313,6,FALSE)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VLOOKUP(AKU669,$A$681:$F$2313,6,FALSE)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VLOOKUP(ALD669,$A$681:$F$2313,6,FALSE)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2649</v>
      </c>
      <c r="ALO669" s="204"/>
      <c r="ALP669" s="204">
        <f>VLOOKUP(ALM669,$A$681:$F$2313,6,FALSE)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VLOOKUP(ALV669,$A$681:$F$2313,6,FALSE)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VLOOKUP(AME669,$A$681:$F$2313,6,FALSE)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2760</v>
      </c>
      <c r="AMP669" s="204"/>
      <c r="AMQ669" s="204">
        <f>VLOOKUP(AMN669,$A$681:$F$2313,6,FALSE)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VLOOKUP(AMW669,$A$681:$F$2313,6,FALSE)</f>
        <v>30</v>
      </c>
      <c r="ANA669" s="203" t="s">
        <v>69</v>
      </c>
      <c r="ANB669" s="10">
        <f>AMZ669*1.1</f>
        <v>33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VLOOKUP(ANF669,$A$681:$F$2313,6,FALSE)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VLOOKUP(ANO669,$A$681:$F$2313,6,FALSE)</f>
        <v>15</v>
      </c>
      <c r="ANS669" s="203" t="s">
        <v>69</v>
      </c>
      <c r="ANT669" s="10">
        <f>ANR669*1.1</f>
        <v>16.5</v>
      </c>
      <c r="ANU669" s="10"/>
      <c r="ANV669" s="274"/>
      <c r="ANW669" s="203" t="s">
        <v>124</v>
      </c>
      <c r="ANX669" s="277" t="s">
        <v>2752</v>
      </c>
      <c r="ANZ669" s="204"/>
      <c r="AOA669" s="204">
        <f>VLOOKUP(ANX669,$A$681:$F$2313,6,FALSE)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2829</v>
      </c>
      <c r="AOI669" s="204"/>
      <c r="AOJ669" s="204">
        <f>VLOOKUP(AOG669,$A$681:$F$2313,6,FALSE)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2636</v>
      </c>
      <c r="AOR669" s="204"/>
      <c r="AOS669" s="204">
        <f>VLOOKUP(AOP669,$A$681:$F$2313,6,FALSE)</f>
        <v>61</v>
      </c>
      <c r="AOT669" s="203" t="s">
        <v>69</v>
      </c>
      <c r="AOU669" s="10">
        <f>AOS669*1.1</f>
        <v>67.100000000000009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VLOOKUP(AOY669,$A$681:$F$2313,6,FALSE)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2128</v>
      </c>
      <c r="APJ669" s="204"/>
      <c r="APK669" s="204">
        <f>VLOOKUP(APH669,$A$681:$F$2313,6,FALSE)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VLOOKUP(APQ669,$A$681:$F$2313,6,FALSE)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VLOOKUP(APZ669,$A$681:$F$2313,6,FALSE)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368.7</v>
      </c>
      <c r="I670" s="267"/>
      <c r="Q670" s="10">
        <f>SUM(P665:P669)</f>
        <v>126.1</v>
      </c>
      <c r="R670" s="267"/>
      <c r="Z670" s="10">
        <f>SUM(Y665:Y669)</f>
        <v>344</v>
      </c>
      <c r="AA670" s="267"/>
      <c r="AI670" s="10">
        <f>SUM(AH665:AH669)</f>
        <v>246</v>
      </c>
      <c r="AJ670" s="267"/>
      <c r="AR670" s="10">
        <f>SUM(AQ665:AQ669)</f>
        <v>277.39999999999998</v>
      </c>
      <c r="AS670" s="267"/>
      <c r="AW670" s="1"/>
      <c r="BA670" s="10">
        <f>SUM(AZ665:AZ669)</f>
        <v>44.6</v>
      </c>
      <c r="BB670" s="267"/>
      <c r="BF670" s="1"/>
      <c r="BJ670" s="10">
        <f>SUM(BI665:BI669)</f>
        <v>102.60000000000001</v>
      </c>
      <c r="BK670" s="267"/>
      <c r="BO670" s="1"/>
      <c r="BS670" s="10">
        <f>SUM(BR665:BR669)</f>
        <v>290.3</v>
      </c>
      <c r="BT670" s="267"/>
      <c r="BX670" s="1"/>
      <c r="CB670" s="10">
        <f>SUM(CA665:CA669)</f>
        <v>188.3</v>
      </c>
      <c r="CC670" s="267"/>
      <c r="CG670" s="1"/>
      <c r="CK670" s="10">
        <f>SUM(CJ665:CJ669)</f>
        <v>106.89999999999999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65.400000000000006</v>
      </c>
      <c r="DD670" s="267"/>
      <c r="DH670" s="1"/>
      <c r="DL670" s="10">
        <f>SUM(DK665:DK669)</f>
        <v>382.20000000000005</v>
      </c>
      <c r="DM670" s="267"/>
      <c r="DQ670" s="1"/>
      <c r="DU670" s="10">
        <f>SUM(DT665:DT669)</f>
        <v>150.6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215</v>
      </c>
      <c r="EW670" s="267"/>
      <c r="FA670" s="1"/>
      <c r="FE670" s="10">
        <f>SUM(FD665:FD669)</f>
        <v>251.79999999999998</v>
      </c>
      <c r="FF670" s="267"/>
      <c r="FJ670" s="1"/>
      <c r="FN670" s="10">
        <f>SUM(FM665:FM669)</f>
        <v>245.5</v>
      </c>
      <c r="FO670" s="267"/>
      <c r="FS670" s="1"/>
      <c r="FW670" s="10">
        <f>SUM(FV665:FV669)</f>
        <v>50</v>
      </c>
      <c r="FX670" s="267"/>
      <c r="GB670" s="1"/>
      <c r="GF670" s="10">
        <f>SUM(GE665:GE669)</f>
        <v>341.69999999999993</v>
      </c>
      <c r="GG670" s="267"/>
      <c r="GK670" s="1"/>
      <c r="GO670" s="10">
        <f>SUM(GN665:GN669)</f>
        <v>101.5</v>
      </c>
      <c r="GP670" s="267"/>
      <c r="GR670" s="14"/>
      <c r="GX670" s="10">
        <f>SUM(GW665:GW669)</f>
        <v>215.6</v>
      </c>
      <c r="GY670" s="267"/>
      <c r="HC670" s="1"/>
      <c r="HG670" s="10">
        <f>SUM(HF665:HF669)</f>
        <v>81.400000000000006</v>
      </c>
      <c r="HH670" s="267"/>
      <c r="HP670" s="10">
        <f>SUM(HO665:HO669)</f>
        <v>192</v>
      </c>
      <c r="HQ670" s="267"/>
      <c r="HR670" s="1"/>
      <c r="HU670" s="1"/>
      <c r="HV670" s="1"/>
      <c r="HW670" s="1"/>
      <c r="HX670" s="1"/>
      <c r="HY670" s="10">
        <f>SUM(HX665:HX669)</f>
        <v>497.70000000000005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57.3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29.699999999999996</v>
      </c>
      <c r="JA670" s="267"/>
      <c r="JB670" s="1"/>
      <c r="JE670" s="1"/>
      <c r="JF670" s="1"/>
      <c r="JG670" s="1"/>
      <c r="JH670" s="1"/>
      <c r="JI670" s="10">
        <f>SUM(JH665:JH669)</f>
        <v>75.8</v>
      </c>
      <c r="JJ670" s="267"/>
      <c r="JK670" s="1"/>
      <c r="JN670" s="1"/>
      <c r="JO670" s="1"/>
      <c r="JP670" s="1"/>
      <c r="JQ670" s="1"/>
      <c r="JR670" s="10">
        <f>SUM(JQ665:JQ669)</f>
        <v>244</v>
      </c>
      <c r="JS670" s="267"/>
      <c r="JT670" s="1"/>
      <c r="JW670" s="1"/>
      <c r="JX670" s="1"/>
      <c r="JY670" s="1"/>
      <c r="JZ670" s="1"/>
      <c r="KA670" s="10">
        <f>SUM(JZ665:JZ669)</f>
        <v>156.5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142.80000000000001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162.1</v>
      </c>
      <c r="LC670" s="267"/>
      <c r="LD670" s="1"/>
      <c r="LG670" s="1"/>
      <c r="LH670" s="1"/>
      <c r="LI670" s="1"/>
      <c r="LJ670" s="1"/>
      <c r="LK670" s="10">
        <f>SUM(LJ665:LJ669)</f>
        <v>14.399999999999999</v>
      </c>
      <c r="LL670" s="267"/>
      <c r="LM670" s="1"/>
      <c r="LP670" s="1"/>
      <c r="LQ670" s="1"/>
      <c r="LR670" s="1"/>
      <c r="LS670" s="1"/>
      <c r="LT670" s="10">
        <f>SUM(LS665:LS669)</f>
        <v>148.80000000000001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125</v>
      </c>
      <c r="MV670" s="267"/>
      <c r="MW670" s="1"/>
      <c r="MZ670" s="1"/>
      <c r="NA670" s="1"/>
      <c r="NB670" s="1"/>
      <c r="NC670" s="1"/>
      <c r="ND670" s="10">
        <f>SUM(NC665:NC669)</f>
        <v>303.60000000000002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174.9</v>
      </c>
      <c r="OO670" s="267"/>
      <c r="OP670" s="1"/>
      <c r="OS670" s="1"/>
      <c r="OT670" s="1"/>
      <c r="OU670" s="1"/>
      <c r="OV670" s="1"/>
      <c r="OW670" s="10">
        <f>SUM(OV665:OV669)</f>
        <v>221.9</v>
      </c>
      <c r="OX670" s="267"/>
      <c r="OY670" s="1"/>
      <c r="PB670" s="1"/>
      <c r="PC670" s="1"/>
      <c r="PD670" s="1"/>
      <c r="PE670" s="1"/>
      <c r="PF670" s="10">
        <f>SUM(PE665:PE669)</f>
        <v>377.6</v>
      </c>
      <c r="PG670" s="267"/>
      <c r="PH670" s="1"/>
      <c r="PK670" s="1"/>
      <c r="PL670" s="1"/>
      <c r="PM670" s="1"/>
      <c r="PN670" s="1"/>
      <c r="PO670" s="10">
        <f>SUM(PN665:PN669)</f>
        <v>319.89999999999998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15.400000000000002</v>
      </c>
      <c r="QH670" s="267"/>
      <c r="QI670" s="1"/>
      <c r="QL670" s="1"/>
      <c r="QM670" s="1"/>
      <c r="QN670" s="1"/>
      <c r="QO670" s="1"/>
      <c r="QP670" s="10">
        <f>SUM(QO665:QO669)</f>
        <v>346.3</v>
      </c>
      <c r="QQ670" s="267"/>
      <c r="QR670" s="1"/>
      <c r="QU670" s="1"/>
      <c r="QV670" s="1"/>
      <c r="QW670" s="1"/>
      <c r="QX670" s="1"/>
      <c r="QY670" s="10">
        <f>SUM(QX665:QX669)</f>
        <v>192.5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295.10000000000002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113.1</v>
      </c>
      <c r="TK670" s="42"/>
      <c r="TL670" s="2"/>
      <c r="TO670" s="1"/>
      <c r="TP670" s="1"/>
      <c r="TQ670" s="1"/>
      <c r="TR670" s="1"/>
      <c r="TS670" s="10">
        <f>SUM(TR665:TR669)</f>
        <v>67.5</v>
      </c>
      <c r="TT670" s="42"/>
      <c r="TU670" s="2"/>
      <c r="TX670" s="1"/>
      <c r="TY670" s="1"/>
      <c r="TZ670" s="1"/>
      <c r="UA670" s="1"/>
      <c r="UB670" s="10">
        <f>SUM(UA665:UA669)</f>
        <v>273.8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121.10000000000001</v>
      </c>
      <c r="VD670" s="42"/>
      <c r="VE670" s="2"/>
      <c r="VH670" s="1"/>
      <c r="VI670" s="1"/>
      <c r="VJ670" s="1"/>
      <c r="VK670" s="1"/>
      <c r="VL670" s="10">
        <f>SUM(VK665:VK669)</f>
        <v>45.7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41.1</v>
      </c>
      <c r="XO670" s="42"/>
      <c r="XP670" s="2"/>
      <c r="XS670" s="1"/>
      <c r="XT670" s="1"/>
      <c r="XU670" s="1"/>
      <c r="XV670" s="1"/>
      <c r="XW670" s="10">
        <f>SUM(XV665:XV669)</f>
        <v>241.7</v>
      </c>
      <c r="XX670" s="42"/>
      <c r="XY670" s="2"/>
      <c r="YF670" s="10">
        <f>SUM(YE665:YE669)</f>
        <v>218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219.1</v>
      </c>
      <c r="ZH670" s="42"/>
      <c r="ZI670" s="2"/>
      <c r="ZP670" s="10">
        <f>SUM(ZO665:ZO669)</f>
        <v>108.6</v>
      </c>
      <c r="ZQ670" s="42"/>
      <c r="ZR670" s="2"/>
      <c r="ZU670" s="1"/>
      <c r="ZV670" s="1"/>
      <c r="ZW670" s="1"/>
      <c r="ZX670" s="1"/>
      <c r="ZY670" s="10">
        <f>SUM(ZX665:ZX669)</f>
        <v>122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136.5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100.3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3.3000000000000003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154.6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79.2</v>
      </c>
      <c r="AJR670" s="42"/>
      <c r="AJS670" s="2"/>
      <c r="AJV670" s="1"/>
      <c r="AJW670" s="1"/>
      <c r="AJX670" s="1"/>
      <c r="AJY670" s="1"/>
      <c r="AJZ670" s="10">
        <f>SUM(AJY665:AJY669)</f>
        <v>81.599999999999994</v>
      </c>
      <c r="AKA670" s="42"/>
      <c r="AKB670" s="2"/>
      <c r="AKE670" s="1"/>
      <c r="AKF670" s="1"/>
      <c r="AKG670" s="1"/>
      <c r="AKH670" s="1"/>
      <c r="AKI670" s="10">
        <f>SUM(AKH665:AKH669)</f>
        <v>123.3</v>
      </c>
      <c r="AKJ670" s="42"/>
      <c r="AKK670" s="2"/>
      <c r="AKN670" s="1"/>
      <c r="AKO670" s="1"/>
      <c r="AKP670" s="1"/>
      <c r="AKQ670" s="1"/>
      <c r="AKR670" s="10">
        <f>SUM(AKQ665:AKQ669)</f>
        <v>111.6</v>
      </c>
      <c r="AKS670" s="42"/>
      <c r="AKT670" s="2"/>
      <c r="AKW670" s="1"/>
      <c r="AKX670" s="1"/>
      <c r="AKY670" s="1"/>
      <c r="AKZ670" s="1"/>
      <c r="ALA670" s="10">
        <f>SUM(AKZ665:AKZ669)</f>
        <v>69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315.89999999999998</v>
      </c>
      <c r="AND670" s="42"/>
      <c r="ANE670" s="2"/>
      <c r="ANH670" s="1"/>
      <c r="ANI670" s="1"/>
      <c r="ANJ670" s="1"/>
      <c r="ANK670" s="1"/>
      <c r="ANL670" s="10">
        <f>SUM(ANK665:ANK669)</f>
        <v>70.5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13.5</v>
      </c>
      <c r="AON670" s="42"/>
      <c r="AOO670" s="2"/>
      <c r="AOR670" s="1"/>
      <c r="AOS670" s="1"/>
      <c r="AOT670" s="1"/>
      <c r="AOU670" s="1"/>
      <c r="AOV670" s="10">
        <f>SUM(AOU665:AOU669)</f>
        <v>157.80000000000001</v>
      </c>
      <c r="AOW670" s="42"/>
      <c r="AOX670" s="2"/>
      <c r="APA670" s="1"/>
      <c r="APB670" s="1"/>
      <c r="APC670" s="1"/>
      <c r="APD670" s="1"/>
      <c r="APE670" s="10">
        <f>SUM(APD665:APD669)</f>
        <v>119.3</v>
      </c>
      <c r="APF670" s="42"/>
      <c r="APG670" s="2"/>
      <c r="APJ670" s="1"/>
      <c r="APK670" s="1"/>
      <c r="APL670" s="1"/>
      <c r="APM670" s="1"/>
      <c r="APN670" s="10">
        <f>SUM(APM665:APM669)</f>
        <v>58.5</v>
      </c>
      <c r="APO670" s="42"/>
      <c r="APP670" s="2"/>
      <c r="APS670" s="1"/>
      <c r="APT670" s="1"/>
      <c r="APU670" s="1"/>
      <c r="APV670" s="1"/>
      <c r="APW670" s="10">
        <f>SUM(APV665:APV669)</f>
        <v>54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11014.4</v>
      </c>
      <c r="H672" s="57"/>
      <c r="I672" s="273"/>
      <c r="J672" s="57"/>
      <c r="N672" s="15" t="s">
        <v>1552</v>
      </c>
      <c r="O672" s="57"/>
      <c r="P672" s="205">
        <f>SUM(P599:P669)</f>
        <v>10491.8</v>
      </c>
      <c r="Q672" s="57"/>
      <c r="R672" s="273"/>
      <c r="S672" s="57"/>
      <c r="W672" s="15" t="s">
        <v>1552</v>
      </c>
      <c r="X672" s="57"/>
      <c r="Y672" s="205">
        <f>SUM(Y599:Y669)</f>
        <v>11101.3</v>
      </c>
      <c r="Z672" s="57"/>
      <c r="AA672" s="273"/>
      <c r="AB672" s="57"/>
      <c r="AF672" s="15" t="s">
        <v>1552</v>
      </c>
      <c r="AG672" s="57"/>
      <c r="AH672" s="205">
        <f>SUM(AH599:AH669)</f>
        <v>10341.999999999998</v>
      </c>
      <c r="AI672" s="57"/>
      <c r="AJ672" s="273"/>
      <c r="AK672" s="57"/>
      <c r="AO672" s="15" t="s">
        <v>1552</v>
      </c>
      <c r="AP672" s="57"/>
      <c r="AQ672" s="205">
        <f>SUM(AQ599:AQ669)</f>
        <v>12611.800000000003</v>
      </c>
      <c r="AR672" s="57"/>
      <c r="AS672" s="273"/>
      <c r="AT672" s="57"/>
      <c r="AX672" s="15" t="s">
        <v>1552</v>
      </c>
      <c r="AY672" s="57"/>
      <c r="AZ672" s="205">
        <f>SUM(AZ599:AZ669)</f>
        <v>10784</v>
      </c>
      <c r="BA672" s="57"/>
      <c r="BB672" s="273"/>
      <c r="BC672" s="57"/>
      <c r="BG672" s="15" t="s">
        <v>1552</v>
      </c>
      <c r="BH672" s="57"/>
      <c r="BI672" s="205">
        <f>SUM(BI599:BI669)</f>
        <v>10826.499999999995</v>
      </c>
      <c r="BJ672" s="57"/>
      <c r="BK672" s="273"/>
      <c r="BL672" s="57"/>
      <c r="BP672" s="15" t="s">
        <v>1552</v>
      </c>
      <c r="BQ672" s="57"/>
      <c r="BR672" s="205">
        <f>SUM(BR599:BR669)</f>
        <v>11753.6</v>
      </c>
      <c r="BS672" s="57"/>
      <c r="BT672" s="273"/>
      <c r="BU672" s="57"/>
      <c r="BY672" s="15" t="s">
        <v>1552</v>
      </c>
      <c r="BZ672" s="57"/>
      <c r="CA672" s="205">
        <f>SUM(CA599:CA669)</f>
        <v>10823.199999999999</v>
      </c>
      <c r="CB672" s="57"/>
      <c r="CC672" s="273"/>
      <c r="CD672" s="57"/>
      <c r="CH672" s="15" t="s">
        <v>1552</v>
      </c>
      <c r="CI672" s="57"/>
      <c r="CJ672" s="205">
        <f>SUM(CJ599:CJ669)</f>
        <v>11774.6</v>
      </c>
      <c r="CK672" s="57"/>
      <c r="CL672" s="273"/>
      <c r="CM672" s="57"/>
      <c r="CQ672" s="15" t="s">
        <v>1552</v>
      </c>
      <c r="CR672" s="57"/>
      <c r="CS672" s="205">
        <f>SUM(CS599:CS669)</f>
        <v>10634.900000000003</v>
      </c>
      <c r="CT672" s="57"/>
      <c r="CU672" s="273"/>
      <c r="CV672" s="57"/>
      <c r="CZ672" s="15" t="s">
        <v>1552</v>
      </c>
      <c r="DA672" s="57"/>
      <c r="DB672" s="205">
        <f>SUM(DB599:DB669)</f>
        <v>11980.099999999997</v>
      </c>
      <c r="DC672" s="57"/>
      <c r="DD672" s="273"/>
      <c r="DE672" s="57"/>
      <c r="DI672" s="15" t="s">
        <v>1552</v>
      </c>
      <c r="DJ672" s="57"/>
      <c r="DK672" s="205">
        <f>SUM(DK599:DK669)</f>
        <v>10795.3</v>
      </c>
      <c r="DL672" s="57"/>
      <c r="DM672" s="273"/>
      <c r="DN672" s="57"/>
      <c r="DR672" s="15" t="s">
        <v>1552</v>
      </c>
      <c r="DS672" s="57"/>
      <c r="DT672" s="205">
        <f>SUM(DT599:DT669)</f>
        <v>11448.000000000007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9418.8000000000011</v>
      </c>
      <c r="EM672" s="57"/>
      <c r="EN672" s="273"/>
      <c r="EO672" s="57"/>
      <c r="ES672" s="15" t="s">
        <v>1552</v>
      </c>
      <c r="ET672" s="57"/>
      <c r="EU672" s="205">
        <f>SUM(EU599:EU669)</f>
        <v>11259.550000000003</v>
      </c>
      <c r="EV672" s="57"/>
      <c r="EW672" s="273"/>
      <c r="EX672" s="57"/>
      <c r="FB672" s="15" t="s">
        <v>1552</v>
      </c>
      <c r="FC672" s="57"/>
      <c r="FD672" s="205">
        <f>SUM(FD599:FD669)</f>
        <v>10684.600000000006</v>
      </c>
      <c r="FE672" s="57"/>
      <c r="FF672" s="273"/>
      <c r="FG672" s="57"/>
      <c r="FK672" s="15" t="s">
        <v>1552</v>
      </c>
      <c r="FL672" s="57"/>
      <c r="FM672" s="205">
        <f>SUM(FM599:FM669)</f>
        <v>11400.099999999995</v>
      </c>
      <c r="FN672" s="57"/>
      <c r="FO672" s="273"/>
      <c r="FP672" s="57"/>
      <c r="FT672" s="15" t="s">
        <v>1552</v>
      </c>
      <c r="FU672" s="57"/>
      <c r="FV672" s="205">
        <f>SUM(FV599:FV669)</f>
        <v>11836.099999999999</v>
      </c>
      <c r="FW672" s="57"/>
      <c r="FX672" s="273"/>
      <c r="FY672" s="57"/>
      <c r="GC672" s="15" t="s">
        <v>1552</v>
      </c>
      <c r="GD672" s="57"/>
      <c r="GE672" s="205">
        <f>SUM(GE599:GE669)</f>
        <v>10577.6</v>
      </c>
      <c r="GF672" s="57"/>
      <c r="GG672" s="273"/>
      <c r="GH672" s="57"/>
      <c r="GL672" s="15" t="s">
        <v>1552</v>
      </c>
      <c r="GM672" s="57"/>
      <c r="GN672" s="205">
        <f>SUM(GN599:GN669)</f>
        <v>10755.300000000001</v>
      </c>
      <c r="GO672" s="57"/>
      <c r="GP672" s="273"/>
      <c r="GQ672" s="57"/>
      <c r="GU672" s="15" t="s">
        <v>1552</v>
      </c>
      <c r="GV672" s="57"/>
      <c r="GW672" s="205">
        <f>SUM(GW599:GW669)</f>
        <v>10847.900000000001</v>
      </c>
      <c r="GX672" s="57"/>
      <c r="GY672" s="273"/>
      <c r="GZ672" s="57"/>
      <c r="HD672" s="15" t="s">
        <v>1552</v>
      </c>
      <c r="HE672" s="57"/>
      <c r="HF672" s="205">
        <f>SUM(HF599:HF669)</f>
        <v>10764.050000000001</v>
      </c>
      <c r="HG672" s="57"/>
      <c r="HH672" s="273"/>
      <c r="HI672" s="57"/>
      <c r="HM672" s="15" t="s">
        <v>1552</v>
      </c>
      <c r="HN672" s="57"/>
      <c r="HO672" s="205">
        <f>SUM(HO599:HO669)</f>
        <v>11233.1</v>
      </c>
      <c r="HP672" s="57"/>
      <c r="HQ672" s="273"/>
      <c r="HR672" s="57"/>
      <c r="HV672" s="15" t="s">
        <v>1552</v>
      </c>
      <c r="HW672" s="57"/>
      <c r="HX672" s="205">
        <f>SUM(HX599:HX669)</f>
        <v>10703.499999999998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11331.8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9523.0999999999985</v>
      </c>
      <c r="IZ672" s="57"/>
      <c r="JA672" s="273"/>
      <c r="JB672" s="57"/>
      <c r="JF672" s="15" t="s">
        <v>1552</v>
      </c>
      <c r="JG672" s="57"/>
      <c r="JH672" s="205">
        <f>SUM(JH599:JH669)</f>
        <v>10676.800000000001</v>
      </c>
      <c r="JI672" s="57"/>
      <c r="JJ672" s="273"/>
      <c r="JK672" s="57"/>
      <c r="JO672" s="15" t="s">
        <v>1552</v>
      </c>
      <c r="JP672" s="57"/>
      <c r="JQ672" s="205">
        <f>SUM(JQ599:JQ669)</f>
        <v>9045.2000000000025</v>
      </c>
      <c r="JR672" s="57"/>
      <c r="JS672" s="273"/>
      <c r="JT672" s="57"/>
      <c r="JX672" s="15" t="s">
        <v>1552</v>
      </c>
      <c r="JY672" s="57"/>
      <c r="JZ672" s="205">
        <f>SUM(JZ599:JZ669)</f>
        <v>10225.999999999998</v>
      </c>
      <c r="KA672" s="57"/>
      <c r="KB672" s="273"/>
      <c r="KC672" s="57"/>
      <c r="KG672" s="15" t="s">
        <v>1552</v>
      </c>
      <c r="KH672" s="57"/>
      <c r="KI672" s="205">
        <f>SUM(KI599:KI669)</f>
        <v>10562</v>
      </c>
      <c r="KJ672" s="57"/>
      <c r="KK672" s="273"/>
      <c r="KL672" s="57"/>
      <c r="KP672" s="15" t="s">
        <v>1552</v>
      </c>
      <c r="KQ672" s="57"/>
      <c r="KR672" s="205">
        <f>SUM(KR599:KR669)</f>
        <v>10149.599999999997</v>
      </c>
      <c r="KS672" s="57"/>
      <c r="KT672" s="273"/>
      <c r="KU672" s="57"/>
      <c r="KY672" s="15" t="s">
        <v>1552</v>
      </c>
      <c r="KZ672" s="57"/>
      <c r="LA672" s="205">
        <f>SUM(LA599:LA669)</f>
        <v>11190.900000000001</v>
      </c>
      <c r="LB672" s="57"/>
      <c r="LC672" s="273"/>
      <c r="LD672" s="57"/>
      <c r="LH672" s="15" t="s">
        <v>1552</v>
      </c>
      <c r="LI672" s="57"/>
      <c r="LJ672" s="205">
        <f>SUM(LJ599:LJ669)</f>
        <v>10383.200000000001</v>
      </c>
      <c r="LK672" s="57"/>
      <c r="LL672" s="273"/>
      <c r="LM672" s="57"/>
      <c r="LQ672" s="15" t="s">
        <v>1552</v>
      </c>
      <c r="LR672" s="57"/>
      <c r="LS672" s="205">
        <f>SUM(LS599:LS669)</f>
        <v>11654.4</v>
      </c>
      <c r="LT672" s="57"/>
      <c r="LU672" s="273"/>
      <c r="LV672" s="57"/>
      <c r="LZ672" s="15" t="s">
        <v>1552</v>
      </c>
      <c r="MA672" s="57"/>
      <c r="MB672" s="205">
        <f>SUM(MB599:MB669)</f>
        <v>9068.4000000000015</v>
      </c>
      <c r="MC672" s="57"/>
      <c r="MD672" s="273"/>
      <c r="ME672" s="57"/>
      <c r="MI672" s="15" t="s">
        <v>1552</v>
      </c>
      <c r="MJ672" s="57"/>
      <c r="MK672" s="205">
        <f>SUM(MK599:MK669)</f>
        <v>11274.100000000006</v>
      </c>
      <c r="ML672" s="57"/>
      <c r="MM672" s="273"/>
      <c r="MN672" s="57"/>
      <c r="MR672" s="15" t="s">
        <v>1552</v>
      </c>
      <c r="MS672" s="57"/>
      <c r="MT672" s="205">
        <f>SUM(MT599:MT669)</f>
        <v>9965.1000000000022</v>
      </c>
      <c r="MU672" s="57"/>
      <c r="MV672" s="273"/>
      <c r="MW672" s="57"/>
      <c r="NA672" s="15" t="s">
        <v>1552</v>
      </c>
      <c r="NB672" s="57"/>
      <c r="NC672" s="205">
        <f>SUM(NC599:NC669)</f>
        <v>10826.399999999994</v>
      </c>
      <c r="ND672" s="57"/>
      <c r="NE672" s="273"/>
      <c r="NF672" s="57"/>
      <c r="NJ672" s="15" t="s">
        <v>1552</v>
      </c>
      <c r="NK672" s="57"/>
      <c r="NL672" s="205">
        <f>SUM(NL599:NL669)</f>
        <v>8724.9000000000015</v>
      </c>
      <c r="NM672" s="57"/>
      <c r="NN672" s="273"/>
      <c r="NO672" s="57"/>
      <c r="NS672" s="15" t="s">
        <v>1552</v>
      </c>
      <c r="NT672" s="57"/>
      <c r="NU672" s="205">
        <f>SUM(NU599:NU669)</f>
        <v>8961.1999999999989</v>
      </c>
      <c r="NV672" s="57"/>
      <c r="NW672" s="273"/>
      <c r="NX672" s="57"/>
      <c r="OB672" s="15" t="s">
        <v>1552</v>
      </c>
      <c r="OC672" s="57"/>
      <c r="OD672" s="205">
        <f>SUM(OD599:OD669)</f>
        <v>5833.9000000000015</v>
      </c>
      <c r="OE672" s="57"/>
      <c r="OF672" s="273"/>
      <c r="OG672" s="57"/>
      <c r="OK672" s="15" t="s">
        <v>1552</v>
      </c>
      <c r="OL672" s="57"/>
      <c r="OM672" s="205">
        <f>SUM(OM599:OM669)</f>
        <v>10413.799999999999</v>
      </c>
      <c r="ON672" s="57"/>
      <c r="OO672" s="273"/>
      <c r="OP672" s="57"/>
      <c r="OT672" s="15" t="s">
        <v>1552</v>
      </c>
      <c r="OU672" s="57"/>
      <c r="OV672" s="205">
        <f>SUM(OV599:OV669)</f>
        <v>7993.699999999998</v>
      </c>
      <c r="OW672" s="57"/>
      <c r="OX672" s="273"/>
      <c r="OY672" s="57"/>
      <c r="PC672" s="15" t="s">
        <v>1552</v>
      </c>
      <c r="PD672" s="57"/>
      <c r="PE672" s="205">
        <f>SUM(PE599:PE669)</f>
        <v>11220.100000000002</v>
      </c>
      <c r="PF672" s="57"/>
      <c r="PG672" s="273"/>
      <c r="PH672" s="57"/>
      <c r="PL672" s="15" t="s">
        <v>1552</v>
      </c>
      <c r="PM672" s="57"/>
      <c r="PN672" s="205">
        <f>SUM(PN599:PN669)</f>
        <v>10678.2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8849.4999999999964</v>
      </c>
      <c r="QG672" s="57"/>
      <c r="QH672" s="273"/>
      <c r="QI672" s="57"/>
      <c r="QM672" s="15" t="s">
        <v>1552</v>
      </c>
      <c r="QN672" s="57"/>
      <c r="QO672" s="205">
        <f>SUM(QO599:QO669)</f>
        <v>10851.95</v>
      </c>
      <c r="QP672" s="57"/>
      <c r="QQ672" s="273"/>
      <c r="QR672" s="57"/>
      <c r="QV672" s="15" t="s">
        <v>1552</v>
      </c>
      <c r="QW672" s="57"/>
      <c r="QX672" s="205">
        <f>SUM(QX599:QX669)</f>
        <v>10967.9</v>
      </c>
      <c r="QY672" s="57"/>
      <c r="QZ672" s="273"/>
      <c r="RA672" s="57"/>
      <c r="RE672" s="15" t="s">
        <v>1552</v>
      </c>
      <c r="RF672" s="57"/>
      <c r="RG672" s="205">
        <f>SUM(RG599:RG669)</f>
        <v>10529.849999999999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12446.899999999998</v>
      </c>
      <c r="SA672" s="275"/>
      <c r="SB672" s="182"/>
      <c r="SF672" s="15" t="s">
        <v>1552</v>
      </c>
      <c r="SH672" s="205">
        <f>SUM(SH599:SH669)</f>
        <v>11840.2</v>
      </c>
      <c r="SJ672" s="275"/>
      <c r="SK672" s="182"/>
      <c r="SO672" s="15" t="s">
        <v>1552</v>
      </c>
      <c r="SQ672" s="205">
        <f>SUM(SQ599:SQ669)</f>
        <v>11298.099999999999</v>
      </c>
      <c r="SS672" s="275"/>
      <c r="ST672" s="182"/>
      <c r="SX672" s="15" t="s">
        <v>1552</v>
      </c>
      <c r="SZ672" s="205">
        <f>SUM(SZ599:SZ669)</f>
        <v>8152.2000000000025</v>
      </c>
      <c r="TB672" s="275"/>
      <c r="TC672" s="182"/>
      <c r="TG672" s="15" t="s">
        <v>1552</v>
      </c>
      <c r="TI672" s="205">
        <f>SUM(TI599:TI669)</f>
        <v>10193.300000000001</v>
      </c>
      <c r="TK672" s="275"/>
      <c r="TL672" s="182"/>
      <c r="TP672" s="15" t="s">
        <v>1552</v>
      </c>
      <c r="TR672" s="205">
        <f>SUM(TR599:TR669)</f>
        <v>9048.6999999999989</v>
      </c>
      <c r="TT672" s="275"/>
      <c r="TU672" s="182"/>
      <c r="TY672" s="15" t="s">
        <v>1552</v>
      </c>
      <c r="UA672" s="205">
        <f>SUM(UA599:UA669)</f>
        <v>9381.2000000000025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9135.6</v>
      </c>
      <c r="UU672" s="275"/>
      <c r="UV672" s="182"/>
      <c r="UZ672" s="15" t="s">
        <v>1552</v>
      </c>
      <c r="VB672" s="205">
        <f>SUM(VB599:VB669)</f>
        <v>9196.4999999999982</v>
      </c>
      <c r="VD672" s="275"/>
      <c r="VE672" s="182"/>
      <c r="VI672" s="15" t="s">
        <v>1552</v>
      </c>
      <c r="VK672" s="205">
        <f>SUM(VK599:VK669)</f>
        <v>10142.550000000003</v>
      </c>
      <c r="VM672" s="275"/>
      <c r="VN672" s="182"/>
      <c r="VR672" s="15" t="s">
        <v>1552</v>
      </c>
      <c r="VT672" s="205">
        <f>SUM(VT599:VT669)</f>
        <v>7125.5999999999985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7400.2000000000016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8976.2999999999975</v>
      </c>
      <c r="XO672" s="275"/>
      <c r="XP672" s="182"/>
      <c r="XT672" s="15" t="s">
        <v>1552</v>
      </c>
      <c r="XV672" s="205">
        <f>SUM(XV599:XV669)</f>
        <v>10110.899999999996</v>
      </c>
      <c r="XX672" s="275"/>
      <c r="XY672" s="182"/>
      <c r="YC672" s="15" t="s">
        <v>1552</v>
      </c>
      <c r="YE672" s="205">
        <f>SUM(YE599:YE669)</f>
        <v>10961.599999999997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11530.199999999995</v>
      </c>
      <c r="ZH672" s="275"/>
      <c r="ZI672" s="182"/>
      <c r="ZM672" s="15" t="s">
        <v>1552</v>
      </c>
      <c r="ZO672" s="205">
        <f>SUM(ZO599:ZO669)</f>
        <v>10939.799999999997</v>
      </c>
      <c r="ZQ672" s="275"/>
      <c r="ZR672" s="182"/>
      <c r="ZV672" s="15" t="s">
        <v>1552</v>
      </c>
      <c r="ZX672" s="205">
        <f>SUM(ZX599:ZX669)</f>
        <v>10050.6</v>
      </c>
      <c r="ZZ672" s="275"/>
      <c r="AAA672" s="182"/>
      <c r="AAE672" s="15" t="s">
        <v>1552</v>
      </c>
      <c r="AAG672" s="205">
        <f>SUM(AAG599:AAG669)</f>
        <v>7712.0999999999995</v>
      </c>
      <c r="AAI672" s="275"/>
      <c r="AAJ672" s="182"/>
      <c r="AAN672" s="15" t="s">
        <v>1552</v>
      </c>
      <c r="AAP672" s="205">
        <f>SUM(AAP599:AAP669)</f>
        <v>9097.7999999999993</v>
      </c>
      <c r="AAR672" s="275"/>
      <c r="AAS672" s="182"/>
      <c r="AAW672" s="15" t="s">
        <v>1552</v>
      </c>
      <c r="AAY672" s="205">
        <f>SUM(AAY599:AAY669)</f>
        <v>8566.85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7157.7000000000016</v>
      </c>
      <c r="ABS672" s="275"/>
      <c r="ABT672" s="182"/>
      <c r="ABX672" s="15" t="s">
        <v>1552</v>
      </c>
      <c r="ABZ672" s="205">
        <f>SUM(ABZ599:ABZ669)</f>
        <v>9484.1000000000022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9124.5000000000018</v>
      </c>
      <c r="AHG672" s="275"/>
      <c r="AHH672" s="182"/>
      <c r="AHL672" s="15" t="s">
        <v>1552</v>
      </c>
      <c r="AHN672" s="205">
        <f>SUM(AHN599:AHN669)</f>
        <v>7999.2999999999993</v>
      </c>
      <c r="AHP672" s="275"/>
      <c r="AHQ672" s="182"/>
      <c r="AHU672" s="15" t="s">
        <v>1552</v>
      </c>
      <c r="AHW672" s="205">
        <f>SUM(AHW599:AHW669)</f>
        <v>10547.799999999996</v>
      </c>
      <c r="AHY672" s="275"/>
      <c r="AHZ672" s="182"/>
      <c r="AID672" s="15" t="s">
        <v>1552</v>
      </c>
      <c r="AIF672" s="205">
        <f>SUM(AIF599:AIF669)</f>
        <v>8191.5000000000018</v>
      </c>
      <c r="AIH672" s="275"/>
      <c r="AII672" s="182"/>
      <c r="AIM672" s="15" t="s">
        <v>1552</v>
      </c>
      <c r="AIO672" s="205">
        <f>SUM(AIO599:AIO669)</f>
        <v>9054.35</v>
      </c>
      <c r="AIQ672" s="275"/>
      <c r="AIR672" s="182"/>
      <c r="AIV672" s="15" t="s">
        <v>1552</v>
      </c>
      <c r="AIX672" s="205">
        <f>SUM(AIX599:AIX669)</f>
        <v>10143.599999999999</v>
      </c>
      <c r="AIZ672" s="275"/>
      <c r="AJA672" s="182"/>
      <c r="AJE672" s="15" t="s">
        <v>1552</v>
      </c>
      <c r="AJG672" s="205">
        <f>SUM(AJG599:AJG669)</f>
        <v>9500.6000000000022</v>
      </c>
      <c r="AJI672" s="275"/>
      <c r="AJJ672" s="182"/>
      <c r="AJN672" s="15" t="s">
        <v>1552</v>
      </c>
      <c r="AJP672" s="205">
        <f>SUM(AJP599:AJP669)</f>
        <v>10727.200000000004</v>
      </c>
      <c r="AJR672" s="275"/>
      <c r="AJS672" s="182"/>
      <c r="AJW672" s="15" t="s">
        <v>1552</v>
      </c>
      <c r="AJY672" s="205">
        <f>SUM(AJY599:AJY669)</f>
        <v>10338.400000000005</v>
      </c>
      <c r="AKA672" s="275"/>
      <c r="AKB672" s="182"/>
      <c r="AKF672" s="15" t="s">
        <v>1552</v>
      </c>
      <c r="AKH672" s="205">
        <f>SUM(AKH599:AKH669)</f>
        <v>10790.8</v>
      </c>
      <c r="AKJ672" s="275"/>
      <c r="AKK672" s="182"/>
      <c r="AKO672" s="15" t="s">
        <v>1552</v>
      </c>
      <c r="AKQ672" s="205">
        <f>SUM(AKQ599:AKQ669)</f>
        <v>11043.400000000005</v>
      </c>
      <c r="AKS672" s="275"/>
      <c r="AKT672" s="182"/>
      <c r="AKX672" s="15" t="s">
        <v>1552</v>
      </c>
      <c r="AKZ672" s="205">
        <f>SUM(AKZ599:AKZ669)</f>
        <v>8137.3</v>
      </c>
      <c r="ALB672" s="275"/>
      <c r="ALC672" s="182"/>
      <c r="ALG672" s="15" t="s">
        <v>1552</v>
      </c>
      <c r="ALI672" s="205">
        <f>SUM(ALI599:ALI669)</f>
        <v>9410.5</v>
      </c>
      <c r="ALK672" s="275"/>
      <c r="ALL672" s="182"/>
      <c r="ALP672" s="15" t="s">
        <v>1552</v>
      </c>
      <c r="ALR672" s="205">
        <f>SUM(ALR599:ALR669)</f>
        <v>9099</v>
      </c>
      <c r="ALT672" s="275"/>
      <c r="ALU672" s="182"/>
      <c r="ALY672" s="15" t="s">
        <v>1552</v>
      </c>
      <c r="AMA672" s="205">
        <f>SUM(AMA599:AMA669)</f>
        <v>9919.5000000000018</v>
      </c>
      <c r="AMC672" s="275"/>
      <c r="AMD672" s="182"/>
      <c r="AMH672" s="15" t="s">
        <v>1552</v>
      </c>
      <c r="AMJ672" s="205">
        <f>SUM(AMJ599:AMJ669)</f>
        <v>9678.2000000000007</v>
      </c>
      <c r="AML672" s="275"/>
      <c r="AMM672" s="182"/>
      <c r="AMQ672" s="15" t="s">
        <v>1552</v>
      </c>
      <c r="AMS672" s="205">
        <f>SUM(AMS599:AMS669)</f>
        <v>10228.899999999994</v>
      </c>
      <c r="AMU672" s="275"/>
      <c r="AMV672" s="182"/>
      <c r="AMZ672" s="15" t="s">
        <v>1552</v>
      </c>
      <c r="ANB672" s="205">
        <f>SUM(ANB599:ANB669)</f>
        <v>11372.000000000004</v>
      </c>
      <c r="AND672" s="275"/>
      <c r="ANE672" s="182"/>
      <c r="ANI672" s="15" t="s">
        <v>1552</v>
      </c>
      <c r="ANK672" s="205">
        <f>SUM(ANK599:ANK669)</f>
        <v>9732.6</v>
      </c>
      <c r="ANM672" s="275"/>
      <c r="ANN672" s="182"/>
      <c r="ANR672" s="15" t="s">
        <v>1552</v>
      </c>
      <c r="ANT672" s="205">
        <f>SUM(ANT599:ANT669)</f>
        <v>10116.599999999999</v>
      </c>
      <c r="ANV672" s="275"/>
      <c r="ANW672" s="182"/>
      <c r="AOA672" s="15" t="s">
        <v>1552</v>
      </c>
      <c r="AOC672" s="205">
        <f>SUM(AOC599:AOC669)</f>
        <v>10145.199999999999</v>
      </c>
      <c r="AOE672" s="275"/>
      <c r="AOF672" s="182"/>
      <c r="AOJ672" s="15" t="s">
        <v>1552</v>
      </c>
      <c r="AOL672" s="205">
        <f>SUM(AOL599:AOL669)</f>
        <v>11938.500000000002</v>
      </c>
      <c r="AON672" s="275"/>
      <c r="AOO672" s="182"/>
      <c r="AOS672" s="15" t="s">
        <v>1552</v>
      </c>
      <c r="AOU672" s="205">
        <f>SUM(AOU599:AOU669)</f>
        <v>11467.3</v>
      </c>
      <c r="AOW672" s="275"/>
      <c r="AOX672" s="182"/>
      <c r="APB672" s="15" t="s">
        <v>1552</v>
      </c>
      <c r="APD672" s="205">
        <f>SUM(APD599:APD669)</f>
        <v>10630.3</v>
      </c>
      <c r="APF672" s="275"/>
      <c r="APG672" s="182"/>
      <c r="APK672" s="15" t="s">
        <v>1552</v>
      </c>
      <c r="APM672" s="205">
        <f>SUM(APM599:APM669)</f>
        <v>9773.899999999996</v>
      </c>
      <c r="APO672" s="275"/>
      <c r="APP672" s="182"/>
      <c r="APT672" s="15" t="s">
        <v>1552</v>
      </c>
      <c r="APV672" s="205">
        <f>SUM(APV599:APV669)</f>
        <v>10513.550000000001</v>
      </c>
      <c r="APX672" s="275"/>
      <c r="APY672" s="182"/>
      <c r="AQC672" s="15" t="s">
        <v>1552</v>
      </c>
      <c r="AQE672" s="205">
        <f>SUM(AQE599:AQE669)</f>
        <v>10325.5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2002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2646</v>
      </c>
      <c r="B681" s="28"/>
      <c r="C681" s="276"/>
      <c r="D681" s="419" t="s">
        <v>129</v>
      </c>
      <c r="E681" s="50">
        <f t="shared" ref="E681:E744" si="4">COUNTIF($A$599:$AQF$672,A681)</f>
        <v>3</v>
      </c>
      <c r="F681" s="285">
        <f t="shared" ref="F681:F744" si="5">SUM(G681:L681)</f>
        <v>0</v>
      </c>
      <c r="H681" s="457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4"/>
        <v>12</v>
      </c>
      <c r="F682" s="285">
        <f t="shared" si="5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4"/>
        <v>3</v>
      </c>
      <c r="F683" s="285">
        <f t="shared" si="5"/>
        <v>0</v>
      </c>
      <c r="H683" s="457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4"/>
        <v>22</v>
      </c>
      <c r="F684" s="285">
        <f t="shared" si="5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2774</v>
      </c>
      <c r="B685" s="28"/>
      <c r="C685" s="276"/>
      <c r="D685" s="419" t="s">
        <v>129</v>
      </c>
      <c r="E685" s="50">
        <f t="shared" si="4"/>
        <v>2</v>
      </c>
      <c r="F685" s="285">
        <f t="shared" si="5"/>
        <v>0</v>
      </c>
      <c r="H685" s="457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2065</v>
      </c>
      <c r="B686" s="418"/>
      <c r="C686" s="418"/>
      <c r="D686" s="1" t="s">
        <v>131</v>
      </c>
      <c r="E686" s="50">
        <f t="shared" si="4"/>
        <v>1</v>
      </c>
      <c r="F686" s="285">
        <f t="shared" si="5"/>
        <v>80</v>
      </c>
      <c r="H686" s="457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2708</v>
      </c>
      <c r="B687" s="28"/>
      <c r="C687" s="276"/>
      <c r="D687" s="419" t="s">
        <v>129</v>
      </c>
      <c r="E687" s="50">
        <f t="shared" si="4"/>
        <v>6</v>
      </c>
      <c r="F687" s="285">
        <f t="shared" si="5"/>
        <v>0</v>
      </c>
      <c r="H687" s="457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4"/>
        <v>9</v>
      </c>
      <c r="F688" s="285">
        <f t="shared" si="5"/>
        <v>0</v>
      </c>
      <c r="H688" s="457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2817</v>
      </c>
      <c r="B689" s="421"/>
      <c r="C689" s="421"/>
      <c r="D689" s="419" t="s">
        <v>130</v>
      </c>
      <c r="E689" s="50">
        <f t="shared" si="4"/>
        <v>1</v>
      </c>
      <c r="F689" s="285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4"/>
        <v>93</v>
      </c>
      <c r="F690" s="285">
        <f t="shared" si="5"/>
        <v>96</v>
      </c>
      <c r="H690" s="457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2523</v>
      </c>
      <c r="B691" s="28"/>
      <c r="C691" s="276"/>
      <c r="D691" s="419" t="s">
        <v>129</v>
      </c>
      <c r="E691" s="50">
        <f t="shared" si="4"/>
        <v>1</v>
      </c>
      <c r="F691" s="285">
        <f t="shared" si="5"/>
        <v>0</v>
      </c>
      <c r="H691" s="457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4"/>
        <v>8</v>
      </c>
      <c r="F692" s="285">
        <f t="shared" si="5"/>
        <v>36</v>
      </c>
      <c r="H692" s="457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4"/>
        <v>12</v>
      </c>
      <c r="F693" s="285">
        <f t="shared" si="5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4"/>
        <v>9</v>
      </c>
      <c r="F694" s="285">
        <f t="shared" si="5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4"/>
        <v>29</v>
      </c>
      <c r="F695" s="285">
        <f t="shared" si="5"/>
        <v>259</v>
      </c>
      <c r="H695" s="457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4"/>
        <v>6</v>
      </c>
      <c r="F696" s="285">
        <f t="shared" si="5"/>
        <v>0</v>
      </c>
      <c r="H696" s="457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2574</v>
      </c>
      <c r="B697" s="28"/>
      <c r="C697" s="276"/>
      <c r="D697" s="419" t="s">
        <v>129</v>
      </c>
      <c r="E697" s="50">
        <f t="shared" si="4"/>
        <v>1</v>
      </c>
      <c r="F697" s="285">
        <f t="shared" si="5"/>
        <v>20</v>
      </c>
      <c r="H697" s="457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4"/>
        <v>3</v>
      </c>
      <c r="F698" s="285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2076</v>
      </c>
      <c r="B699" s="421"/>
      <c r="C699" s="421"/>
      <c r="D699" s="419" t="s">
        <v>132</v>
      </c>
      <c r="E699" s="50">
        <f t="shared" si="4"/>
        <v>4</v>
      </c>
      <c r="F699" s="285">
        <f t="shared" si="5"/>
        <v>0</v>
      </c>
      <c r="H699" s="457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4"/>
        <v>0</v>
      </c>
      <c r="F700" s="285">
        <f t="shared" si="5"/>
        <v>2</v>
      </c>
      <c r="H700" s="457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4"/>
        <v>4</v>
      </c>
      <c r="F701" s="285">
        <f t="shared" si="5"/>
        <v>30</v>
      </c>
      <c r="I701" s="50">
        <v>5</v>
      </c>
      <c r="J701" s="50">
        <v>25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2746</v>
      </c>
      <c r="B702" s="28"/>
      <c r="C702" s="276"/>
      <c r="D702" s="419" t="s">
        <v>129</v>
      </c>
      <c r="E702" s="50">
        <f t="shared" si="4"/>
        <v>1</v>
      </c>
      <c r="F702" s="285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2616</v>
      </c>
      <c r="B703" s="28"/>
      <c r="C703" s="276"/>
      <c r="D703" s="419" t="s">
        <v>129</v>
      </c>
      <c r="E703" s="50">
        <f t="shared" si="4"/>
        <v>0</v>
      </c>
      <c r="F703" s="285">
        <f t="shared" si="5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2823</v>
      </c>
      <c r="B704" s="28"/>
      <c r="C704" s="276"/>
      <c r="D704" s="419" t="s">
        <v>129</v>
      </c>
      <c r="E704" s="50">
        <f t="shared" si="4"/>
        <v>0</v>
      </c>
      <c r="F704" s="285">
        <f t="shared" si="5"/>
        <v>0</v>
      </c>
      <c r="H704" s="457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4"/>
        <v>10</v>
      </c>
      <c r="F705" s="285">
        <f t="shared" si="5"/>
        <v>89</v>
      </c>
      <c r="H705" s="457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3125</v>
      </c>
      <c r="B706" s="28"/>
      <c r="C706" s="276"/>
      <c r="D706" s="419" t="s">
        <v>129</v>
      </c>
      <c r="E706" s="50">
        <f t="shared" si="4"/>
        <v>0</v>
      </c>
      <c r="F706" s="285">
        <f t="shared" si="5"/>
        <v>0</v>
      </c>
      <c r="H706" s="457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2687</v>
      </c>
      <c r="B707" s="28"/>
      <c r="C707" s="421"/>
      <c r="D707" s="419" t="s">
        <v>129</v>
      </c>
      <c r="E707" s="50">
        <f t="shared" si="4"/>
        <v>0</v>
      </c>
      <c r="F707" s="285">
        <f t="shared" si="5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4"/>
        <v>22</v>
      </c>
      <c r="F708" s="285">
        <f t="shared" si="5"/>
        <v>29</v>
      </c>
      <c r="H708" s="457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4"/>
        <v>1</v>
      </c>
      <c r="F709" s="285">
        <f t="shared" si="5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4"/>
        <v>1</v>
      </c>
      <c r="F710" s="285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4"/>
        <v>3</v>
      </c>
      <c r="F711" s="285">
        <f t="shared" si="5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4"/>
        <v>13</v>
      </c>
      <c r="F712" s="285">
        <f t="shared" si="5"/>
        <v>45</v>
      </c>
      <c r="H712" s="457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2517</v>
      </c>
      <c r="B713" s="421"/>
      <c r="C713" s="421"/>
      <c r="D713" s="419" t="s">
        <v>132</v>
      </c>
      <c r="E713" s="50">
        <f t="shared" si="4"/>
        <v>7</v>
      </c>
      <c r="F713" s="285">
        <f t="shared" si="5"/>
        <v>10</v>
      </c>
      <c r="H713" s="457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4"/>
        <v>47</v>
      </c>
      <c r="F714" s="285">
        <f t="shared" si="5"/>
        <v>62</v>
      </c>
      <c r="H714" s="457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2551</v>
      </c>
      <c r="B715" s="421"/>
      <c r="C715" s="421"/>
      <c r="D715" s="419" t="s">
        <v>130</v>
      </c>
      <c r="E715" s="50">
        <f t="shared" si="4"/>
        <v>10</v>
      </c>
      <c r="F715" s="285">
        <f t="shared" si="5"/>
        <v>25</v>
      </c>
      <c r="H715" s="50">
        <v>3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4"/>
        <v>4</v>
      </c>
      <c r="F716" s="285">
        <f t="shared" si="5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2069</v>
      </c>
      <c r="B717" s="280"/>
      <c r="C717" s="418"/>
      <c r="D717" s="419" t="s">
        <v>139</v>
      </c>
      <c r="E717" s="50">
        <f t="shared" si="4"/>
        <v>64</v>
      </c>
      <c r="F717" s="285">
        <f t="shared" si="5"/>
        <v>86</v>
      </c>
      <c r="H717" s="457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2726</v>
      </c>
      <c r="B718" s="421"/>
      <c r="C718" s="421"/>
      <c r="D718" s="419" t="s">
        <v>130</v>
      </c>
      <c r="E718" s="50">
        <f t="shared" si="4"/>
        <v>4</v>
      </c>
      <c r="F718" s="285">
        <f t="shared" si="5"/>
        <v>12</v>
      </c>
      <c r="H718" s="457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4"/>
        <v>0</v>
      </c>
      <c r="F719" s="285">
        <f t="shared" si="5"/>
        <v>3</v>
      </c>
      <c r="H719" s="457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4"/>
        <v>1</v>
      </c>
      <c r="F720" s="285">
        <f t="shared" si="5"/>
        <v>3</v>
      </c>
      <c r="H720" s="457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4"/>
        <v>15</v>
      </c>
      <c r="F721" s="285">
        <f t="shared" si="5"/>
        <v>116</v>
      </c>
      <c r="H721" s="457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4"/>
        <v>4</v>
      </c>
      <c r="F722" s="285">
        <f t="shared" si="5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2869</v>
      </c>
      <c r="B723" s="28"/>
      <c r="C723" s="276"/>
      <c r="D723" s="419" t="s">
        <v>129</v>
      </c>
      <c r="E723" s="50">
        <f t="shared" si="4"/>
        <v>1</v>
      </c>
      <c r="F723" s="285">
        <f t="shared" si="5"/>
        <v>2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4"/>
        <v>27</v>
      </c>
      <c r="F724" s="285">
        <f t="shared" si="5"/>
        <v>162</v>
      </c>
      <c r="H724" s="457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2853</v>
      </c>
      <c r="B725" s="28"/>
      <c r="C725" s="421"/>
      <c r="D725" s="419" t="s">
        <v>129</v>
      </c>
      <c r="E725" s="50">
        <f t="shared" si="4"/>
        <v>0</v>
      </c>
      <c r="F725" s="285">
        <f t="shared" si="5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2098</v>
      </c>
      <c r="B726" s="418"/>
      <c r="C726" s="418"/>
      <c r="D726" s="1" t="s">
        <v>131</v>
      </c>
      <c r="E726" s="50">
        <f t="shared" si="4"/>
        <v>4</v>
      </c>
      <c r="F726" s="285">
        <f t="shared" si="5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2107</v>
      </c>
      <c r="B727" s="28"/>
      <c r="C727" s="276"/>
      <c r="D727" s="419" t="s">
        <v>129</v>
      </c>
      <c r="E727" s="50">
        <f t="shared" si="4"/>
        <v>1</v>
      </c>
      <c r="F727" s="285">
        <f t="shared" si="5"/>
        <v>0</v>
      </c>
      <c r="H727" s="457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4"/>
        <v>0</v>
      </c>
      <c r="F728" s="285">
        <f t="shared" si="5"/>
        <v>0</v>
      </c>
      <c r="H728" s="457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4"/>
        <v>10</v>
      </c>
      <c r="F729" s="285">
        <f t="shared" si="5"/>
        <v>12</v>
      </c>
      <c r="H729" s="457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4"/>
        <v>5</v>
      </c>
      <c r="F730" s="285">
        <f t="shared" si="5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4"/>
        <v>5</v>
      </c>
      <c r="F731" s="285">
        <f t="shared" si="5"/>
        <v>5</v>
      </c>
      <c r="H731" s="457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4"/>
        <v>19</v>
      </c>
      <c r="F732" s="285">
        <f t="shared" si="5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4"/>
        <v>8</v>
      </c>
      <c r="F733" s="285">
        <f t="shared" si="5"/>
        <v>46</v>
      </c>
      <c r="H733" s="457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2071</v>
      </c>
      <c r="B734" s="28"/>
      <c r="C734" s="421"/>
      <c r="D734" s="419" t="s">
        <v>129</v>
      </c>
      <c r="E734" s="50">
        <f t="shared" si="4"/>
        <v>9</v>
      </c>
      <c r="F734" s="285">
        <f t="shared" si="5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2313</v>
      </c>
      <c r="B735" s="276"/>
      <c r="C735" s="276"/>
      <c r="D735" s="419" t="s">
        <v>130</v>
      </c>
      <c r="E735" s="50">
        <f t="shared" si="4"/>
        <v>2</v>
      </c>
      <c r="F735" s="285">
        <f t="shared" si="5"/>
        <v>15</v>
      </c>
      <c r="J735" s="50">
        <v>15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2332</v>
      </c>
      <c r="B736" s="421"/>
      <c r="C736" s="421"/>
      <c r="D736" s="419" t="s">
        <v>130</v>
      </c>
      <c r="E736" s="50">
        <f t="shared" si="4"/>
        <v>2</v>
      </c>
      <c r="F736" s="285">
        <f t="shared" si="5"/>
        <v>41</v>
      </c>
      <c r="H736" s="50">
        <v>40</v>
      </c>
      <c r="I736" s="50">
        <v>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2679</v>
      </c>
      <c r="B737" s="28"/>
      <c r="C737" s="276"/>
      <c r="D737" s="419" t="s">
        <v>129</v>
      </c>
      <c r="E737" s="50">
        <f t="shared" si="4"/>
        <v>0</v>
      </c>
      <c r="F737" s="285">
        <f t="shared" si="5"/>
        <v>0</v>
      </c>
      <c r="H737" s="457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2637</v>
      </c>
      <c r="B738" s="28"/>
      <c r="C738" s="276"/>
      <c r="D738" s="419" t="s">
        <v>129</v>
      </c>
      <c r="E738" s="50">
        <f t="shared" si="4"/>
        <v>2</v>
      </c>
      <c r="F738" s="285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4"/>
        <v>6</v>
      </c>
      <c r="F739" s="285">
        <f t="shared" si="5"/>
        <v>0</v>
      </c>
      <c r="H739" s="457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4"/>
        <v>0</v>
      </c>
      <c r="F740" s="285">
        <f t="shared" si="5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4"/>
        <v>3</v>
      </c>
      <c r="F741" s="285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2572</v>
      </c>
      <c r="B742" s="28"/>
      <c r="C742" s="421"/>
      <c r="D742" s="419" t="s">
        <v>129</v>
      </c>
      <c r="E742" s="50">
        <f t="shared" si="4"/>
        <v>0</v>
      </c>
      <c r="F742" s="285">
        <f t="shared" si="5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4"/>
        <v>3</v>
      </c>
      <c r="F743" s="285">
        <f t="shared" si="5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4"/>
        <v>10</v>
      </c>
      <c r="F744" s="285">
        <f t="shared" si="5"/>
        <v>6</v>
      </c>
      <c r="H744" s="457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6">COUNTIF($A$599:$AQF$672,A745)</f>
        <v>5</v>
      </c>
      <c r="F745" s="285">
        <f t="shared" ref="F745:F808" si="7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6"/>
        <v>32</v>
      </c>
      <c r="F746" s="285">
        <f t="shared" si="7"/>
        <v>31</v>
      </c>
      <c r="H746" s="457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6"/>
        <v>10</v>
      </c>
      <c r="F747" s="285">
        <f t="shared" si="7"/>
        <v>0</v>
      </c>
      <c r="H747" s="457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3106</v>
      </c>
      <c r="B748" s="28"/>
      <c r="C748" s="421"/>
      <c r="D748" s="419" t="s">
        <v>129</v>
      </c>
      <c r="E748" s="50">
        <f t="shared" si="6"/>
        <v>2</v>
      </c>
      <c r="F748" s="285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6"/>
        <v>18</v>
      </c>
      <c r="F749" s="285">
        <f t="shared" si="7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6"/>
        <v>35</v>
      </c>
      <c r="F750" s="285">
        <f t="shared" si="7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6"/>
        <v>0</v>
      </c>
      <c r="F751" s="285">
        <f t="shared" si="7"/>
        <v>0</v>
      </c>
      <c r="H751" s="457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6"/>
        <v>15</v>
      </c>
      <c r="F752" s="285">
        <f t="shared" si="7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2657</v>
      </c>
      <c r="B753" s="28"/>
      <c r="C753" s="421"/>
      <c r="D753" s="419" t="s">
        <v>129</v>
      </c>
      <c r="E753" s="50">
        <f t="shared" si="6"/>
        <v>0</v>
      </c>
      <c r="F753" s="285">
        <f t="shared" si="7"/>
        <v>8</v>
      </c>
      <c r="H753" s="457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6"/>
        <v>0</v>
      </c>
      <c r="F754" s="285">
        <f t="shared" si="7"/>
        <v>38</v>
      </c>
      <c r="H754" s="457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6"/>
        <v>0</v>
      </c>
      <c r="F755" s="285">
        <f t="shared" si="7"/>
        <v>0</v>
      </c>
      <c r="H755" s="457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2075</v>
      </c>
      <c r="B756" s="418"/>
      <c r="C756" s="418"/>
      <c r="D756" s="1" t="s">
        <v>131</v>
      </c>
      <c r="E756" s="50">
        <f t="shared" si="6"/>
        <v>4</v>
      </c>
      <c r="F756" s="285">
        <f t="shared" si="7"/>
        <v>43</v>
      </c>
      <c r="H756" s="457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6"/>
        <v>0</v>
      </c>
      <c r="F757" s="285">
        <f t="shared" si="7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2327</v>
      </c>
      <c r="B758" s="28"/>
      <c r="C758" s="276"/>
      <c r="D758" s="419" t="s">
        <v>129</v>
      </c>
      <c r="E758" s="50">
        <f t="shared" si="6"/>
        <v>0</v>
      </c>
      <c r="F758" s="285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6"/>
        <v>15</v>
      </c>
      <c r="F759" s="285">
        <f t="shared" si="7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3131</v>
      </c>
      <c r="B760" s="28"/>
      <c r="C760" s="276"/>
      <c r="D760" s="419" t="s">
        <v>129</v>
      </c>
      <c r="E760" s="50">
        <f t="shared" si="6"/>
        <v>0</v>
      </c>
      <c r="F760" s="285">
        <f t="shared" si="7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6"/>
        <v>1</v>
      </c>
      <c r="F761" s="285">
        <f t="shared" si="7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6"/>
        <v>4</v>
      </c>
      <c r="F762" s="285">
        <f t="shared" si="7"/>
        <v>0</v>
      </c>
      <c r="H762" s="457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6"/>
        <v>3</v>
      </c>
      <c r="F763" s="285">
        <f t="shared" si="7"/>
        <v>69</v>
      </c>
      <c r="H763" s="457">
        <v>24</v>
      </c>
      <c r="I763" s="50">
        <v>4</v>
      </c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6"/>
        <v>0</v>
      </c>
      <c r="F764" s="285">
        <f t="shared" si="7"/>
        <v>0</v>
      </c>
      <c r="H764" s="457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6"/>
        <v>12</v>
      </c>
      <c r="F765" s="285">
        <f t="shared" si="7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6"/>
        <v>18</v>
      </c>
      <c r="F766" s="285">
        <f t="shared" si="7"/>
        <v>15</v>
      </c>
      <c r="H766" s="457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2676</v>
      </c>
      <c r="B767" s="28"/>
      <c r="C767" s="276"/>
      <c r="D767" s="419" t="s">
        <v>129</v>
      </c>
      <c r="E767" s="50">
        <f t="shared" si="6"/>
        <v>0</v>
      </c>
      <c r="F767" s="285">
        <f t="shared" si="7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6"/>
        <v>4</v>
      </c>
      <c r="F768" s="285">
        <f t="shared" si="7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6"/>
        <v>7</v>
      </c>
      <c r="F769" s="285">
        <f t="shared" si="7"/>
        <v>97</v>
      </c>
      <c r="H769" s="457">
        <v>77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6"/>
        <v>3</v>
      </c>
      <c r="F770" s="285">
        <f t="shared" si="7"/>
        <v>5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2543</v>
      </c>
      <c r="B771" s="28"/>
      <c r="C771" s="276"/>
      <c r="D771" s="419" t="s">
        <v>129</v>
      </c>
      <c r="E771" s="50">
        <f t="shared" si="6"/>
        <v>0</v>
      </c>
      <c r="F771" s="285">
        <f t="shared" si="7"/>
        <v>0</v>
      </c>
      <c r="H771" s="457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2662</v>
      </c>
      <c r="B772" s="28"/>
      <c r="C772" s="276"/>
      <c r="D772" s="419" t="s">
        <v>129</v>
      </c>
      <c r="E772" s="50">
        <f t="shared" si="6"/>
        <v>0</v>
      </c>
      <c r="F772" s="285">
        <f t="shared" si="7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6"/>
        <v>9</v>
      </c>
      <c r="F773" s="285">
        <f t="shared" si="7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6"/>
        <v>9</v>
      </c>
      <c r="F774" s="285">
        <f t="shared" si="7"/>
        <v>0</v>
      </c>
      <c r="H774" s="457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2106</v>
      </c>
      <c r="B775" s="28"/>
      <c r="C775" s="421"/>
      <c r="D775" s="419" t="s">
        <v>129</v>
      </c>
      <c r="E775" s="50">
        <f t="shared" si="6"/>
        <v>0</v>
      </c>
      <c r="F775" s="285">
        <f t="shared" si="7"/>
        <v>0</v>
      </c>
      <c r="H775" s="457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6"/>
        <v>3</v>
      </c>
      <c r="F776" s="285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2079</v>
      </c>
      <c r="B777" s="28"/>
      <c r="C777" s="276"/>
      <c r="D777" s="419" t="s">
        <v>129</v>
      </c>
      <c r="E777" s="50">
        <f t="shared" si="6"/>
        <v>0</v>
      </c>
      <c r="F777" s="285">
        <f t="shared" si="7"/>
        <v>0</v>
      </c>
      <c r="H777" s="457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6"/>
        <v>1</v>
      </c>
      <c r="F778" s="285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6"/>
        <v>29</v>
      </c>
      <c r="F779" s="285">
        <f t="shared" si="7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2821</v>
      </c>
      <c r="B780" s="28"/>
      <c r="C780" s="276"/>
      <c r="D780" s="419" t="s">
        <v>129</v>
      </c>
      <c r="E780" s="50">
        <f t="shared" si="6"/>
        <v>0</v>
      </c>
      <c r="F780" s="285">
        <f t="shared" si="7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6"/>
        <v>20</v>
      </c>
      <c r="F781" s="285">
        <f t="shared" si="7"/>
        <v>6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6"/>
        <v>16</v>
      </c>
      <c r="F782" s="285">
        <f t="shared" si="7"/>
        <v>0</v>
      </c>
      <c r="H782" s="457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2560</v>
      </c>
      <c r="B783" s="28"/>
      <c r="C783" s="421"/>
      <c r="D783" s="419" t="s">
        <v>129</v>
      </c>
      <c r="E783" s="50">
        <f t="shared" si="6"/>
        <v>0</v>
      </c>
      <c r="F783" s="285">
        <f t="shared" si="7"/>
        <v>4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2569</v>
      </c>
      <c r="B784" s="28"/>
      <c r="C784" s="276"/>
      <c r="D784" s="419" t="s">
        <v>129</v>
      </c>
      <c r="E784" s="50">
        <f t="shared" si="6"/>
        <v>0</v>
      </c>
      <c r="F784" s="285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2108</v>
      </c>
      <c r="B785" s="28"/>
      <c r="C785" s="276"/>
      <c r="D785" s="419" t="s">
        <v>129</v>
      </c>
      <c r="E785" s="50">
        <f t="shared" si="6"/>
        <v>0</v>
      </c>
      <c r="F785" s="285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6"/>
        <v>0</v>
      </c>
      <c r="F786" s="285">
        <f t="shared" si="7"/>
        <v>0</v>
      </c>
      <c r="H786" s="457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6"/>
        <v>3</v>
      </c>
      <c r="F787" s="285">
        <f t="shared" si="7"/>
        <v>43</v>
      </c>
      <c r="H787" s="50">
        <v>12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6"/>
        <v>2</v>
      </c>
      <c r="F788" s="285">
        <f t="shared" si="7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2109</v>
      </c>
      <c r="B789" s="421"/>
      <c r="C789" s="421"/>
      <c r="D789" s="419" t="s">
        <v>130</v>
      </c>
      <c r="E789" s="50">
        <f t="shared" si="6"/>
        <v>0</v>
      </c>
      <c r="F789" s="285">
        <f t="shared" si="7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6"/>
        <v>10</v>
      </c>
      <c r="F790" s="285">
        <f t="shared" si="7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6"/>
        <v>8</v>
      </c>
      <c r="F791" s="285">
        <f t="shared" si="7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2562</v>
      </c>
      <c r="B792" s="28"/>
      <c r="C792" s="276"/>
      <c r="D792" s="419" t="s">
        <v>129</v>
      </c>
      <c r="E792" s="50">
        <f t="shared" si="6"/>
        <v>0</v>
      </c>
      <c r="F792" s="285">
        <f t="shared" si="7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6"/>
        <v>5</v>
      </c>
      <c r="F793" s="285">
        <f t="shared" si="7"/>
        <v>5</v>
      </c>
      <c r="J793" s="50">
        <v>5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2789</v>
      </c>
      <c r="B794" s="28"/>
      <c r="C794" s="276"/>
      <c r="D794" s="419" t="s">
        <v>129</v>
      </c>
      <c r="E794" s="50">
        <f t="shared" si="6"/>
        <v>0</v>
      </c>
      <c r="F794" s="285">
        <f t="shared" si="7"/>
        <v>0</v>
      </c>
      <c r="H794" s="457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2815</v>
      </c>
      <c r="B795" s="28"/>
      <c r="C795" s="276"/>
      <c r="D795" s="419" t="s">
        <v>129</v>
      </c>
      <c r="E795" s="50">
        <f t="shared" si="6"/>
        <v>0</v>
      </c>
      <c r="F795" s="285">
        <f t="shared" si="7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2085</v>
      </c>
      <c r="B796" s="421"/>
      <c r="C796" s="421"/>
      <c r="D796" s="419" t="s">
        <v>132</v>
      </c>
      <c r="E796" s="50">
        <f t="shared" si="6"/>
        <v>21</v>
      </c>
      <c r="F796" s="285">
        <f t="shared" si="7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2790</v>
      </c>
      <c r="B797" s="28"/>
      <c r="C797" s="276"/>
      <c r="D797" s="419" t="s">
        <v>129</v>
      </c>
      <c r="E797" s="50">
        <f t="shared" si="6"/>
        <v>0</v>
      </c>
      <c r="F797" s="285">
        <f t="shared" si="7"/>
        <v>0</v>
      </c>
      <c r="H797" s="457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2654</v>
      </c>
      <c r="B798" s="28"/>
      <c r="C798" s="421"/>
      <c r="D798" s="419" t="s">
        <v>129</v>
      </c>
      <c r="E798" s="50">
        <f t="shared" si="6"/>
        <v>0</v>
      </c>
      <c r="F798" s="285">
        <f t="shared" si="7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6"/>
        <v>0</v>
      </c>
      <c r="F799" s="285">
        <f t="shared" si="7"/>
        <v>19</v>
      </c>
      <c r="H799" s="50">
        <v>19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6"/>
        <v>31</v>
      </c>
      <c r="F800" s="285">
        <f t="shared" si="7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2319</v>
      </c>
      <c r="B801" s="421"/>
      <c r="C801" s="421"/>
      <c r="D801" s="419" t="s">
        <v>132</v>
      </c>
      <c r="E801" s="50">
        <f t="shared" si="6"/>
        <v>4</v>
      </c>
      <c r="F801" s="285">
        <f t="shared" si="7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2087</v>
      </c>
      <c r="B802" s="28"/>
      <c r="C802" s="276"/>
      <c r="D802" s="419" t="s">
        <v>129</v>
      </c>
      <c r="E802" s="50">
        <f t="shared" si="6"/>
        <v>0</v>
      </c>
      <c r="F802" s="285">
        <f t="shared" si="7"/>
        <v>1</v>
      </c>
      <c r="H802" s="457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6"/>
        <v>18</v>
      </c>
      <c r="F803" s="285">
        <f t="shared" si="7"/>
        <v>164</v>
      </c>
      <c r="H803" s="457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2061</v>
      </c>
      <c r="B804" s="280"/>
      <c r="C804" s="418"/>
      <c r="D804" s="419" t="s">
        <v>137</v>
      </c>
      <c r="E804" s="50">
        <f t="shared" si="6"/>
        <v>5</v>
      </c>
      <c r="F804" s="285">
        <f t="shared" si="7"/>
        <v>25</v>
      </c>
      <c r="H804" s="50">
        <v>9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3127</v>
      </c>
      <c r="B805" s="28"/>
      <c r="C805" s="276"/>
      <c r="D805" s="419" t="s">
        <v>129</v>
      </c>
      <c r="E805" s="50">
        <f t="shared" si="6"/>
        <v>0</v>
      </c>
      <c r="F805" s="285">
        <f t="shared" si="7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6"/>
        <v>0</v>
      </c>
      <c r="F806" s="285">
        <f t="shared" si="7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2573</v>
      </c>
      <c r="B807" s="28"/>
      <c r="C807" s="276"/>
      <c r="D807" s="419" t="s">
        <v>129</v>
      </c>
      <c r="E807" s="50">
        <f t="shared" si="6"/>
        <v>0</v>
      </c>
      <c r="F807" s="285">
        <f t="shared" si="7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6"/>
        <v>1</v>
      </c>
      <c r="F808" s="285">
        <f t="shared" si="7"/>
        <v>74</v>
      </c>
      <c r="H808" s="457">
        <v>74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2059</v>
      </c>
      <c r="B809" s="421"/>
      <c r="C809" s="421"/>
      <c r="D809" s="419" t="s">
        <v>132</v>
      </c>
      <c r="E809" s="50">
        <f t="shared" ref="E809:E872" si="8">COUNTIF($A$599:$AQF$672,A809)</f>
        <v>2</v>
      </c>
      <c r="F809" s="285">
        <f t="shared" ref="F809:F872" si="9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8"/>
        <v>1</v>
      </c>
      <c r="F810" s="285">
        <f t="shared" si="9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2776</v>
      </c>
      <c r="B811" s="28"/>
      <c r="C811" s="276"/>
      <c r="D811" s="419" t="s">
        <v>129</v>
      </c>
      <c r="E811" s="50">
        <f t="shared" si="8"/>
        <v>0</v>
      </c>
      <c r="F811" s="285">
        <f t="shared" si="9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8"/>
        <v>10</v>
      </c>
      <c r="F812" s="285">
        <f t="shared" si="9"/>
        <v>30</v>
      </c>
      <c r="H812" s="50">
        <v>17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2627</v>
      </c>
      <c r="B813" s="28"/>
      <c r="C813" s="276"/>
      <c r="D813" s="419" t="s">
        <v>129</v>
      </c>
      <c r="E813" s="50">
        <f t="shared" si="8"/>
        <v>3</v>
      </c>
      <c r="F813" s="285">
        <f t="shared" si="9"/>
        <v>33</v>
      </c>
      <c r="H813" s="457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8"/>
        <v>0</v>
      </c>
      <c r="F814" s="285">
        <f t="shared" si="9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8"/>
        <v>7</v>
      </c>
      <c r="F815" s="285">
        <f t="shared" si="9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8"/>
        <v>0</v>
      </c>
      <c r="F816" s="285">
        <f t="shared" si="9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2738</v>
      </c>
      <c r="B817" s="28"/>
      <c r="C817" s="276"/>
      <c r="D817" s="419" t="s">
        <v>129</v>
      </c>
      <c r="E817" s="50">
        <f t="shared" si="8"/>
        <v>0</v>
      </c>
      <c r="F817" s="285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8"/>
        <v>2</v>
      </c>
      <c r="F818" s="285">
        <f t="shared" si="9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8"/>
        <v>9</v>
      </c>
      <c r="F819" s="285">
        <f t="shared" si="9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8"/>
        <v>31</v>
      </c>
      <c r="F820" s="285">
        <f t="shared" si="9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8"/>
        <v>0</v>
      </c>
      <c r="F821" s="285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8"/>
        <v>0</v>
      </c>
      <c r="F822" s="285">
        <f t="shared" si="9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2804</v>
      </c>
      <c r="B823" s="28"/>
      <c r="C823" s="276"/>
      <c r="D823" s="419" t="s">
        <v>129</v>
      </c>
      <c r="E823" s="50">
        <f t="shared" si="8"/>
        <v>0</v>
      </c>
      <c r="F823" s="285">
        <f t="shared" si="9"/>
        <v>0</v>
      </c>
      <c r="H823" s="457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8"/>
        <v>0</v>
      </c>
      <c r="F824" s="285">
        <f t="shared" si="9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1832</v>
      </c>
      <c r="B825" s="206"/>
      <c r="C825" s="421"/>
      <c r="D825" s="419" t="s">
        <v>130</v>
      </c>
      <c r="E825" s="50">
        <f t="shared" si="8"/>
        <v>5</v>
      </c>
      <c r="F825" s="285">
        <f t="shared" si="9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8"/>
        <v>0</v>
      </c>
      <c r="F826" s="285">
        <f t="shared" si="9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8"/>
        <v>14</v>
      </c>
      <c r="F827" s="285">
        <f t="shared" si="9"/>
        <v>85</v>
      </c>
      <c r="H827" s="50">
        <v>44</v>
      </c>
      <c r="I827" s="50">
        <v>36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8"/>
        <v>6</v>
      </c>
      <c r="F828" s="285">
        <f t="shared" si="9"/>
        <v>117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8"/>
        <v>0</v>
      </c>
      <c r="F829" s="285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8"/>
        <v>0</v>
      </c>
      <c r="F830" s="285">
        <f t="shared" si="9"/>
        <v>0</v>
      </c>
      <c r="H830" s="457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8"/>
        <v>2</v>
      </c>
      <c r="F831" s="285">
        <f t="shared" si="9"/>
        <v>42</v>
      </c>
      <c r="H831" s="50">
        <v>42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8"/>
        <v>0</v>
      </c>
      <c r="F832" s="285">
        <f t="shared" si="9"/>
        <v>0</v>
      </c>
      <c r="H832" s="457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8"/>
        <v>22</v>
      </c>
      <c r="F833" s="285">
        <f t="shared" si="9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8"/>
        <v>14</v>
      </c>
      <c r="F834" s="285">
        <f t="shared" si="9"/>
        <v>70</v>
      </c>
      <c r="H834" s="50">
        <v>30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8"/>
        <v>10</v>
      </c>
      <c r="F835" s="285">
        <f t="shared" si="9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2058</v>
      </c>
      <c r="B836" s="421"/>
      <c r="C836" s="421"/>
      <c r="D836" s="419" t="s">
        <v>132</v>
      </c>
      <c r="E836" s="50">
        <f t="shared" si="8"/>
        <v>6</v>
      </c>
      <c r="F836" s="285">
        <f t="shared" si="9"/>
        <v>52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8"/>
        <v>1</v>
      </c>
      <c r="F837" s="285">
        <f t="shared" si="9"/>
        <v>2</v>
      </c>
      <c r="H837" s="457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8"/>
        <v>12</v>
      </c>
      <c r="F838" s="285">
        <f t="shared" si="9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2586</v>
      </c>
      <c r="B839" s="28"/>
      <c r="C839" s="276"/>
      <c r="D839" s="419" t="s">
        <v>129</v>
      </c>
      <c r="E839" s="50">
        <f t="shared" si="8"/>
        <v>1</v>
      </c>
      <c r="F839" s="285">
        <f t="shared" si="9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3087</v>
      </c>
      <c r="B840" s="28"/>
      <c r="C840" s="276"/>
      <c r="D840" s="419" t="s">
        <v>129</v>
      </c>
      <c r="E840" s="50">
        <f t="shared" si="8"/>
        <v>0</v>
      </c>
      <c r="F840" s="285">
        <f t="shared" si="9"/>
        <v>7</v>
      </c>
      <c r="H840" s="457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2668</v>
      </c>
      <c r="B841" s="28"/>
      <c r="C841" s="276"/>
      <c r="D841" s="419" t="s">
        <v>129</v>
      </c>
      <c r="E841" s="50">
        <f t="shared" si="8"/>
        <v>0</v>
      </c>
      <c r="F841" s="285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2090</v>
      </c>
      <c r="B842" s="28"/>
      <c r="C842" s="421"/>
      <c r="D842" s="419" t="s">
        <v>129</v>
      </c>
      <c r="E842" s="50">
        <f t="shared" si="8"/>
        <v>1</v>
      </c>
      <c r="F842" s="285">
        <f t="shared" si="9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8"/>
        <v>12</v>
      </c>
      <c r="F843" s="285">
        <f t="shared" si="9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2105</v>
      </c>
      <c r="B844" s="421"/>
      <c r="C844" s="421"/>
      <c r="D844" s="419" t="s">
        <v>135</v>
      </c>
      <c r="E844" s="50">
        <f t="shared" si="8"/>
        <v>3</v>
      </c>
      <c r="F844" s="285">
        <f t="shared" si="9"/>
        <v>21</v>
      </c>
      <c r="H844" s="457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8"/>
        <v>14</v>
      </c>
      <c r="F845" s="285">
        <f t="shared" si="9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1835</v>
      </c>
      <c r="B846" s="28"/>
      <c r="C846" s="276"/>
      <c r="D846" s="419" t="s">
        <v>129</v>
      </c>
      <c r="E846" s="50">
        <f t="shared" si="8"/>
        <v>2</v>
      </c>
      <c r="F846" s="285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2690</v>
      </c>
      <c r="B847" s="421"/>
      <c r="C847" s="421"/>
      <c r="D847" s="419" t="s">
        <v>132</v>
      </c>
      <c r="E847" s="50">
        <f t="shared" si="8"/>
        <v>3</v>
      </c>
      <c r="F847" s="285">
        <f t="shared" si="9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8"/>
        <v>0</v>
      </c>
      <c r="F848" s="285">
        <f t="shared" si="9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2610</v>
      </c>
      <c r="B849" s="28"/>
      <c r="C849" s="276"/>
      <c r="D849" s="419" t="s">
        <v>129</v>
      </c>
      <c r="E849" s="50">
        <f t="shared" si="8"/>
        <v>0</v>
      </c>
      <c r="F849" s="285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2584</v>
      </c>
      <c r="B850" s="421"/>
      <c r="C850" s="421"/>
      <c r="D850" s="419" t="s">
        <v>130</v>
      </c>
      <c r="E850" s="50">
        <f t="shared" si="8"/>
        <v>1</v>
      </c>
      <c r="F850" s="285">
        <f t="shared" si="9"/>
        <v>0</v>
      </c>
      <c r="H850" s="457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8"/>
        <v>18</v>
      </c>
      <c r="F851" s="285">
        <f t="shared" si="9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8"/>
        <v>2</v>
      </c>
      <c r="F852" s="285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8"/>
        <v>13</v>
      </c>
      <c r="F853" s="285">
        <f t="shared" si="9"/>
        <v>118</v>
      </c>
      <c r="H853" s="50">
        <v>92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8"/>
        <v>2</v>
      </c>
      <c r="F854" s="285">
        <f t="shared" si="9"/>
        <v>0</v>
      </c>
      <c r="H854" s="457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2661</v>
      </c>
      <c r="B855" s="28"/>
      <c r="C855" s="421"/>
      <c r="D855" s="419" t="s">
        <v>129</v>
      </c>
      <c r="E855" s="50">
        <f t="shared" si="8"/>
        <v>1</v>
      </c>
      <c r="F855" s="285">
        <f t="shared" si="9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2110</v>
      </c>
      <c r="B856" s="28"/>
      <c r="C856" s="276"/>
      <c r="D856" s="419" t="s">
        <v>129</v>
      </c>
      <c r="E856" s="50">
        <f t="shared" si="8"/>
        <v>0</v>
      </c>
      <c r="F856" s="285">
        <f t="shared" si="9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8"/>
        <v>0</v>
      </c>
      <c r="F857" s="285">
        <f t="shared" si="9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2566</v>
      </c>
      <c r="B858" s="421"/>
      <c r="C858" s="421"/>
      <c r="D858" s="419" t="s">
        <v>135</v>
      </c>
      <c r="E858" s="50">
        <f t="shared" si="8"/>
        <v>2</v>
      </c>
      <c r="F858" s="285">
        <f t="shared" si="9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8"/>
        <v>4</v>
      </c>
      <c r="F859" s="285">
        <f t="shared" si="9"/>
        <v>26</v>
      </c>
      <c r="H859" s="50">
        <v>19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8"/>
        <v>1</v>
      </c>
      <c r="F860" s="285">
        <f t="shared" si="9"/>
        <v>2</v>
      </c>
      <c r="J860" s="50">
        <v>2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2669</v>
      </c>
      <c r="B861" s="28"/>
      <c r="C861" s="421"/>
      <c r="D861" s="419" t="s">
        <v>129</v>
      </c>
      <c r="E861" s="50">
        <f t="shared" si="8"/>
        <v>0</v>
      </c>
      <c r="F861" s="285">
        <f t="shared" si="9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8"/>
        <v>0</v>
      </c>
      <c r="F862" s="285">
        <f t="shared" si="9"/>
        <v>0</v>
      </c>
      <c r="H862" s="457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8"/>
        <v>13</v>
      </c>
      <c r="F863" s="285">
        <f t="shared" si="9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8"/>
        <v>16</v>
      </c>
      <c r="F864" s="285">
        <f t="shared" si="9"/>
        <v>79</v>
      </c>
      <c r="H864" s="457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8"/>
        <v>13</v>
      </c>
      <c r="F865" s="285">
        <f t="shared" si="9"/>
        <v>67</v>
      </c>
      <c r="H865" s="457">
        <v>24</v>
      </c>
      <c r="I865" s="50">
        <v>41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2747</v>
      </c>
      <c r="B866" s="28"/>
      <c r="C866" s="276"/>
      <c r="D866" s="419" t="s">
        <v>129</v>
      </c>
      <c r="E866" s="50">
        <f t="shared" si="8"/>
        <v>1</v>
      </c>
      <c r="F866" s="285">
        <f t="shared" si="9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8"/>
        <v>17</v>
      </c>
      <c r="F867" s="285">
        <f t="shared" si="9"/>
        <v>203</v>
      </c>
      <c r="H867" s="457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2849</v>
      </c>
      <c r="B868" s="28"/>
      <c r="C868" s="276"/>
      <c r="D868" s="419" t="s">
        <v>129</v>
      </c>
      <c r="E868" s="50">
        <f t="shared" si="8"/>
        <v>0</v>
      </c>
      <c r="F868" s="285">
        <f t="shared" si="9"/>
        <v>20</v>
      </c>
      <c r="I868" s="50">
        <v>2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2111</v>
      </c>
      <c r="B869" s="206"/>
      <c r="C869" s="276"/>
      <c r="D869" s="419" t="s">
        <v>130</v>
      </c>
      <c r="E869" s="50">
        <f t="shared" si="8"/>
        <v>0</v>
      </c>
      <c r="F869" s="285">
        <f t="shared" si="9"/>
        <v>15</v>
      </c>
      <c r="H869" s="457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2330</v>
      </c>
      <c r="B870" s="28"/>
      <c r="C870" s="276"/>
      <c r="D870" s="419" t="s">
        <v>129</v>
      </c>
      <c r="E870" s="50">
        <f t="shared" si="8"/>
        <v>0</v>
      </c>
      <c r="F870" s="285">
        <f t="shared" si="9"/>
        <v>0</v>
      </c>
      <c r="H870" s="457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8"/>
        <v>8</v>
      </c>
      <c r="F871" s="285">
        <f t="shared" si="9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8"/>
        <v>2</v>
      </c>
      <c r="F872" s="285">
        <f t="shared" si="9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10">COUNTIF($A$599:$AQF$672,A873)</f>
        <v>8</v>
      </c>
      <c r="F873" s="285">
        <f t="shared" ref="F873:F936" si="11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10"/>
        <v>3</v>
      </c>
      <c r="F874" s="285">
        <f t="shared" si="11"/>
        <v>14</v>
      </c>
      <c r="I874" s="50">
        <v>1</v>
      </c>
      <c r="J874" s="50">
        <v>13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10"/>
        <v>0</v>
      </c>
      <c r="F875" s="285">
        <f t="shared" si="11"/>
        <v>0</v>
      </c>
      <c r="H875" s="457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2737</v>
      </c>
      <c r="B876" s="28"/>
      <c r="C876" s="276"/>
      <c r="D876" s="419" t="s">
        <v>129</v>
      </c>
      <c r="E876" s="50">
        <f t="shared" si="10"/>
        <v>0</v>
      </c>
      <c r="F876" s="285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3103</v>
      </c>
      <c r="B877" s="421"/>
      <c r="C877" s="421"/>
      <c r="D877" s="419" t="s">
        <v>130</v>
      </c>
      <c r="E877" s="50">
        <f t="shared" si="10"/>
        <v>1</v>
      </c>
      <c r="F877" s="285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10"/>
        <v>15</v>
      </c>
      <c r="F878" s="285">
        <f t="shared" si="11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2731</v>
      </c>
      <c r="B879" s="28"/>
      <c r="C879" s="421"/>
      <c r="D879" s="419" t="s">
        <v>129</v>
      </c>
      <c r="E879" s="50">
        <f t="shared" si="10"/>
        <v>0</v>
      </c>
      <c r="F879" s="285">
        <f t="shared" si="11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2667</v>
      </c>
      <c r="B880" s="28"/>
      <c r="C880" s="276"/>
      <c r="D880" s="419" t="s">
        <v>129</v>
      </c>
      <c r="E880" s="50">
        <f t="shared" si="10"/>
        <v>0</v>
      </c>
      <c r="F880" s="285">
        <f t="shared" si="11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2833</v>
      </c>
      <c r="B881" s="28"/>
      <c r="C881" s="276"/>
      <c r="D881" s="419" t="s">
        <v>129</v>
      </c>
      <c r="E881" s="50">
        <f t="shared" si="10"/>
        <v>0</v>
      </c>
      <c r="F881" s="285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3097</v>
      </c>
      <c r="B882" s="28"/>
      <c r="C882" s="421"/>
      <c r="D882" s="419" t="s">
        <v>129</v>
      </c>
      <c r="E882" s="50">
        <f t="shared" si="10"/>
        <v>1</v>
      </c>
      <c r="F882" s="285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10"/>
        <v>10</v>
      </c>
      <c r="F883" s="285">
        <f t="shared" si="11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10"/>
        <v>3</v>
      </c>
      <c r="F884" s="285">
        <f t="shared" si="11"/>
        <v>10</v>
      </c>
      <c r="H884" s="50"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10"/>
        <v>4</v>
      </c>
      <c r="F885" s="285">
        <f t="shared" si="11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2870</v>
      </c>
      <c r="B886" s="28"/>
      <c r="C886" s="276"/>
      <c r="D886" s="419" t="s">
        <v>129</v>
      </c>
      <c r="E886" s="50">
        <f t="shared" si="10"/>
        <v>0</v>
      </c>
      <c r="F886" s="285">
        <f t="shared" si="11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10"/>
        <v>3</v>
      </c>
      <c r="F887" s="285">
        <f t="shared" si="11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10"/>
        <v>17</v>
      </c>
      <c r="F888" s="285">
        <f t="shared" si="11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10"/>
        <v>9</v>
      </c>
      <c r="F889" s="285">
        <f t="shared" si="11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10"/>
        <v>6</v>
      </c>
      <c r="F890" s="285">
        <f t="shared" si="11"/>
        <v>40</v>
      </c>
      <c r="H890" s="457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10"/>
        <v>0</v>
      </c>
      <c r="F891" s="285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2290</v>
      </c>
      <c r="B892" s="418"/>
      <c r="C892" s="418"/>
      <c r="D892" s="419" t="s">
        <v>133</v>
      </c>
      <c r="E892" s="50">
        <f t="shared" si="10"/>
        <v>47</v>
      </c>
      <c r="F892" s="285">
        <f t="shared" si="11"/>
        <v>375</v>
      </c>
      <c r="H892" s="50">
        <v>190</v>
      </c>
      <c r="I892" s="50">
        <v>136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10"/>
        <v>5</v>
      </c>
      <c r="F893" s="285">
        <f t="shared" si="11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10"/>
        <v>9</v>
      </c>
      <c r="F894" s="285">
        <f t="shared" si="11"/>
        <v>14</v>
      </c>
      <c r="H894" s="50">
        <v>14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3134</v>
      </c>
      <c r="B895" s="28"/>
      <c r="C895" s="276"/>
      <c r="D895" s="419" t="s">
        <v>129</v>
      </c>
      <c r="E895" s="50">
        <f t="shared" si="10"/>
        <v>0</v>
      </c>
      <c r="F895" s="285">
        <f t="shared" si="11"/>
        <v>0</v>
      </c>
      <c r="H895" s="457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10"/>
        <v>4</v>
      </c>
      <c r="F896" s="285">
        <f t="shared" si="11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2333</v>
      </c>
      <c r="B897" s="28"/>
      <c r="C897" s="276"/>
      <c r="D897" s="419" t="s">
        <v>129</v>
      </c>
      <c r="E897" s="50">
        <f t="shared" si="10"/>
        <v>0</v>
      </c>
      <c r="F897" s="285">
        <f t="shared" si="11"/>
        <v>6</v>
      </c>
      <c r="H897" s="457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2684</v>
      </c>
      <c r="B898" s="421"/>
      <c r="C898" s="421"/>
      <c r="D898" s="419" t="s">
        <v>132</v>
      </c>
      <c r="E898" s="50">
        <f t="shared" si="10"/>
        <v>2</v>
      </c>
      <c r="F898" s="285">
        <f t="shared" si="11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2652</v>
      </c>
      <c r="B899" s="28"/>
      <c r="C899" s="276"/>
      <c r="D899" s="419" t="s">
        <v>129</v>
      </c>
      <c r="E899" s="50">
        <f t="shared" si="10"/>
        <v>0</v>
      </c>
      <c r="F899" s="285">
        <f t="shared" si="11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10"/>
        <v>1</v>
      </c>
      <c r="F900" s="285">
        <f t="shared" si="11"/>
        <v>0</v>
      </c>
      <c r="H900" s="457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10"/>
        <v>2</v>
      </c>
      <c r="F901" s="285">
        <f t="shared" si="11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10"/>
        <v>18</v>
      </c>
      <c r="F902" s="285">
        <f t="shared" si="11"/>
        <v>115</v>
      </c>
      <c r="H902" s="457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2805</v>
      </c>
      <c r="B903" s="28"/>
      <c r="C903" s="276"/>
      <c r="D903" s="419" t="s">
        <v>129</v>
      </c>
      <c r="E903" s="50">
        <f t="shared" si="10"/>
        <v>0</v>
      </c>
      <c r="F903" s="285">
        <f t="shared" si="11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2325</v>
      </c>
      <c r="B904" s="28"/>
      <c r="C904" s="276"/>
      <c r="D904" s="419" t="s">
        <v>129</v>
      </c>
      <c r="E904" s="50">
        <f t="shared" si="10"/>
        <v>0</v>
      </c>
      <c r="F904" s="285">
        <f t="shared" si="11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10"/>
        <v>4</v>
      </c>
      <c r="F905" s="285">
        <f t="shared" si="11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2664</v>
      </c>
      <c r="B906" s="28"/>
      <c r="C906" s="276"/>
      <c r="D906" s="419" t="s">
        <v>129</v>
      </c>
      <c r="E906" s="50">
        <f t="shared" si="10"/>
        <v>0</v>
      </c>
      <c r="F906" s="285">
        <f t="shared" si="11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10"/>
        <v>17</v>
      </c>
      <c r="F907" s="285">
        <f t="shared" si="11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10"/>
        <v>16</v>
      </c>
      <c r="F908" s="285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10"/>
        <v>0</v>
      </c>
      <c r="F909" s="285">
        <f t="shared" si="11"/>
        <v>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2711</v>
      </c>
      <c r="B910" s="28"/>
      <c r="C910" s="276"/>
      <c r="D910" s="419" t="s">
        <v>129</v>
      </c>
      <c r="E910" s="50">
        <f t="shared" si="10"/>
        <v>0</v>
      </c>
      <c r="F910" s="285">
        <f t="shared" si="11"/>
        <v>0</v>
      </c>
      <c r="H910" s="457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10"/>
        <v>3</v>
      </c>
      <c r="F911" s="285">
        <f t="shared" si="11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10"/>
        <v>10</v>
      </c>
      <c r="F912" s="285">
        <f t="shared" si="11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2632</v>
      </c>
      <c r="B913" s="28"/>
      <c r="C913" s="276"/>
      <c r="D913" s="419" t="s">
        <v>129</v>
      </c>
      <c r="E913" s="50">
        <f t="shared" si="10"/>
        <v>0</v>
      </c>
      <c r="F913" s="285">
        <f t="shared" si="11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10"/>
        <v>1</v>
      </c>
      <c r="F914" s="285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10"/>
        <v>0</v>
      </c>
      <c r="F915" s="285">
        <f t="shared" si="11"/>
        <v>0</v>
      </c>
      <c r="H915" s="457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10"/>
        <v>0</v>
      </c>
      <c r="F916" s="285">
        <f t="shared" si="11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2845</v>
      </c>
      <c r="B917" s="28"/>
      <c r="C917" s="276"/>
      <c r="D917" s="419" t="s">
        <v>129</v>
      </c>
      <c r="E917" s="50">
        <f t="shared" si="10"/>
        <v>1</v>
      </c>
      <c r="F917" s="285">
        <f t="shared" si="11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10"/>
        <v>4</v>
      </c>
      <c r="F918" s="285">
        <f t="shared" si="11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1847</v>
      </c>
      <c r="B919" s="28"/>
      <c r="C919" s="276"/>
      <c r="D919" s="419" t="s">
        <v>129</v>
      </c>
      <c r="E919" s="50">
        <f t="shared" si="10"/>
        <v>1</v>
      </c>
      <c r="F919" s="285">
        <f t="shared" si="11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10"/>
        <v>0</v>
      </c>
      <c r="F920" s="285">
        <f t="shared" si="11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2091</v>
      </c>
      <c r="B921" s="421"/>
      <c r="C921" s="421"/>
      <c r="D921" s="419" t="s">
        <v>132</v>
      </c>
      <c r="E921" s="50">
        <f t="shared" si="10"/>
        <v>1</v>
      </c>
      <c r="F921" s="285">
        <f t="shared" si="11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10"/>
        <v>1</v>
      </c>
      <c r="F922" s="285">
        <f t="shared" si="11"/>
        <v>16</v>
      </c>
      <c r="H922" s="457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2519</v>
      </c>
      <c r="B923" s="28"/>
      <c r="C923" s="276"/>
      <c r="D923" s="419" t="s">
        <v>129</v>
      </c>
      <c r="E923" s="50">
        <f t="shared" si="10"/>
        <v>0</v>
      </c>
      <c r="F923" s="285">
        <f t="shared" si="11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10"/>
        <v>0</v>
      </c>
      <c r="F924" s="285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2827</v>
      </c>
      <c r="B925" s="28"/>
      <c r="C925" s="276"/>
      <c r="D925" s="419" t="s">
        <v>129</v>
      </c>
      <c r="E925" s="50">
        <f t="shared" si="10"/>
        <v>0</v>
      </c>
      <c r="F925" s="285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2518</v>
      </c>
      <c r="B926" s="421"/>
      <c r="C926" s="421"/>
      <c r="D926" s="419" t="s">
        <v>135</v>
      </c>
      <c r="E926" s="50">
        <f t="shared" si="10"/>
        <v>3</v>
      </c>
      <c r="F926" s="285">
        <f t="shared" si="11"/>
        <v>10</v>
      </c>
      <c r="H926" s="50">
        <v>10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10"/>
        <v>33</v>
      </c>
      <c r="F927" s="285">
        <f t="shared" si="11"/>
        <v>38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2338</v>
      </c>
      <c r="B928" s="28"/>
      <c r="C928" s="276"/>
      <c r="D928" s="419" t="s">
        <v>129</v>
      </c>
      <c r="E928" s="50">
        <f t="shared" si="10"/>
        <v>0</v>
      </c>
      <c r="F928" s="285">
        <f t="shared" si="11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10"/>
        <v>4</v>
      </c>
      <c r="F929" s="285">
        <f t="shared" si="11"/>
        <v>13</v>
      </c>
      <c r="J929" s="50">
        <v>13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10"/>
        <v>3</v>
      </c>
      <c r="F930" s="285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2112</v>
      </c>
      <c r="B931" s="28"/>
      <c r="C931" s="276"/>
      <c r="D931" s="419" t="s">
        <v>129</v>
      </c>
      <c r="E931" s="50">
        <f t="shared" si="10"/>
        <v>0</v>
      </c>
      <c r="F931" s="285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3104</v>
      </c>
      <c r="B932" s="418"/>
      <c r="C932" s="418"/>
      <c r="D932" s="1" t="s">
        <v>131</v>
      </c>
      <c r="E932" s="50">
        <f t="shared" si="10"/>
        <v>0</v>
      </c>
      <c r="F932" s="285">
        <f t="shared" si="11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2595</v>
      </c>
      <c r="B933" s="28"/>
      <c r="C933" s="276"/>
      <c r="D933" s="419" t="s">
        <v>129</v>
      </c>
      <c r="E933" s="50">
        <f t="shared" si="10"/>
        <v>0</v>
      </c>
      <c r="F933" s="285">
        <f t="shared" si="11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10"/>
        <v>5</v>
      </c>
      <c r="F934" s="285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10"/>
        <v>0</v>
      </c>
      <c r="F935" s="285">
        <f t="shared" si="11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10"/>
        <v>9</v>
      </c>
      <c r="F936" s="285">
        <f t="shared" si="11"/>
        <v>30</v>
      </c>
      <c r="H936" s="457"/>
      <c r="I936" s="50">
        <v>30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12">COUNTIF($A$599:$AQF$672,A937)</f>
        <v>35</v>
      </c>
      <c r="F937" s="285">
        <f t="shared" ref="F937:F1000" si="13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12"/>
        <v>0</v>
      </c>
      <c r="F938" s="285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12"/>
        <v>8</v>
      </c>
      <c r="F939" s="285">
        <f t="shared" si="13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12"/>
        <v>4</v>
      </c>
      <c r="F940" s="285">
        <f t="shared" si="13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12"/>
        <v>6</v>
      </c>
      <c r="F941" s="285">
        <f t="shared" si="13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2585</v>
      </c>
      <c r="B942" s="28"/>
      <c r="C942" s="276"/>
      <c r="D942" s="419" t="s">
        <v>129</v>
      </c>
      <c r="E942" s="50">
        <f t="shared" si="12"/>
        <v>0</v>
      </c>
      <c r="F942" s="285">
        <f t="shared" si="13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12"/>
        <v>1</v>
      </c>
      <c r="F943" s="285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12"/>
        <v>91</v>
      </c>
      <c r="F944" s="285">
        <f t="shared" si="13"/>
        <v>581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12"/>
        <v>65</v>
      </c>
      <c r="F945" s="285">
        <f t="shared" si="13"/>
        <v>143</v>
      </c>
      <c r="H945" s="50">
        <v>115</v>
      </c>
      <c r="I945" s="50">
        <v>13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12"/>
        <v>1</v>
      </c>
      <c r="F946" s="285">
        <f t="shared" si="13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12"/>
        <v>0</v>
      </c>
      <c r="F947" s="285">
        <f t="shared" si="13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12"/>
        <v>0</v>
      </c>
      <c r="F948" s="285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12"/>
        <v>3</v>
      </c>
      <c r="F949" s="285">
        <f t="shared" si="13"/>
        <v>3</v>
      </c>
      <c r="I949" s="50">
        <v>3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2707</v>
      </c>
      <c r="B950" s="421"/>
      <c r="C950" s="421"/>
      <c r="D950" s="419" t="s">
        <v>132</v>
      </c>
      <c r="E950" s="50">
        <f t="shared" si="12"/>
        <v>1</v>
      </c>
      <c r="F950" s="285">
        <f t="shared" si="13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2317</v>
      </c>
      <c r="B951" s="418"/>
      <c r="C951" s="418"/>
      <c r="D951" s="1" t="s">
        <v>131</v>
      </c>
      <c r="E951" s="50">
        <f t="shared" si="12"/>
        <v>2</v>
      </c>
      <c r="F951" s="285">
        <f t="shared" si="13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12"/>
        <v>13</v>
      </c>
      <c r="F952" s="285">
        <f t="shared" si="13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2602</v>
      </c>
      <c r="B953" s="28"/>
      <c r="C953" s="276"/>
      <c r="D953" s="419" t="s">
        <v>129</v>
      </c>
      <c r="E953" s="50">
        <f t="shared" si="12"/>
        <v>0</v>
      </c>
      <c r="F953" s="285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12"/>
        <v>2</v>
      </c>
      <c r="F954" s="285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3107</v>
      </c>
      <c r="B955" s="28"/>
      <c r="C955" s="276"/>
      <c r="D955" s="419" t="s">
        <v>129</v>
      </c>
      <c r="E955" s="50">
        <f t="shared" si="12"/>
        <v>0</v>
      </c>
      <c r="F955" s="285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12"/>
        <v>0</v>
      </c>
      <c r="F956" s="285">
        <f t="shared" si="13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1833</v>
      </c>
      <c r="B957" s="28"/>
      <c r="C957" s="421"/>
      <c r="D957" s="419" t="s">
        <v>129</v>
      </c>
      <c r="E957" s="50">
        <f t="shared" si="12"/>
        <v>0</v>
      </c>
      <c r="F957" s="285">
        <f t="shared" si="13"/>
        <v>0</v>
      </c>
      <c r="H957" s="457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2614</v>
      </c>
      <c r="B958" s="28"/>
      <c r="C958" s="276"/>
      <c r="D958" s="419" t="s">
        <v>129</v>
      </c>
      <c r="E958" s="50">
        <f t="shared" si="12"/>
        <v>0</v>
      </c>
      <c r="F958" s="285">
        <f t="shared" si="13"/>
        <v>3</v>
      </c>
      <c r="H958" s="457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12"/>
        <v>0</v>
      </c>
      <c r="F959" s="285">
        <f t="shared" si="13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12"/>
        <v>3</v>
      </c>
      <c r="F960" s="285">
        <f t="shared" si="13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2346</v>
      </c>
      <c r="B961" s="28"/>
      <c r="C961" s="276"/>
      <c r="D961" s="419" t="s">
        <v>129</v>
      </c>
      <c r="E961" s="50">
        <f t="shared" si="12"/>
        <v>1</v>
      </c>
      <c r="F961" s="285">
        <f t="shared" si="13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12"/>
        <v>5</v>
      </c>
      <c r="F962" s="285">
        <f t="shared" si="13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2095</v>
      </c>
      <c r="B963" s="28"/>
      <c r="C963" s="276"/>
      <c r="D963" s="419" t="s">
        <v>129</v>
      </c>
      <c r="E963" s="50">
        <f t="shared" si="12"/>
        <v>0</v>
      </c>
      <c r="F963" s="285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12"/>
        <v>3</v>
      </c>
      <c r="F964" s="285">
        <f t="shared" si="13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2672</v>
      </c>
      <c r="B965" s="28"/>
      <c r="C965" s="421"/>
      <c r="D965" s="419" t="s">
        <v>129</v>
      </c>
      <c r="E965" s="50">
        <f t="shared" si="12"/>
        <v>0</v>
      </c>
      <c r="F965" s="285">
        <f t="shared" si="13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2630</v>
      </c>
      <c r="B966" s="28"/>
      <c r="C966" s="276"/>
      <c r="D966" s="419" t="s">
        <v>129</v>
      </c>
      <c r="E966" s="50">
        <f t="shared" si="12"/>
        <v>0</v>
      </c>
      <c r="F966" s="285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12"/>
        <v>1</v>
      </c>
      <c r="F967" s="285">
        <f t="shared" si="13"/>
        <v>24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2072</v>
      </c>
      <c r="B968" s="421"/>
      <c r="C968" s="421"/>
      <c r="D968" s="419" t="s">
        <v>130</v>
      </c>
      <c r="E968" s="50">
        <f t="shared" si="12"/>
        <v>19</v>
      </c>
      <c r="F968" s="285">
        <f t="shared" si="13"/>
        <v>43</v>
      </c>
      <c r="H968" s="457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2753</v>
      </c>
      <c r="B969" s="28"/>
      <c r="C969" s="276"/>
      <c r="D969" s="419" t="s">
        <v>129</v>
      </c>
      <c r="E969" s="50">
        <f t="shared" si="12"/>
        <v>0</v>
      </c>
      <c r="F969" s="285">
        <f t="shared" si="13"/>
        <v>0</v>
      </c>
      <c r="H969" s="457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2816</v>
      </c>
      <c r="B970" s="28"/>
      <c r="C970" s="276"/>
      <c r="D970" s="419" t="s">
        <v>129</v>
      </c>
      <c r="E970" s="50">
        <f t="shared" si="12"/>
        <v>0</v>
      </c>
      <c r="F970" s="285">
        <f t="shared" si="13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12"/>
        <v>6</v>
      </c>
      <c r="F971" s="285">
        <f t="shared" si="13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12"/>
        <v>0</v>
      </c>
      <c r="F972" s="285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2623</v>
      </c>
      <c r="B973" s="28"/>
      <c r="C973" s="276"/>
      <c r="D973" s="419" t="s">
        <v>129</v>
      </c>
      <c r="E973" s="50">
        <f t="shared" si="12"/>
        <v>0</v>
      </c>
      <c r="F973" s="285">
        <f t="shared" si="13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12"/>
        <v>3</v>
      </c>
      <c r="F974" s="285">
        <f t="shared" si="13"/>
        <v>42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12"/>
        <v>28</v>
      </c>
      <c r="F975" s="285">
        <f t="shared" si="13"/>
        <v>54</v>
      </c>
      <c r="H975" s="50">
        <v>32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2641</v>
      </c>
      <c r="B976" s="28"/>
      <c r="C976" s="421"/>
      <c r="D976" s="419" t="s">
        <v>129</v>
      </c>
      <c r="E976" s="50">
        <f t="shared" si="12"/>
        <v>0</v>
      </c>
      <c r="F976" s="285">
        <f t="shared" si="13"/>
        <v>7</v>
      </c>
      <c r="H976" s="457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12"/>
        <v>9</v>
      </c>
      <c r="F977" s="285">
        <f t="shared" si="13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2834</v>
      </c>
      <c r="B978" s="28"/>
      <c r="C978" s="276"/>
      <c r="D978" s="419" t="s">
        <v>129</v>
      </c>
      <c r="E978" s="50">
        <f t="shared" si="12"/>
        <v>0</v>
      </c>
      <c r="F978" s="285">
        <f t="shared" si="13"/>
        <v>49</v>
      </c>
      <c r="H978" s="457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2608</v>
      </c>
      <c r="B979" s="28"/>
      <c r="C979" s="276"/>
      <c r="D979" s="419" t="s">
        <v>129</v>
      </c>
      <c r="E979" s="50">
        <f t="shared" si="12"/>
        <v>0</v>
      </c>
      <c r="F979" s="285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2660</v>
      </c>
      <c r="B980" s="28"/>
      <c r="C980" s="421"/>
      <c r="D980" s="419" t="s">
        <v>129</v>
      </c>
      <c r="E980" s="50">
        <f t="shared" si="12"/>
        <v>0</v>
      </c>
      <c r="F980" s="285">
        <f t="shared" si="13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12"/>
        <v>0</v>
      </c>
      <c r="F981" s="285">
        <f t="shared" si="13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2570</v>
      </c>
      <c r="B982" s="421"/>
      <c r="C982" s="421"/>
      <c r="D982" s="419" t="s">
        <v>130</v>
      </c>
      <c r="E982" s="50">
        <f t="shared" si="12"/>
        <v>1</v>
      </c>
      <c r="F982" s="285">
        <f t="shared" si="13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2760</v>
      </c>
      <c r="B983" s="28"/>
      <c r="C983" s="421"/>
      <c r="D983" s="419" t="s">
        <v>129</v>
      </c>
      <c r="E983" s="50">
        <f t="shared" si="12"/>
        <v>14</v>
      </c>
      <c r="F983" s="285">
        <f t="shared" si="13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2113</v>
      </c>
      <c r="B984" s="28"/>
      <c r="C984" s="276"/>
      <c r="D984" s="419" t="s">
        <v>129</v>
      </c>
      <c r="E984" s="50">
        <f t="shared" si="12"/>
        <v>0</v>
      </c>
      <c r="F984" s="285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12"/>
        <v>11</v>
      </c>
      <c r="F985" s="285">
        <f t="shared" si="13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12"/>
        <v>2</v>
      </c>
      <c r="F986" s="285">
        <f t="shared" si="13"/>
        <v>3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12"/>
        <v>8</v>
      </c>
      <c r="F987" s="285">
        <f t="shared" si="13"/>
        <v>141</v>
      </c>
      <c r="H987" s="50">
        <v>95</v>
      </c>
      <c r="I987" s="50">
        <v>41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12"/>
        <v>3</v>
      </c>
      <c r="F988" s="285">
        <f t="shared" si="13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12"/>
        <v>1</v>
      </c>
      <c r="F989" s="285">
        <f t="shared" si="13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12"/>
        <v>1</v>
      </c>
      <c r="F990" s="285">
        <f t="shared" si="13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2114</v>
      </c>
      <c r="B991" s="28"/>
      <c r="C991" s="421"/>
      <c r="D991" s="419" t="s">
        <v>129</v>
      </c>
      <c r="E991" s="50">
        <f t="shared" si="12"/>
        <v>0</v>
      </c>
      <c r="F991" s="285">
        <f t="shared" si="13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12"/>
        <v>32</v>
      </c>
      <c r="F992" s="285">
        <f t="shared" si="13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3105</v>
      </c>
      <c r="B993" s="28"/>
      <c r="C993" s="276"/>
      <c r="D993" s="419" t="s">
        <v>129</v>
      </c>
      <c r="E993" s="50">
        <f t="shared" si="12"/>
        <v>0</v>
      </c>
      <c r="F993" s="285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2093</v>
      </c>
      <c r="B994" s="421"/>
      <c r="C994" s="421"/>
      <c r="D994" s="419" t="s">
        <v>132</v>
      </c>
      <c r="E994" s="50">
        <f t="shared" si="12"/>
        <v>5</v>
      </c>
      <c r="F994" s="285">
        <f t="shared" si="13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12"/>
        <v>11</v>
      </c>
      <c r="F995" s="285">
        <f t="shared" si="13"/>
        <v>88</v>
      </c>
      <c r="H995" s="457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12"/>
        <v>1</v>
      </c>
      <c r="F996" s="285">
        <f t="shared" si="13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12"/>
        <v>3</v>
      </c>
      <c r="F997" s="285">
        <f t="shared" si="13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12"/>
        <v>42</v>
      </c>
      <c r="F998" s="285">
        <f t="shared" si="13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2864</v>
      </c>
      <c r="B999" s="28"/>
      <c r="C999" s="276"/>
      <c r="D999" s="419" t="s">
        <v>129</v>
      </c>
      <c r="E999" s="50">
        <f t="shared" si="12"/>
        <v>0</v>
      </c>
      <c r="F999" s="285">
        <f t="shared" si="13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12"/>
        <v>16</v>
      </c>
      <c r="F1000" s="285">
        <f t="shared" si="13"/>
        <v>100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2342</v>
      </c>
      <c r="B1001" s="28"/>
      <c r="C1001" s="276"/>
      <c r="D1001" s="419" t="s">
        <v>129</v>
      </c>
      <c r="E1001" s="50">
        <f t="shared" ref="E1001:E1064" si="14">COUNTIF($A$599:$AQF$672,A1001)</f>
        <v>1</v>
      </c>
      <c r="F1001" s="285">
        <f t="shared" ref="F1001:F1064" si="15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2730</v>
      </c>
      <c r="B1002" s="421"/>
      <c r="C1002" s="421"/>
      <c r="D1002" s="419" t="s">
        <v>132</v>
      </c>
      <c r="E1002" s="50">
        <f t="shared" si="14"/>
        <v>1</v>
      </c>
      <c r="F1002" s="285">
        <f t="shared" si="15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2876</v>
      </c>
      <c r="B1003" s="28"/>
      <c r="C1003" s="421"/>
      <c r="D1003" s="419" t="s">
        <v>129</v>
      </c>
      <c r="E1003" s="50">
        <f t="shared" si="14"/>
        <v>0</v>
      </c>
      <c r="F1003" s="285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4"/>
        <v>6</v>
      </c>
      <c r="F1004" s="285">
        <f t="shared" si="15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4"/>
        <v>29</v>
      </c>
      <c r="F1005" s="285">
        <f t="shared" si="15"/>
        <v>237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4"/>
        <v>4</v>
      </c>
      <c r="F1006" s="285">
        <f t="shared" si="15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4"/>
        <v>5</v>
      </c>
      <c r="F1007" s="285">
        <f t="shared" si="15"/>
        <v>4</v>
      </c>
      <c r="H1007" s="457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3145</v>
      </c>
      <c r="B1008" s="421"/>
      <c r="C1008" s="421"/>
      <c r="D1008" s="419" t="s">
        <v>130</v>
      </c>
      <c r="E1008" s="50">
        <f t="shared" si="14"/>
        <v>11</v>
      </c>
      <c r="F1008" s="285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2826</v>
      </c>
      <c r="B1009" s="28"/>
      <c r="C1009" s="421"/>
      <c r="D1009" s="419" t="s">
        <v>129</v>
      </c>
      <c r="E1009" s="50">
        <f t="shared" si="14"/>
        <v>0</v>
      </c>
      <c r="F1009" s="285">
        <f t="shared" si="15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4"/>
        <v>1</v>
      </c>
      <c r="F1010" s="285">
        <f t="shared" si="15"/>
        <v>35</v>
      </c>
      <c r="H1010" s="457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4"/>
        <v>48</v>
      </c>
      <c r="F1011" s="285">
        <f t="shared" si="15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2115</v>
      </c>
      <c r="B1012" s="421"/>
      <c r="C1012" s="421"/>
      <c r="D1012" s="419" t="s">
        <v>132</v>
      </c>
      <c r="E1012" s="50">
        <f t="shared" si="14"/>
        <v>0</v>
      </c>
      <c r="F1012" s="285">
        <f t="shared" si="15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4"/>
        <v>11</v>
      </c>
      <c r="F1013" s="285">
        <f t="shared" si="15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4"/>
        <v>0</v>
      </c>
      <c r="F1014" s="285">
        <f t="shared" si="15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4"/>
        <v>0</v>
      </c>
      <c r="F1015" s="285">
        <f t="shared" si="15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2858</v>
      </c>
      <c r="B1016" s="28"/>
      <c r="C1016" s="276"/>
      <c r="D1016" s="419" t="s">
        <v>129</v>
      </c>
      <c r="E1016" s="50">
        <f t="shared" si="14"/>
        <v>0</v>
      </c>
      <c r="F1016" s="285">
        <f t="shared" si="15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2116</v>
      </c>
      <c r="B1017" s="28"/>
      <c r="C1017" s="276"/>
      <c r="D1017" s="419" t="s">
        <v>129</v>
      </c>
      <c r="E1017" s="50">
        <f t="shared" si="14"/>
        <v>0</v>
      </c>
      <c r="F1017" s="285">
        <f t="shared" si="15"/>
        <v>0</v>
      </c>
      <c r="H1017" s="457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2841</v>
      </c>
      <c r="B1018" s="421"/>
      <c r="C1018" s="421"/>
      <c r="D1018" s="419" t="s">
        <v>130</v>
      </c>
      <c r="E1018" s="50">
        <f t="shared" si="14"/>
        <v>33</v>
      </c>
      <c r="F1018" s="285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4"/>
        <v>6</v>
      </c>
      <c r="F1019" s="285">
        <f t="shared" si="15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2117</v>
      </c>
      <c r="B1020" s="28"/>
      <c r="C1020" s="276"/>
      <c r="D1020" s="419" t="s">
        <v>129</v>
      </c>
      <c r="E1020" s="50">
        <f t="shared" si="14"/>
        <v>0</v>
      </c>
      <c r="F1020" s="285">
        <f t="shared" si="15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4"/>
        <v>5</v>
      </c>
      <c r="F1021" s="285">
        <f t="shared" si="15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2671</v>
      </c>
      <c r="B1022" s="28"/>
      <c r="C1022" s="276"/>
      <c r="D1022" s="419" t="s">
        <v>129</v>
      </c>
      <c r="E1022" s="50">
        <f t="shared" si="14"/>
        <v>0</v>
      </c>
      <c r="F1022" s="285">
        <f t="shared" si="15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2337</v>
      </c>
      <c r="B1023" s="28"/>
      <c r="C1023" s="276"/>
      <c r="D1023" s="419" t="s">
        <v>129</v>
      </c>
      <c r="E1023" s="50">
        <f t="shared" si="14"/>
        <v>0</v>
      </c>
      <c r="F1023" s="285">
        <f t="shared" si="15"/>
        <v>0</v>
      </c>
      <c r="H1023" s="457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2118</v>
      </c>
      <c r="B1024" s="421"/>
      <c r="C1024" s="421"/>
      <c r="D1024" s="419" t="s">
        <v>130</v>
      </c>
      <c r="E1024" s="50">
        <f t="shared" si="14"/>
        <v>0</v>
      </c>
      <c r="F1024" s="285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4"/>
        <v>1</v>
      </c>
      <c r="F1025" s="285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2621</v>
      </c>
      <c r="B1026" s="28"/>
      <c r="C1026" s="276"/>
      <c r="D1026" s="419" t="s">
        <v>129</v>
      </c>
      <c r="E1026" s="50">
        <f t="shared" si="14"/>
        <v>0</v>
      </c>
      <c r="F1026" s="285">
        <f t="shared" si="15"/>
        <v>0</v>
      </c>
      <c r="H1026" s="457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2831</v>
      </c>
      <c r="B1027" s="28"/>
      <c r="C1027" s="276"/>
      <c r="D1027" s="419" t="s">
        <v>129</v>
      </c>
      <c r="E1027" s="50">
        <f t="shared" si="14"/>
        <v>0</v>
      </c>
      <c r="F1027" s="285">
        <f t="shared" si="15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2806</v>
      </c>
      <c r="B1028" s="28"/>
      <c r="C1028" s="276"/>
      <c r="D1028" s="419" t="s">
        <v>129</v>
      </c>
      <c r="E1028" s="50">
        <f t="shared" si="14"/>
        <v>0</v>
      </c>
      <c r="F1028" s="285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2063</v>
      </c>
      <c r="B1029" s="28"/>
      <c r="C1029" s="276"/>
      <c r="D1029" s="419" t="s">
        <v>129</v>
      </c>
      <c r="E1029" s="50">
        <f t="shared" si="14"/>
        <v>0</v>
      </c>
      <c r="F1029" s="285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2119</v>
      </c>
      <c r="B1030" s="28"/>
      <c r="C1030" s="276"/>
      <c r="D1030" s="419" t="s">
        <v>129</v>
      </c>
      <c r="E1030" s="50">
        <f t="shared" si="14"/>
        <v>0</v>
      </c>
      <c r="F1030" s="285">
        <f t="shared" si="15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1845</v>
      </c>
      <c r="B1031" s="28"/>
      <c r="C1031" s="421"/>
      <c r="D1031" s="419" t="s">
        <v>129</v>
      </c>
      <c r="E1031" s="50">
        <f t="shared" si="14"/>
        <v>4</v>
      </c>
      <c r="F1031" s="285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2714</v>
      </c>
      <c r="B1032" s="28"/>
      <c r="C1032" s="276"/>
      <c r="D1032" s="419" t="s">
        <v>129</v>
      </c>
      <c r="E1032" s="50">
        <f t="shared" si="14"/>
        <v>0</v>
      </c>
      <c r="F1032" s="285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4"/>
        <v>0</v>
      </c>
      <c r="F1033" s="285">
        <f t="shared" si="15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2733</v>
      </c>
      <c r="B1034" s="28"/>
      <c r="C1034" s="276"/>
      <c r="D1034" s="419" t="s">
        <v>129</v>
      </c>
      <c r="E1034" s="50">
        <f t="shared" si="14"/>
        <v>1</v>
      </c>
      <c r="F1034" s="285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2120</v>
      </c>
      <c r="B1035" s="28"/>
      <c r="C1035" s="421"/>
      <c r="D1035" s="419" t="s">
        <v>129</v>
      </c>
      <c r="E1035" s="50">
        <f t="shared" si="14"/>
        <v>3</v>
      </c>
      <c r="F1035" s="285">
        <f t="shared" si="15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2729</v>
      </c>
      <c r="B1036" s="28"/>
      <c r="C1036" s="276"/>
      <c r="D1036" s="419" t="s">
        <v>129</v>
      </c>
      <c r="E1036" s="50">
        <f t="shared" si="14"/>
        <v>0</v>
      </c>
      <c r="F1036" s="285">
        <f t="shared" si="15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2613</v>
      </c>
      <c r="B1037" s="421"/>
      <c r="C1037" s="421"/>
      <c r="D1037" s="419" t="s">
        <v>130</v>
      </c>
      <c r="E1037" s="50">
        <f t="shared" si="14"/>
        <v>0</v>
      </c>
      <c r="F1037" s="285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4"/>
        <v>3</v>
      </c>
      <c r="F1038" s="285">
        <f t="shared" si="15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2840</v>
      </c>
      <c r="B1039" s="28"/>
      <c r="C1039" s="276"/>
      <c r="D1039" s="419" t="s">
        <v>129</v>
      </c>
      <c r="E1039" s="50">
        <f t="shared" si="14"/>
        <v>18</v>
      </c>
      <c r="F1039" s="285">
        <f t="shared" si="15"/>
        <v>118</v>
      </c>
      <c r="H1039" s="50">
        <v>46</v>
      </c>
      <c r="I1039" s="50">
        <v>70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2558</v>
      </c>
      <c r="B1040" s="28"/>
      <c r="C1040" s="276"/>
      <c r="D1040" s="419" t="s">
        <v>129</v>
      </c>
      <c r="E1040" s="50">
        <f t="shared" si="14"/>
        <v>0</v>
      </c>
      <c r="F1040" s="285">
        <f t="shared" si="15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4"/>
        <v>43</v>
      </c>
      <c r="F1041" s="285">
        <f t="shared" si="15"/>
        <v>133</v>
      </c>
      <c r="H1041" s="50">
        <v>85</v>
      </c>
      <c r="I1041" s="50">
        <v>32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2530</v>
      </c>
      <c r="B1042" s="28"/>
      <c r="C1042" s="276"/>
      <c r="D1042" s="419" t="s">
        <v>129</v>
      </c>
      <c r="E1042" s="50">
        <f t="shared" si="14"/>
        <v>0</v>
      </c>
      <c r="F1042" s="285">
        <f t="shared" si="15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2825</v>
      </c>
      <c r="B1043" s="28"/>
      <c r="C1043" s="276"/>
      <c r="D1043" s="419" t="s">
        <v>129</v>
      </c>
      <c r="E1043" s="50">
        <f t="shared" si="14"/>
        <v>0</v>
      </c>
      <c r="F1043" s="285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4"/>
        <v>3</v>
      </c>
      <c r="F1044" s="285">
        <f t="shared" si="15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4"/>
        <v>1</v>
      </c>
      <c r="F1045" s="285">
        <f t="shared" si="15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4"/>
        <v>22</v>
      </c>
      <c r="F1046" s="285">
        <f t="shared" si="15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2557</v>
      </c>
      <c r="B1047" s="28"/>
      <c r="C1047" s="276"/>
      <c r="D1047" s="419" t="s">
        <v>129</v>
      </c>
      <c r="E1047" s="50">
        <f t="shared" si="14"/>
        <v>0</v>
      </c>
      <c r="F1047" s="285">
        <f t="shared" si="15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2604</v>
      </c>
      <c r="B1048" s="28"/>
      <c r="C1048" s="276"/>
      <c r="D1048" s="419" t="s">
        <v>129</v>
      </c>
      <c r="E1048" s="50">
        <f t="shared" si="14"/>
        <v>0</v>
      </c>
      <c r="F1048" s="285">
        <f t="shared" si="15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4"/>
        <v>0</v>
      </c>
      <c r="F1049" s="285">
        <f t="shared" si="15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4"/>
        <v>2</v>
      </c>
      <c r="F1050" s="285">
        <f t="shared" si="15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4"/>
        <v>6</v>
      </c>
      <c r="F1051" s="285">
        <f t="shared" si="15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4"/>
        <v>2</v>
      </c>
      <c r="F1052" s="285">
        <f t="shared" si="15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2866</v>
      </c>
      <c r="B1053" s="28"/>
      <c r="C1053" s="276"/>
      <c r="D1053" s="419" t="s">
        <v>129</v>
      </c>
      <c r="E1053" s="50">
        <f t="shared" si="14"/>
        <v>0</v>
      </c>
      <c r="F1053" s="285">
        <f t="shared" si="15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2666</v>
      </c>
      <c r="B1054" s="421"/>
      <c r="C1054" s="421"/>
      <c r="D1054" s="419" t="s">
        <v>132</v>
      </c>
      <c r="E1054" s="50">
        <f t="shared" si="14"/>
        <v>2</v>
      </c>
      <c r="F1054" s="285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4"/>
        <v>35</v>
      </c>
      <c r="F1055" s="285">
        <f t="shared" si="15"/>
        <v>71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4"/>
        <v>0</v>
      </c>
      <c r="F1056" s="285">
        <f t="shared" si="15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2581</v>
      </c>
      <c r="B1057" s="28"/>
      <c r="C1057" s="276"/>
      <c r="D1057" s="419" t="s">
        <v>129</v>
      </c>
      <c r="E1057" s="50">
        <f t="shared" si="14"/>
        <v>0</v>
      </c>
      <c r="F1057" s="285">
        <f t="shared" si="15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4"/>
        <v>5</v>
      </c>
      <c r="F1058" s="285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4"/>
        <v>1</v>
      </c>
      <c r="F1059" s="285">
        <f t="shared" si="15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4"/>
        <v>11</v>
      </c>
      <c r="F1060" s="285">
        <f t="shared" si="15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4"/>
        <v>0</v>
      </c>
      <c r="F1061" s="285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2715</v>
      </c>
      <c r="B1062" s="28"/>
      <c r="C1062" s="276"/>
      <c r="D1062" s="419" t="s">
        <v>129</v>
      </c>
      <c r="E1062" s="50">
        <f t="shared" si="14"/>
        <v>0</v>
      </c>
      <c r="F1062" s="285">
        <f t="shared" si="15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4"/>
        <v>9</v>
      </c>
      <c r="F1063" s="285">
        <f t="shared" si="15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4"/>
        <v>3</v>
      </c>
      <c r="F1064" s="285">
        <f t="shared" si="15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2524</v>
      </c>
      <c r="B1065" s="28"/>
      <c r="C1065" s="276"/>
      <c r="D1065" s="419" t="s">
        <v>129</v>
      </c>
      <c r="E1065" s="50">
        <f t="shared" ref="E1065:E1128" si="16">COUNTIF($A$599:$AQF$672,A1065)</f>
        <v>31</v>
      </c>
      <c r="F1065" s="285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6"/>
        <v>59</v>
      </c>
      <c r="F1066" s="285">
        <f t="shared" si="17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2655</v>
      </c>
      <c r="B1067" s="418"/>
      <c r="C1067" s="418"/>
      <c r="D1067" s="1" t="s">
        <v>131</v>
      </c>
      <c r="E1067" s="50">
        <f t="shared" si="16"/>
        <v>4</v>
      </c>
      <c r="F1067" s="285">
        <f t="shared" si="17"/>
        <v>297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6"/>
        <v>3</v>
      </c>
      <c r="F1068" s="285">
        <f t="shared" si="17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2754</v>
      </c>
      <c r="B1069" s="28"/>
      <c r="C1069" s="276"/>
      <c r="D1069" s="419" t="s">
        <v>129</v>
      </c>
      <c r="E1069" s="50">
        <f t="shared" si="16"/>
        <v>0</v>
      </c>
      <c r="F1069" s="285">
        <f t="shared" si="17"/>
        <v>0</v>
      </c>
      <c r="H1069" s="457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6"/>
        <v>1</v>
      </c>
      <c r="F1070" s="285">
        <f t="shared" si="17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2814</v>
      </c>
      <c r="B1071" s="28"/>
      <c r="C1071" s="276"/>
      <c r="D1071" s="419" t="s">
        <v>129</v>
      </c>
      <c r="E1071" s="50">
        <f t="shared" si="16"/>
        <v>0</v>
      </c>
      <c r="F1071" s="285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2685</v>
      </c>
      <c r="B1072" s="28"/>
      <c r="C1072" s="276"/>
      <c r="D1072" s="419" t="s">
        <v>129</v>
      </c>
      <c r="E1072" s="50">
        <f t="shared" si="16"/>
        <v>1</v>
      </c>
      <c r="F1072" s="285">
        <f t="shared" si="17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2689</v>
      </c>
      <c r="B1073" s="28"/>
      <c r="C1073" s="276"/>
      <c r="D1073" s="419" t="s">
        <v>129</v>
      </c>
      <c r="E1073" s="50">
        <f t="shared" si="16"/>
        <v>0</v>
      </c>
      <c r="F1073" s="285">
        <f t="shared" si="17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6"/>
        <v>1</v>
      </c>
      <c r="F1074" s="285">
        <f t="shared" si="17"/>
        <v>40</v>
      </c>
      <c r="H1074" s="457">
        <v>40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6"/>
        <v>11</v>
      </c>
      <c r="F1075" s="285">
        <f t="shared" si="17"/>
        <v>16</v>
      </c>
      <c r="H1075" s="50">
        <v>11</v>
      </c>
      <c r="I1075" s="50">
        <v>5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6"/>
        <v>8</v>
      </c>
      <c r="F1076" s="285">
        <f t="shared" si="17"/>
        <v>73</v>
      </c>
      <c r="H1076" s="50">
        <v>13</v>
      </c>
      <c r="I1076" s="50">
        <v>23</v>
      </c>
      <c r="J1076" s="50">
        <v>37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2056</v>
      </c>
      <c r="B1077" s="421"/>
      <c r="C1077" s="421"/>
      <c r="D1077" s="419" t="s">
        <v>135</v>
      </c>
      <c r="E1077" s="50">
        <f t="shared" si="16"/>
        <v>2</v>
      </c>
      <c r="F1077" s="285">
        <f t="shared" si="17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2791</v>
      </c>
      <c r="B1078" s="418"/>
      <c r="C1078" s="418"/>
      <c r="D1078" s="1" t="s">
        <v>131</v>
      </c>
      <c r="E1078" s="50">
        <f t="shared" si="16"/>
        <v>11</v>
      </c>
      <c r="F1078" s="285">
        <f t="shared" si="17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2121</v>
      </c>
      <c r="B1079" s="28"/>
      <c r="C1079" s="276"/>
      <c r="D1079" s="419" t="s">
        <v>129</v>
      </c>
      <c r="E1079" s="50">
        <f t="shared" si="16"/>
        <v>0</v>
      </c>
      <c r="F1079" s="285">
        <f t="shared" si="17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6"/>
        <v>16</v>
      </c>
      <c r="F1080" s="285">
        <f t="shared" si="17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6"/>
        <v>21</v>
      </c>
      <c r="F1081" s="285">
        <f t="shared" si="17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2316</v>
      </c>
      <c r="B1082" s="421"/>
      <c r="C1082" s="421"/>
      <c r="D1082" s="419" t="s">
        <v>130</v>
      </c>
      <c r="E1082" s="50">
        <f t="shared" si="16"/>
        <v>1</v>
      </c>
      <c r="F1082" s="285">
        <f t="shared" si="17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6"/>
        <v>40</v>
      </c>
      <c r="F1083" s="285">
        <f t="shared" si="17"/>
        <v>200</v>
      </c>
      <c r="H1083" s="50">
        <v>190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6"/>
        <v>2</v>
      </c>
      <c r="F1084" s="285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6"/>
        <v>7</v>
      </c>
      <c r="F1085" s="285">
        <f t="shared" si="17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6"/>
        <v>14</v>
      </c>
      <c r="F1086" s="285">
        <f t="shared" si="17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2836</v>
      </c>
      <c r="B1087" s="28"/>
      <c r="C1087" s="276"/>
      <c r="D1087" s="419" t="s">
        <v>129</v>
      </c>
      <c r="E1087" s="50">
        <f t="shared" si="16"/>
        <v>1</v>
      </c>
      <c r="F1087" s="285">
        <f t="shared" si="17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6"/>
        <v>1</v>
      </c>
      <c r="F1088" s="285">
        <f t="shared" si="17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2318</v>
      </c>
      <c r="B1089" s="28"/>
      <c r="C1089" s="276"/>
      <c r="D1089" s="419" t="s">
        <v>129</v>
      </c>
      <c r="E1089" s="50">
        <f t="shared" si="16"/>
        <v>0</v>
      </c>
      <c r="F1089" s="285">
        <f t="shared" si="17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6"/>
        <v>6</v>
      </c>
      <c r="F1090" s="285">
        <f t="shared" si="17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2099</v>
      </c>
      <c r="B1091" s="418"/>
      <c r="C1091" s="418"/>
      <c r="D1091" s="1" t="s">
        <v>131</v>
      </c>
      <c r="E1091" s="50">
        <f t="shared" si="16"/>
        <v>4</v>
      </c>
      <c r="F1091" s="285">
        <f t="shared" si="17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2720</v>
      </c>
      <c r="B1092" s="28"/>
      <c r="C1092" s="276"/>
      <c r="D1092" s="419" t="s">
        <v>129</v>
      </c>
      <c r="E1092" s="50">
        <f t="shared" si="16"/>
        <v>0</v>
      </c>
      <c r="F1092" s="285">
        <f t="shared" si="17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2631</v>
      </c>
      <c r="B1093" s="28"/>
      <c r="C1093" s="276"/>
      <c r="D1093" s="419" t="s">
        <v>129</v>
      </c>
      <c r="E1093" s="50">
        <f t="shared" si="16"/>
        <v>0</v>
      </c>
      <c r="F1093" s="285">
        <f t="shared" si="17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6"/>
        <v>2</v>
      </c>
      <c r="F1094" s="285">
        <f t="shared" si="17"/>
        <v>3</v>
      </c>
      <c r="H1094" s="457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6"/>
        <v>1</v>
      </c>
      <c r="F1095" s="285">
        <f t="shared" si="17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2650</v>
      </c>
      <c r="B1096" s="28"/>
      <c r="C1096" s="276"/>
      <c r="D1096" s="419" t="s">
        <v>129</v>
      </c>
      <c r="E1096" s="50">
        <f t="shared" si="16"/>
        <v>0</v>
      </c>
      <c r="F1096" s="285">
        <f t="shared" si="17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2748</v>
      </c>
      <c r="B1097" s="28"/>
      <c r="C1097" s="276"/>
      <c r="D1097" s="419" t="s">
        <v>129</v>
      </c>
      <c r="E1097" s="50">
        <f t="shared" si="16"/>
        <v>0</v>
      </c>
      <c r="F1097" s="285">
        <f t="shared" si="17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2122</v>
      </c>
      <c r="B1098" s="28"/>
      <c r="C1098" s="276"/>
      <c r="D1098" s="419" t="s">
        <v>129</v>
      </c>
      <c r="E1098" s="50">
        <f t="shared" si="16"/>
        <v>1</v>
      </c>
      <c r="F1098" s="285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6"/>
        <v>3</v>
      </c>
      <c r="F1099" s="285">
        <f t="shared" si="17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6"/>
        <v>1</v>
      </c>
      <c r="F1100" s="285">
        <f t="shared" si="17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2860</v>
      </c>
      <c r="B1101" s="28"/>
      <c r="C1101" s="276"/>
      <c r="D1101" s="419" t="s">
        <v>129</v>
      </c>
      <c r="E1101" s="50">
        <f t="shared" si="16"/>
        <v>0</v>
      </c>
      <c r="F1101" s="285">
        <f t="shared" si="17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2644</v>
      </c>
      <c r="B1102" s="28"/>
      <c r="C1102" s="276"/>
      <c r="D1102" s="419" t="s">
        <v>129</v>
      </c>
      <c r="E1102" s="50">
        <f t="shared" si="16"/>
        <v>1</v>
      </c>
      <c r="F1102" s="285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2123</v>
      </c>
      <c r="B1103" s="28"/>
      <c r="C1103" s="276"/>
      <c r="D1103" s="419" t="s">
        <v>129</v>
      </c>
      <c r="E1103" s="50">
        <f t="shared" si="16"/>
        <v>0</v>
      </c>
      <c r="F1103" s="285">
        <f t="shared" si="17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6"/>
        <v>11</v>
      </c>
      <c r="F1104" s="285">
        <f t="shared" si="17"/>
        <v>0</v>
      </c>
      <c r="H1104" s="457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3090</v>
      </c>
      <c r="B1105" s="28"/>
      <c r="C1105" s="276"/>
      <c r="D1105" s="419" t="s">
        <v>129</v>
      </c>
      <c r="E1105" s="50">
        <f t="shared" si="16"/>
        <v>0</v>
      </c>
      <c r="F1105" s="285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2651</v>
      </c>
      <c r="B1106" s="28"/>
      <c r="C1106" s="276"/>
      <c r="D1106" s="419" t="s">
        <v>129</v>
      </c>
      <c r="E1106" s="50">
        <f t="shared" si="16"/>
        <v>0</v>
      </c>
      <c r="F1106" s="285">
        <f t="shared" si="17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2331</v>
      </c>
      <c r="B1107" s="28"/>
      <c r="C1107" s="276"/>
      <c r="D1107" s="419" t="s">
        <v>129</v>
      </c>
      <c r="E1107" s="50">
        <f t="shared" si="16"/>
        <v>0</v>
      </c>
      <c r="F1107" s="285">
        <f t="shared" si="17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3089</v>
      </c>
      <c r="B1108" s="28"/>
      <c r="C1108" s="276"/>
      <c r="D1108" s="419" t="s">
        <v>129</v>
      </c>
      <c r="E1108" s="50">
        <f t="shared" si="16"/>
        <v>0</v>
      </c>
      <c r="F1108" s="285">
        <f t="shared" si="17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2124</v>
      </c>
      <c r="B1109" s="28"/>
      <c r="C1109" s="276"/>
      <c r="D1109" s="419" t="s">
        <v>129</v>
      </c>
      <c r="E1109" s="50">
        <f t="shared" si="16"/>
        <v>0</v>
      </c>
      <c r="F1109" s="285">
        <f t="shared" si="17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6"/>
        <v>3</v>
      </c>
      <c r="F1110" s="285">
        <f t="shared" si="17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6"/>
        <v>6</v>
      </c>
      <c r="F1111" s="285">
        <f t="shared" si="17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6"/>
        <v>0</v>
      </c>
      <c r="F1112" s="285">
        <f t="shared" si="17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6"/>
        <v>80</v>
      </c>
      <c r="F1113" s="285">
        <f t="shared" si="17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6"/>
        <v>2</v>
      </c>
      <c r="F1114" s="285">
        <f t="shared" si="17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2635</v>
      </c>
      <c r="B1115" s="418"/>
      <c r="C1115" s="418"/>
      <c r="D1115" s="1" t="s">
        <v>131</v>
      </c>
      <c r="E1115" s="50">
        <f t="shared" si="16"/>
        <v>3</v>
      </c>
      <c r="F1115" s="285">
        <f t="shared" si="17"/>
        <v>0</v>
      </c>
      <c r="H1115" s="457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3121</v>
      </c>
      <c r="B1116" s="28"/>
      <c r="C1116" s="276"/>
      <c r="D1116" s="419" t="s">
        <v>129</v>
      </c>
      <c r="E1116" s="50">
        <f t="shared" si="16"/>
        <v>0</v>
      </c>
      <c r="F1116" s="285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2824</v>
      </c>
      <c r="B1117" s="28"/>
      <c r="C1117" s="276"/>
      <c r="D1117" s="419" t="s">
        <v>129</v>
      </c>
      <c r="E1117" s="50">
        <f t="shared" si="16"/>
        <v>0</v>
      </c>
      <c r="F1117" s="285">
        <f t="shared" si="17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2125</v>
      </c>
      <c r="B1118" s="28"/>
      <c r="C1118" s="276"/>
      <c r="D1118" s="419" t="s">
        <v>129</v>
      </c>
      <c r="E1118" s="50">
        <f t="shared" si="16"/>
        <v>0</v>
      </c>
      <c r="F1118" s="285">
        <f t="shared" si="17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3109</v>
      </c>
      <c r="B1119" s="28"/>
      <c r="C1119" s="276"/>
      <c r="D1119" s="419" t="s">
        <v>129</v>
      </c>
      <c r="E1119" s="50">
        <f t="shared" si="16"/>
        <v>0</v>
      </c>
      <c r="F1119" s="285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2062</v>
      </c>
      <c r="B1120" s="206"/>
      <c r="C1120" s="276"/>
      <c r="D1120" s="419" t="s">
        <v>130</v>
      </c>
      <c r="E1120" s="50">
        <f t="shared" si="16"/>
        <v>15</v>
      </c>
      <c r="F1120" s="285">
        <f t="shared" si="17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2081</v>
      </c>
      <c r="B1121" s="418"/>
      <c r="C1121" s="418"/>
      <c r="D1121" s="419" t="s">
        <v>136</v>
      </c>
      <c r="E1121" s="50">
        <f t="shared" si="16"/>
        <v>33</v>
      </c>
      <c r="F1121" s="285">
        <f t="shared" si="17"/>
        <v>20</v>
      </c>
      <c r="H1121" s="50">
        <v>20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6"/>
        <v>0</v>
      </c>
      <c r="F1122" s="285">
        <f t="shared" si="17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2742</v>
      </c>
      <c r="B1123" s="28"/>
      <c r="C1123" s="276"/>
      <c r="D1123" s="419" t="s">
        <v>129</v>
      </c>
      <c r="E1123" s="50">
        <f t="shared" si="16"/>
        <v>0</v>
      </c>
      <c r="F1123" s="285">
        <f t="shared" si="17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6"/>
        <v>17</v>
      </c>
      <c r="F1124" s="285">
        <f t="shared" si="17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2559</v>
      </c>
      <c r="B1125" s="28"/>
      <c r="C1125" s="276"/>
      <c r="D1125" s="419" t="s">
        <v>129</v>
      </c>
      <c r="E1125" s="50">
        <f t="shared" si="16"/>
        <v>0</v>
      </c>
      <c r="F1125" s="285">
        <f t="shared" si="17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6"/>
        <v>0</v>
      </c>
      <c r="F1126" s="285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2802</v>
      </c>
      <c r="B1127" s="28"/>
      <c r="C1127" s="276"/>
      <c r="D1127" s="419" t="s">
        <v>129</v>
      </c>
      <c r="E1127" s="50">
        <f t="shared" si="16"/>
        <v>0</v>
      </c>
      <c r="F1127" s="285">
        <f t="shared" si="17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2596</v>
      </c>
      <c r="B1128" s="28"/>
      <c r="C1128" s="276"/>
      <c r="D1128" s="419" t="s">
        <v>129</v>
      </c>
      <c r="E1128" s="50">
        <f t="shared" si="16"/>
        <v>0</v>
      </c>
      <c r="F1128" s="285">
        <f t="shared" si="17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2597</v>
      </c>
      <c r="B1129" s="28"/>
      <c r="C1129" s="276"/>
      <c r="D1129" s="419" t="s">
        <v>129</v>
      </c>
      <c r="E1129" s="50">
        <f t="shared" ref="E1129:E1192" si="18">COUNTIF($A$599:$AQF$672,A1129)</f>
        <v>0</v>
      </c>
      <c r="F1129" s="285">
        <f t="shared" ref="F1129:F1192" si="19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8"/>
        <v>7</v>
      </c>
      <c r="F1130" s="285">
        <f t="shared" si="19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8"/>
        <v>2</v>
      </c>
      <c r="F1131" s="285">
        <f t="shared" si="19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2625</v>
      </c>
      <c r="B1132" s="28"/>
      <c r="C1132" s="276"/>
      <c r="D1132" s="419" t="s">
        <v>129</v>
      </c>
      <c r="E1132" s="50">
        <f t="shared" si="18"/>
        <v>0</v>
      </c>
      <c r="F1132" s="285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8"/>
        <v>15</v>
      </c>
      <c r="F1133" s="285">
        <f t="shared" si="19"/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2852</v>
      </c>
      <c r="B1134" s="28"/>
      <c r="C1134" s="276"/>
      <c r="D1134" s="419" t="s">
        <v>129</v>
      </c>
      <c r="E1134" s="50">
        <f t="shared" si="18"/>
        <v>5</v>
      </c>
      <c r="F1134" s="285">
        <f t="shared" si="19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8"/>
        <v>2</v>
      </c>
      <c r="F1135" s="285">
        <f t="shared" si="19"/>
        <v>74</v>
      </c>
      <c r="H1135" s="50">
        <v>40</v>
      </c>
      <c r="I1135" s="50">
        <v>15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8"/>
        <v>4</v>
      </c>
      <c r="F1136" s="285">
        <f t="shared" si="19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2781</v>
      </c>
      <c r="B1137" s="28"/>
      <c r="C1137" s="276"/>
      <c r="D1137" s="419" t="s">
        <v>129</v>
      </c>
      <c r="E1137" s="50">
        <f t="shared" si="18"/>
        <v>1</v>
      </c>
      <c r="F1137" s="285">
        <f t="shared" si="19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3110</v>
      </c>
      <c r="B1138" s="28"/>
      <c r="C1138" s="421"/>
      <c r="D1138" s="419" t="s">
        <v>129</v>
      </c>
      <c r="E1138" s="50">
        <f t="shared" si="18"/>
        <v>0</v>
      </c>
      <c r="F1138" s="285">
        <f t="shared" si="19"/>
        <v>0</v>
      </c>
      <c r="H1138" s="457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8"/>
        <v>35</v>
      </c>
      <c r="F1139" s="285">
        <f t="shared" si="19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2838</v>
      </c>
      <c r="B1140" s="28"/>
      <c r="C1140" s="276"/>
      <c r="D1140" s="419" t="s">
        <v>129</v>
      </c>
      <c r="E1140" s="50">
        <f t="shared" si="18"/>
        <v>0</v>
      </c>
      <c r="F1140" s="285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2626</v>
      </c>
      <c r="B1141" s="421"/>
      <c r="C1141" s="421"/>
      <c r="D1141" s="419" t="s">
        <v>130</v>
      </c>
      <c r="E1141" s="50">
        <f t="shared" si="18"/>
        <v>3</v>
      </c>
      <c r="F1141" s="285">
        <f t="shared" si="19"/>
        <v>21</v>
      </c>
      <c r="H1141" s="50">
        <v>21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2677</v>
      </c>
      <c r="B1142" s="28"/>
      <c r="C1142" s="276"/>
      <c r="D1142" s="419" t="s">
        <v>129</v>
      </c>
      <c r="E1142" s="50">
        <f t="shared" si="18"/>
        <v>1</v>
      </c>
      <c r="F1142" s="285">
        <f t="shared" si="19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8"/>
        <v>4</v>
      </c>
      <c r="F1143" s="285">
        <f t="shared" si="19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2752</v>
      </c>
      <c r="B1144" s="28"/>
      <c r="C1144" s="276"/>
      <c r="D1144" s="419" t="s">
        <v>129</v>
      </c>
      <c r="E1144" s="50">
        <f t="shared" si="18"/>
        <v>1</v>
      </c>
      <c r="F1144" s="285">
        <f t="shared" si="19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8"/>
        <v>0</v>
      </c>
      <c r="F1145" s="285">
        <f t="shared" si="19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8"/>
        <v>5</v>
      </c>
      <c r="F1146" s="285">
        <f t="shared" si="19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8"/>
        <v>7</v>
      </c>
      <c r="F1147" s="285">
        <f t="shared" si="19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2516</v>
      </c>
      <c r="B1148" s="28"/>
      <c r="C1148" s="421"/>
      <c r="D1148" s="419" t="s">
        <v>129</v>
      </c>
      <c r="E1148" s="50">
        <f t="shared" si="18"/>
        <v>1</v>
      </c>
      <c r="F1148" s="285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2601</v>
      </c>
      <c r="B1149" s="28"/>
      <c r="C1149" s="421"/>
      <c r="D1149" s="419" t="s">
        <v>129</v>
      </c>
      <c r="E1149" s="50">
        <f t="shared" si="18"/>
        <v>0</v>
      </c>
      <c r="F1149" s="285">
        <f t="shared" si="19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2830</v>
      </c>
      <c r="B1150" s="421"/>
      <c r="C1150" s="421"/>
      <c r="D1150" s="419" t="s">
        <v>130</v>
      </c>
      <c r="E1150" s="50">
        <f t="shared" si="18"/>
        <v>4</v>
      </c>
      <c r="F1150" s="285">
        <f t="shared" si="19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8"/>
        <v>2</v>
      </c>
      <c r="F1151" s="285">
        <f t="shared" si="19"/>
        <v>155</v>
      </c>
      <c r="H1151" s="457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8"/>
        <v>1</v>
      </c>
      <c r="F1152" s="285">
        <f t="shared" si="19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8"/>
        <v>49</v>
      </c>
      <c r="F1153" s="285">
        <f t="shared" si="19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2709</v>
      </c>
      <c r="B1154" s="28"/>
      <c r="C1154" s="421"/>
      <c r="D1154" s="419" t="s">
        <v>129</v>
      </c>
      <c r="E1154" s="50">
        <f t="shared" si="18"/>
        <v>1</v>
      </c>
      <c r="F1154" s="285">
        <f t="shared" si="19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2743</v>
      </c>
      <c r="B1155" s="421"/>
      <c r="C1155" s="421"/>
      <c r="D1155" s="419" t="s">
        <v>130</v>
      </c>
      <c r="E1155" s="50">
        <f t="shared" si="18"/>
        <v>2</v>
      </c>
      <c r="F1155" s="285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2542</v>
      </c>
      <c r="B1156" s="28"/>
      <c r="C1156" s="276"/>
      <c r="D1156" s="419" t="s">
        <v>129</v>
      </c>
      <c r="E1156" s="50">
        <f t="shared" si="18"/>
        <v>0</v>
      </c>
      <c r="F1156" s="285">
        <f t="shared" si="19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8"/>
        <v>26</v>
      </c>
      <c r="F1157" s="285">
        <f t="shared" si="19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2594</v>
      </c>
      <c r="B1158" s="421"/>
      <c r="C1158" s="421"/>
      <c r="D1158" s="419" t="s">
        <v>132</v>
      </c>
      <c r="E1158" s="50">
        <f t="shared" si="18"/>
        <v>1</v>
      </c>
      <c r="F1158" s="285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8"/>
        <v>0</v>
      </c>
      <c r="F1159" s="285">
        <f t="shared" si="19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8"/>
        <v>11</v>
      </c>
      <c r="F1160" s="285">
        <f t="shared" si="19"/>
        <v>176</v>
      </c>
      <c r="H1160" s="50">
        <v>131</v>
      </c>
      <c r="I1160" s="50">
        <v>45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8"/>
        <v>2</v>
      </c>
      <c r="F1161" s="285">
        <f t="shared" si="19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8"/>
        <v>17</v>
      </c>
      <c r="F1162" s="285">
        <f t="shared" si="19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1844</v>
      </c>
      <c r="B1163" s="28"/>
      <c r="C1163" s="276"/>
      <c r="D1163" s="419" t="s">
        <v>129</v>
      </c>
      <c r="E1163" s="50">
        <f t="shared" si="18"/>
        <v>0</v>
      </c>
      <c r="F1163" s="285">
        <f t="shared" si="19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8"/>
        <v>1</v>
      </c>
      <c r="F1164" s="285">
        <f t="shared" si="19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8"/>
        <v>0</v>
      </c>
      <c r="F1165" s="285">
        <f t="shared" si="19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8"/>
        <v>16</v>
      </c>
      <c r="F1166" s="285">
        <f t="shared" si="19"/>
        <v>202</v>
      </c>
      <c r="H1166" s="457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8"/>
        <v>21</v>
      </c>
      <c r="F1167" s="285">
        <f t="shared" si="19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8"/>
        <v>14</v>
      </c>
      <c r="F1168" s="285">
        <f t="shared" si="19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8"/>
        <v>8</v>
      </c>
      <c r="F1169" s="285">
        <f t="shared" si="19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3088</v>
      </c>
      <c r="B1170" s="28"/>
      <c r="C1170" s="421"/>
      <c r="D1170" s="419" t="s">
        <v>129</v>
      </c>
      <c r="E1170" s="50">
        <f t="shared" si="18"/>
        <v>0</v>
      </c>
      <c r="F1170" s="285">
        <f t="shared" si="19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2837</v>
      </c>
      <c r="B1171" s="28"/>
      <c r="C1171" s="276"/>
      <c r="D1171" s="419" t="s">
        <v>129</v>
      </c>
      <c r="E1171" s="50">
        <f t="shared" si="18"/>
        <v>0</v>
      </c>
      <c r="F1171" s="285">
        <f t="shared" si="19"/>
        <v>0</v>
      </c>
      <c r="H1171" s="457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2663</v>
      </c>
      <c r="B1172" s="28"/>
      <c r="C1172" s="276"/>
      <c r="D1172" s="419" t="s">
        <v>129</v>
      </c>
      <c r="E1172" s="50">
        <f t="shared" si="18"/>
        <v>1</v>
      </c>
      <c r="F1172" s="285">
        <f t="shared" si="19"/>
        <v>0</v>
      </c>
      <c r="H1172" s="457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8"/>
        <v>6</v>
      </c>
      <c r="F1173" s="285">
        <f t="shared" si="19"/>
        <v>106</v>
      </c>
      <c r="H1173" s="50">
        <v>57</v>
      </c>
      <c r="I1173" s="50">
        <v>25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8"/>
        <v>11</v>
      </c>
      <c r="F1174" s="285">
        <f t="shared" si="19"/>
        <v>111</v>
      </c>
      <c r="H1174" s="50">
        <v>109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2126</v>
      </c>
      <c r="B1175" s="421"/>
      <c r="C1175" s="421"/>
      <c r="D1175" s="419" t="s">
        <v>130</v>
      </c>
      <c r="E1175" s="50">
        <f t="shared" si="18"/>
        <v>1</v>
      </c>
      <c r="F1175" s="285">
        <f t="shared" si="19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8"/>
        <v>16</v>
      </c>
      <c r="F1176" s="285">
        <f t="shared" si="19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2801</v>
      </c>
      <c r="B1177" s="421"/>
      <c r="C1177" s="421"/>
      <c r="D1177" s="419" t="s">
        <v>130</v>
      </c>
      <c r="E1177" s="50">
        <f t="shared" si="18"/>
        <v>1</v>
      </c>
      <c r="F1177" s="285">
        <f t="shared" si="19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2514</v>
      </c>
      <c r="B1178" s="28"/>
      <c r="C1178" s="421"/>
      <c r="D1178" s="419" t="s">
        <v>129</v>
      </c>
      <c r="E1178" s="50">
        <f t="shared" si="18"/>
        <v>2</v>
      </c>
      <c r="F1178" s="285">
        <f t="shared" si="19"/>
        <v>12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8"/>
        <v>18</v>
      </c>
      <c r="F1179" s="285">
        <f t="shared" si="19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8"/>
        <v>1</v>
      </c>
      <c r="F1180" s="285">
        <f t="shared" si="19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8"/>
        <v>6</v>
      </c>
      <c r="F1181" s="285">
        <f t="shared" si="19"/>
        <v>45</v>
      </c>
      <c r="H1181" s="457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8"/>
        <v>2</v>
      </c>
      <c r="F1182" s="285">
        <f t="shared" si="19"/>
        <v>5</v>
      </c>
      <c r="H1182" s="457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2521</v>
      </c>
      <c r="B1183" s="280"/>
      <c r="C1183" s="418"/>
      <c r="D1183" s="419" t="s">
        <v>137</v>
      </c>
      <c r="E1183" s="50">
        <f t="shared" si="18"/>
        <v>3</v>
      </c>
      <c r="F1183" s="285">
        <f t="shared" si="19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2673</v>
      </c>
      <c r="B1184" s="421"/>
      <c r="C1184" s="421"/>
      <c r="D1184" s="419" t="s">
        <v>130</v>
      </c>
      <c r="E1184" s="50">
        <f t="shared" si="18"/>
        <v>5</v>
      </c>
      <c r="F1184" s="285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8"/>
        <v>1</v>
      </c>
      <c r="F1185" s="285">
        <f t="shared" si="19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2846</v>
      </c>
      <c r="B1186" s="28"/>
      <c r="C1186" s="276"/>
      <c r="D1186" s="419" t="s">
        <v>129</v>
      </c>
      <c r="E1186" s="50">
        <f t="shared" si="18"/>
        <v>0</v>
      </c>
      <c r="F1186" s="285">
        <f t="shared" si="19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8"/>
        <v>0</v>
      </c>
      <c r="F1187" s="285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2803</v>
      </c>
      <c r="B1188" s="28"/>
      <c r="C1188" s="276"/>
      <c r="D1188" s="419" t="s">
        <v>129</v>
      </c>
      <c r="E1188" s="50">
        <f t="shared" si="18"/>
        <v>0</v>
      </c>
      <c r="F1188" s="285">
        <f t="shared" si="19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2609</v>
      </c>
      <c r="B1189" s="28"/>
      <c r="C1189" s="276"/>
      <c r="D1189" s="419" t="s">
        <v>129</v>
      </c>
      <c r="E1189" s="50">
        <f t="shared" si="18"/>
        <v>0</v>
      </c>
      <c r="F1189" s="285">
        <f t="shared" si="19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3108</v>
      </c>
      <c r="B1190" s="28"/>
      <c r="C1190" s="421"/>
      <c r="D1190" s="419" t="s">
        <v>129</v>
      </c>
      <c r="E1190" s="50">
        <f t="shared" si="18"/>
        <v>1</v>
      </c>
      <c r="F1190" s="285">
        <f t="shared" si="19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2843</v>
      </c>
      <c r="B1191" s="28"/>
      <c r="C1191" s="276"/>
      <c r="D1191" s="419" t="s">
        <v>129</v>
      </c>
      <c r="E1191" s="50">
        <f t="shared" si="18"/>
        <v>4</v>
      </c>
      <c r="F1191" s="285">
        <f t="shared" si="19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8"/>
        <v>2</v>
      </c>
      <c r="F1192" s="285">
        <f t="shared" si="19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2074</v>
      </c>
      <c r="B1193" s="421"/>
      <c r="C1193" s="421"/>
      <c r="D1193" s="419" t="s">
        <v>135</v>
      </c>
      <c r="E1193" s="50">
        <f t="shared" ref="E1193:E1256" si="20">COUNTIF($A$599:$AQF$672,A1193)</f>
        <v>9</v>
      </c>
      <c r="F1193" s="285">
        <f t="shared" ref="F1193:F1256" si="21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20"/>
        <v>9</v>
      </c>
      <c r="F1194" s="285">
        <f t="shared" si="21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2590</v>
      </c>
      <c r="B1195" s="28"/>
      <c r="C1195" s="421"/>
      <c r="D1195" s="419" t="s">
        <v>129</v>
      </c>
      <c r="E1195" s="50">
        <f t="shared" si="20"/>
        <v>1</v>
      </c>
      <c r="F1195" s="285">
        <f t="shared" si="21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2648</v>
      </c>
      <c r="B1196" s="28"/>
      <c r="C1196" s="276"/>
      <c r="D1196" s="419" t="s">
        <v>129</v>
      </c>
      <c r="E1196" s="50">
        <f t="shared" si="20"/>
        <v>0</v>
      </c>
      <c r="F1196" s="285">
        <f t="shared" si="21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20"/>
        <v>0</v>
      </c>
      <c r="F1197" s="285">
        <f t="shared" si="21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20"/>
        <v>0</v>
      </c>
      <c r="F1198" s="285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2553</v>
      </c>
      <c r="B1199" s="28"/>
      <c r="C1199" s="276"/>
      <c r="D1199" s="419" t="s">
        <v>129</v>
      </c>
      <c r="E1199" s="50">
        <f t="shared" si="20"/>
        <v>0</v>
      </c>
      <c r="F1199" s="285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2563</v>
      </c>
      <c r="B1200" s="28"/>
      <c r="C1200" s="276"/>
      <c r="D1200" s="419" t="s">
        <v>129</v>
      </c>
      <c r="E1200" s="50">
        <f t="shared" si="20"/>
        <v>0</v>
      </c>
      <c r="F1200" s="285">
        <f t="shared" si="21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20"/>
        <v>2</v>
      </c>
      <c r="F1201" s="285">
        <f t="shared" si="21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20"/>
        <v>2</v>
      </c>
      <c r="F1202" s="285">
        <f t="shared" si="21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20"/>
        <v>1</v>
      </c>
      <c r="F1203" s="285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20"/>
        <v>0</v>
      </c>
      <c r="F1204" s="285">
        <f t="shared" si="21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2800</v>
      </c>
      <c r="B1205" s="28"/>
      <c r="C1205" s="276"/>
      <c r="D1205" s="419" t="s">
        <v>129</v>
      </c>
      <c r="E1205" s="50">
        <f t="shared" si="20"/>
        <v>0</v>
      </c>
      <c r="F1205" s="285">
        <f t="shared" si="21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2850</v>
      </c>
      <c r="B1206" s="28"/>
      <c r="C1206" s="276"/>
      <c r="D1206" s="419" t="s">
        <v>129</v>
      </c>
      <c r="E1206" s="50">
        <f t="shared" si="20"/>
        <v>0</v>
      </c>
      <c r="F1206" s="285">
        <f t="shared" si="21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20"/>
        <v>12</v>
      </c>
      <c r="F1207" s="285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20"/>
        <v>8</v>
      </c>
      <c r="F1208" s="285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2777</v>
      </c>
      <c r="B1209" s="28"/>
      <c r="C1209" s="276"/>
      <c r="D1209" s="419" t="s">
        <v>129</v>
      </c>
      <c r="E1209" s="50">
        <f t="shared" si="20"/>
        <v>0</v>
      </c>
      <c r="F1209" s="285">
        <f t="shared" si="21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1834</v>
      </c>
      <c r="B1210" s="280"/>
      <c r="C1210" s="418"/>
      <c r="D1210" s="419" t="s">
        <v>134</v>
      </c>
      <c r="E1210" s="50">
        <f t="shared" si="20"/>
        <v>3</v>
      </c>
      <c r="F1210" s="285">
        <f t="shared" si="21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2855</v>
      </c>
      <c r="B1211" s="28"/>
      <c r="C1211" s="276"/>
      <c r="D1211" s="419" t="s">
        <v>129</v>
      </c>
      <c r="E1211" s="50">
        <f t="shared" si="20"/>
        <v>0</v>
      </c>
      <c r="F1211" s="285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2703</v>
      </c>
      <c r="B1212" s="28"/>
      <c r="C1212" s="276"/>
      <c r="D1212" s="419" t="s">
        <v>129</v>
      </c>
      <c r="E1212" s="50">
        <f t="shared" si="20"/>
        <v>0</v>
      </c>
      <c r="F1212" s="285">
        <f t="shared" si="21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2323</v>
      </c>
      <c r="B1213" s="421"/>
      <c r="C1213" s="421"/>
      <c r="D1213" s="419" t="s">
        <v>130</v>
      </c>
      <c r="E1213" s="50">
        <f t="shared" si="20"/>
        <v>1</v>
      </c>
      <c r="F1213" s="285">
        <f t="shared" si="21"/>
        <v>0</v>
      </c>
      <c r="H1213" s="457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2320</v>
      </c>
      <c r="B1214" s="28"/>
      <c r="C1214" s="276"/>
      <c r="D1214" s="419" t="s">
        <v>129</v>
      </c>
      <c r="E1214" s="50">
        <f t="shared" si="20"/>
        <v>0</v>
      </c>
      <c r="F1214" s="285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20"/>
        <v>23</v>
      </c>
      <c r="F1215" s="285">
        <f t="shared" si="21"/>
        <v>124</v>
      </c>
      <c r="H1215" s="457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20"/>
        <v>0</v>
      </c>
      <c r="F1216" s="285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20"/>
        <v>17</v>
      </c>
      <c r="F1217" s="285">
        <f t="shared" si="21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20"/>
        <v>12</v>
      </c>
      <c r="F1218" s="285">
        <f t="shared" si="21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20"/>
        <v>0</v>
      </c>
      <c r="F1219" s="285">
        <f t="shared" si="21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20"/>
        <v>0</v>
      </c>
      <c r="F1220" s="285">
        <f t="shared" si="21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20"/>
        <v>0</v>
      </c>
      <c r="F1221" s="285">
        <f t="shared" si="21"/>
        <v>14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20"/>
        <v>3</v>
      </c>
      <c r="F1222" s="285">
        <f t="shared" si="21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2324</v>
      </c>
      <c r="B1223" s="28"/>
      <c r="C1223" s="276"/>
      <c r="D1223" s="419" t="s">
        <v>129</v>
      </c>
      <c r="E1223" s="50">
        <f t="shared" si="20"/>
        <v>0</v>
      </c>
      <c r="F1223" s="285">
        <f t="shared" si="21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20"/>
        <v>8</v>
      </c>
      <c r="F1224" s="285">
        <f t="shared" si="21"/>
        <v>40</v>
      </c>
      <c r="H1224" s="50">
        <v>34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2792</v>
      </c>
      <c r="B1225" s="421"/>
      <c r="C1225" s="421"/>
      <c r="D1225" s="419" t="s">
        <v>130</v>
      </c>
      <c r="E1225" s="50">
        <f t="shared" si="20"/>
        <v>2</v>
      </c>
      <c r="F1225" s="285">
        <f t="shared" si="21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20"/>
        <v>1</v>
      </c>
      <c r="F1226" s="285">
        <f t="shared" si="21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2127</v>
      </c>
      <c r="B1227" s="28"/>
      <c r="C1227" s="276"/>
      <c r="D1227" s="419" t="s">
        <v>129</v>
      </c>
      <c r="E1227" s="50">
        <f t="shared" si="20"/>
        <v>0</v>
      </c>
      <c r="F1227" s="285">
        <f t="shared" si="21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20"/>
        <v>1</v>
      </c>
      <c r="F1228" s="285">
        <f t="shared" si="21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20"/>
        <v>0</v>
      </c>
      <c r="F1229" s="285">
        <f t="shared" si="21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20"/>
        <v>4</v>
      </c>
      <c r="F1230" s="285">
        <f t="shared" si="21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20"/>
        <v>1</v>
      </c>
      <c r="F1231" s="285">
        <f t="shared" si="21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2812</v>
      </c>
      <c r="B1232" s="28"/>
      <c r="C1232" s="276"/>
      <c r="D1232" s="419" t="s">
        <v>129</v>
      </c>
      <c r="E1232" s="50">
        <f t="shared" si="20"/>
        <v>0</v>
      </c>
      <c r="F1232" s="285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2057</v>
      </c>
      <c r="B1233" s="28"/>
      <c r="C1233" s="421"/>
      <c r="D1233" s="419" t="s">
        <v>129</v>
      </c>
      <c r="E1233" s="50">
        <f t="shared" si="20"/>
        <v>4</v>
      </c>
      <c r="F1233" s="285">
        <f t="shared" si="21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2311</v>
      </c>
      <c r="B1234" s="28"/>
      <c r="C1234" s="276"/>
      <c r="D1234" s="419" t="s">
        <v>129</v>
      </c>
      <c r="E1234" s="50">
        <f t="shared" si="20"/>
        <v>0</v>
      </c>
      <c r="F1234" s="285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2788</v>
      </c>
      <c r="B1235" s="28"/>
      <c r="C1235" s="276"/>
      <c r="D1235" s="419" t="s">
        <v>129</v>
      </c>
      <c r="E1235" s="50">
        <f t="shared" si="20"/>
        <v>0</v>
      </c>
      <c r="F1235" s="285">
        <f t="shared" si="21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20"/>
        <v>2</v>
      </c>
      <c r="F1236" s="285">
        <f t="shared" si="21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20"/>
        <v>10</v>
      </c>
      <c r="F1237" s="285">
        <f t="shared" si="21"/>
        <v>128</v>
      </c>
      <c r="H1237" s="50">
        <v>85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20"/>
        <v>1</v>
      </c>
      <c r="F1238" s="285">
        <f t="shared" si="21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2701</v>
      </c>
      <c r="B1239" s="28"/>
      <c r="C1239" s="276"/>
      <c r="D1239" s="419" t="s">
        <v>129</v>
      </c>
      <c r="E1239" s="50">
        <f t="shared" si="20"/>
        <v>1</v>
      </c>
      <c r="F1239" s="285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20"/>
        <v>1</v>
      </c>
      <c r="F1240" s="285">
        <f t="shared" si="21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2638</v>
      </c>
      <c r="B1241" s="421"/>
      <c r="C1241" s="421"/>
      <c r="D1241" s="419" t="s">
        <v>130</v>
      </c>
      <c r="E1241" s="50">
        <f t="shared" si="20"/>
        <v>33</v>
      </c>
      <c r="F1241" s="285">
        <f t="shared" si="21"/>
        <v>76</v>
      </c>
      <c r="H1241" s="50">
        <v>58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20"/>
        <v>11</v>
      </c>
      <c r="F1242" s="285">
        <f t="shared" si="21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20"/>
        <v>56</v>
      </c>
      <c r="F1243" s="285">
        <f t="shared" si="21"/>
        <v>163</v>
      </c>
      <c r="H1243" s="457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20"/>
        <v>0</v>
      </c>
      <c r="F1244" s="285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20"/>
        <v>11</v>
      </c>
      <c r="F1245" s="285">
        <f t="shared" si="21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2580</v>
      </c>
      <c r="B1246" s="421"/>
      <c r="C1246" s="421"/>
      <c r="D1246" s="419" t="s">
        <v>130</v>
      </c>
      <c r="E1246" s="50">
        <f t="shared" si="20"/>
        <v>1</v>
      </c>
      <c r="F1246" s="285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2598</v>
      </c>
      <c r="B1247" s="28"/>
      <c r="C1247" s="276"/>
      <c r="D1247" s="419" t="s">
        <v>129</v>
      </c>
      <c r="E1247" s="50">
        <f t="shared" si="20"/>
        <v>0</v>
      </c>
      <c r="F1247" s="285">
        <f t="shared" si="21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2343</v>
      </c>
      <c r="B1248" s="421"/>
      <c r="C1248" s="421"/>
      <c r="D1248" s="419" t="s">
        <v>130</v>
      </c>
      <c r="E1248" s="50">
        <f t="shared" si="20"/>
        <v>4</v>
      </c>
      <c r="F1248" s="285">
        <f t="shared" si="21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20"/>
        <v>28</v>
      </c>
      <c r="F1249" s="285">
        <f t="shared" si="21"/>
        <v>164</v>
      </c>
      <c r="H1249" s="457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2554</v>
      </c>
      <c r="B1250" s="28"/>
      <c r="C1250" s="421"/>
      <c r="D1250" s="419" t="s">
        <v>129</v>
      </c>
      <c r="E1250" s="50">
        <f t="shared" si="20"/>
        <v>0</v>
      </c>
      <c r="F1250" s="285">
        <f t="shared" si="21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2749</v>
      </c>
      <c r="B1251" s="28"/>
      <c r="C1251" s="421"/>
      <c r="D1251" s="419" t="s">
        <v>129</v>
      </c>
      <c r="E1251" s="50">
        <f t="shared" si="20"/>
        <v>0</v>
      </c>
      <c r="F1251" s="285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2797</v>
      </c>
      <c r="B1252" s="421"/>
      <c r="C1252" s="421"/>
      <c r="D1252" s="419" t="s">
        <v>130</v>
      </c>
      <c r="E1252" s="50">
        <f t="shared" si="20"/>
        <v>1</v>
      </c>
      <c r="F1252" s="285">
        <f t="shared" si="21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20"/>
        <v>4</v>
      </c>
      <c r="F1253" s="285">
        <f t="shared" si="21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20"/>
        <v>11</v>
      </c>
      <c r="F1254" s="285">
        <f t="shared" si="21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2807</v>
      </c>
      <c r="B1255" s="28"/>
      <c r="C1255" s="276"/>
      <c r="D1255" s="419" t="s">
        <v>129</v>
      </c>
      <c r="E1255" s="50">
        <f t="shared" si="20"/>
        <v>0</v>
      </c>
      <c r="F1255" s="285">
        <f t="shared" si="21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2780</v>
      </c>
      <c r="B1256" s="28"/>
      <c r="C1256" s="276"/>
      <c r="D1256" s="419" t="s">
        <v>129</v>
      </c>
      <c r="E1256" s="50">
        <f t="shared" si="20"/>
        <v>0</v>
      </c>
      <c r="F1256" s="285">
        <f t="shared" si="21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22">COUNTIF($A$599:$AQF$672,A1257)</f>
        <v>28</v>
      </c>
      <c r="F1257" s="285">
        <f t="shared" ref="F1257:F1320" si="23">SUM(G1257:L1257)</f>
        <v>88</v>
      </c>
      <c r="H1257" s="50">
        <v>2</v>
      </c>
      <c r="I1257" s="50">
        <v>75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2773</v>
      </c>
      <c r="B1258" s="28"/>
      <c r="C1258" s="276"/>
      <c r="D1258" s="419" t="s">
        <v>129</v>
      </c>
      <c r="E1258" s="50">
        <f t="shared" si="22"/>
        <v>0</v>
      </c>
      <c r="F1258" s="285">
        <f t="shared" si="23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22"/>
        <v>8</v>
      </c>
      <c r="F1259" s="285">
        <f t="shared" si="23"/>
        <v>25</v>
      </c>
      <c r="H1259" s="50">
        <v>10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22"/>
        <v>5</v>
      </c>
      <c r="F1260" s="285">
        <f t="shared" si="23"/>
        <v>104</v>
      </c>
      <c r="H1260" s="50">
        <v>13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22"/>
        <v>35</v>
      </c>
      <c r="F1261" s="285">
        <f t="shared" si="23"/>
        <v>170</v>
      </c>
      <c r="H1261" s="50">
        <v>119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2686</v>
      </c>
      <c r="B1262" s="28"/>
      <c r="C1262" s="276"/>
      <c r="D1262" s="419" t="s">
        <v>129</v>
      </c>
      <c r="E1262" s="50">
        <f t="shared" si="22"/>
        <v>0</v>
      </c>
      <c r="F1262" s="285">
        <f t="shared" si="23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22"/>
        <v>0</v>
      </c>
      <c r="F1263" s="285">
        <f t="shared" si="23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22"/>
        <v>1</v>
      </c>
      <c r="F1264" s="285">
        <f t="shared" si="23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22"/>
        <v>4</v>
      </c>
      <c r="F1265" s="285">
        <f t="shared" si="23"/>
        <v>3</v>
      </c>
      <c r="H1265" s="457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2599</v>
      </c>
      <c r="B1266" s="28"/>
      <c r="C1266" s="421"/>
      <c r="D1266" s="419" t="s">
        <v>129</v>
      </c>
      <c r="E1266" s="50">
        <f t="shared" si="22"/>
        <v>0</v>
      </c>
      <c r="F1266" s="285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2329</v>
      </c>
      <c r="B1267" s="28"/>
      <c r="C1267" s="276"/>
      <c r="D1267" s="419" t="s">
        <v>129</v>
      </c>
      <c r="E1267" s="50">
        <f t="shared" si="22"/>
        <v>0</v>
      </c>
      <c r="F1267" s="285">
        <f t="shared" si="23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2678</v>
      </c>
      <c r="B1268" s="421"/>
      <c r="C1268" s="421"/>
      <c r="D1268" s="419" t="s">
        <v>132</v>
      </c>
      <c r="E1268" s="50">
        <f t="shared" si="22"/>
        <v>5</v>
      </c>
      <c r="F1268" s="285">
        <f t="shared" si="23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2619</v>
      </c>
      <c r="B1269" s="28"/>
      <c r="C1269" s="276"/>
      <c r="D1269" s="419" t="s">
        <v>129</v>
      </c>
      <c r="E1269" s="50">
        <f t="shared" si="22"/>
        <v>0</v>
      </c>
      <c r="F1269" s="285">
        <f t="shared" si="23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22"/>
        <v>31</v>
      </c>
      <c r="F1270" s="285">
        <f t="shared" si="23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2847</v>
      </c>
      <c r="B1271" s="28"/>
      <c r="C1271" s="276"/>
      <c r="D1271" s="419" t="s">
        <v>129</v>
      </c>
      <c r="E1271" s="50">
        <f t="shared" si="22"/>
        <v>0</v>
      </c>
      <c r="F1271" s="285">
        <f t="shared" si="23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22"/>
        <v>0</v>
      </c>
      <c r="F1272" s="285">
        <f t="shared" si="23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2312</v>
      </c>
      <c r="B1273" s="28"/>
      <c r="C1273" s="276"/>
      <c r="D1273" s="419" t="s">
        <v>129</v>
      </c>
      <c r="E1273" s="50">
        <f t="shared" si="22"/>
        <v>0</v>
      </c>
      <c r="F1273" s="285">
        <f t="shared" si="23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2582</v>
      </c>
      <c r="B1274" s="28"/>
      <c r="C1274" s="276"/>
      <c r="D1274" s="419" t="s">
        <v>129</v>
      </c>
      <c r="E1274" s="50">
        <f t="shared" si="22"/>
        <v>1</v>
      </c>
      <c r="F1274" s="285">
        <f t="shared" si="23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22"/>
        <v>0</v>
      </c>
      <c r="F1275" s="285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2603</v>
      </c>
      <c r="B1276" s="28"/>
      <c r="C1276" s="276"/>
      <c r="D1276" s="419" t="s">
        <v>129</v>
      </c>
      <c r="E1276" s="50">
        <f t="shared" si="22"/>
        <v>0</v>
      </c>
      <c r="F1276" s="285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22"/>
        <v>5</v>
      </c>
      <c r="F1277" s="285">
        <f t="shared" si="23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22"/>
        <v>23</v>
      </c>
      <c r="F1278" s="285">
        <f t="shared" si="23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22"/>
        <v>5</v>
      </c>
      <c r="F1279" s="285">
        <f t="shared" si="23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22"/>
        <v>3</v>
      </c>
      <c r="F1280" s="285">
        <f t="shared" si="23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22"/>
        <v>2</v>
      </c>
      <c r="F1281" s="285">
        <f t="shared" si="23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22"/>
        <v>9</v>
      </c>
      <c r="F1282" s="285">
        <f t="shared" si="23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22"/>
        <v>0</v>
      </c>
      <c r="F1283" s="285">
        <f t="shared" si="23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2128</v>
      </c>
      <c r="B1284" s="28"/>
      <c r="C1284" s="276"/>
      <c r="D1284" s="419" t="s">
        <v>129</v>
      </c>
      <c r="E1284" s="50">
        <f t="shared" si="22"/>
        <v>1</v>
      </c>
      <c r="F1284" s="285">
        <f t="shared" si="23"/>
        <v>0</v>
      </c>
      <c r="H1284" s="457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22"/>
        <v>1</v>
      </c>
      <c r="F1285" s="285">
        <f t="shared" si="23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2129</v>
      </c>
      <c r="B1286" s="28"/>
      <c r="C1286" s="276"/>
      <c r="D1286" s="419" t="s">
        <v>129</v>
      </c>
      <c r="E1286" s="50">
        <f t="shared" si="22"/>
        <v>0</v>
      </c>
      <c r="F1286" s="285">
        <f t="shared" si="23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2130</v>
      </c>
      <c r="B1287" s="28"/>
      <c r="C1287" s="276"/>
      <c r="D1287" s="419" t="s">
        <v>129</v>
      </c>
      <c r="E1287" s="50">
        <f t="shared" si="22"/>
        <v>0</v>
      </c>
      <c r="F1287" s="285">
        <f t="shared" si="23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22"/>
        <v>1</v>
      </c>
      <c r="F1288" s="285">
        <f t="shared" si="23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2131</v>
      </c>
      <c r="B1289" s="28"/>
      <c r="C1289" s="276"/>
      <c r="D1289" s="419" t="s">
        <v>129</v>
      </c>
      <c r="E1289" s="50">
        <f t="shared" si="22"/>
        <v>0</v>
      </c>
      <c r="F1289" s="285">
        <f t="shared" si="23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22"/>
        <v>0</v>
      </c>
      <c r="F1290" s="285">
        <f t="shared" si="23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22"/>
        <v>3</v>
      </c>
      <c r="F1291" s="285">
        <f t="shared" si="23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22"/>
        <v>7</v>
      </c>
      <c r="F1292" s="285">
        <f t="shared" si="23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22"/>
        <v>5</v>
      </c>
      <c r="F1293" s="285">
        <f t="shared" si="23"/>
        <v>68</v>
      </c>
      <c r="H1293" s="50">
        <v>5</v>
      </c>
      <c r="I1293" s="50">
        <v>63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22"/>
        <v>40</v>
      </c>
      <c r="F1294" s="285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22"/>
        <v>10</v>
      </c>
      <c r="F1295" s="285">
        <f t="shared" si="23"/>
        <v>29</v>
      </c>
      <c r="H1295" s="50">
        <v>17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1842</v>
      </c>
      <c r="B1296" s="28"/>
      <c r="C1296" s="276"/>
      <c r="D1296" s="419" t="s">
        <v>129</v>
      </c>
      <c r="E1296" s="50">
        <f t="shared" si="22"/>
        <v>0</v>
      </c>
      <c r="F1296" s="285">
        <f t="shared" si="23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22"/>
        <v>0</v>
      </c>
      <c r="F1297" s="285">
        <f t="shared" si="23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2770</v>
      </c>
      <c r="B1298" s="421"/>
      <c r="C1298" s="421"/>
      <c r="D1298" s="419" t="s">
        <v>130</v>
      </c>
      <c r="E1298" s="50">
        <f t="shared" si="22"/>
        <v>9</v>
      </c>
      <c r="F1298" s="285">
        <f t="shared" si="23"/>
        <v>10</v>
      </c>
      <c r="H1298" s="457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22"/>
        <v>2</v>
      </c>
      <c r="F1299" s="285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22"/>
        <v>2</v>
      </c>
      <c r="F1300" s="285">
        <f t="shared" si="23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2735</v>
      </c>
      <c r="B1301" s="28"/>
      <c r="C1301" s="276"/>
      <c r="D1301" s="419" t="s">
        <v>129</v>
      </c>
      <c r="E1301" s="50">
        <f t="shared" si="22"/>
        <v>0</v>
      </c>
      <c r="F1301" s="285">
        <f t="shared" si="23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2799</v>
      </c>
      <c r="B1302" s="28"/>
      <c r="C1302" s="421"/>
      <c r="D1302" s="419" t="s">
        <v>129</v>
      </c>
      <c r="E1302" s="50">
        <f t="shared" si="22"/>
        <v>0</v>
      </c>
      <c r="F1302" s="285">
        <f t="shared" si="23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2683</v>
      </c>
      <c r="B1303" s="28"/>
      <c r="C1303" s="276"/>
      <c r="D1303" s="419" t="s">
        <v>129</v>
      </c>
      <c r="E1303" s="50">
        <f t="shared" si="22"/>
        <v>0</v>
      </c>
      <c r="F1303" s="285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22"/>
        <v>2</v>
      </c>
      <c r="F1304" s="285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22"/>
        <v>0</v>
      </c>
      <c r="F1305" s="285">
        <f t="shared" si="23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22"/>
        <v>3</v>
      </c>
      <c r="F1306" s="285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3111</v>
      </c>
      <c r="B1307" s="28"/>
      <c r="C1307" s="276"/>
      <c r="D1307" s="419" t="s">
        <v>129</v>
      </c>
      <c r="E1307" s="50">
        <f t="shared" si="22"/>
        <v>0</v>
      </c>
      <c r="F1307" s="285">
        <f t="shared" si="23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22"/>
        <v>8</v>
      </c>
      <c r="F1308" s="285">
        <f t="shared" si="23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2736</v>
      </c>
      <c r="B1309" s="28"/>
      <c r="C1309" s="276"/>
      <c r="D1309" s="419" t="s">
        <v>129</v>
      </c>
      <c r="E1309" s="50">
        <f t="shared" si="22"/>
        <v>0</v>
      </c>
      <c r="F1309" s="285">
        <f t="shared" si="23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3084</v>
      </c>
      <c r="B1310" s="28"/>
      <c r="C1310" s="276"/>
      <c r="D1310" s="419" t="s">
        <v>129</v>
      </c>
      <c r="E1310" s="50">
        <f t="shared" si="22"/>
        <v>0</v>
      </c>
      <c r="F1310" s="285">
        <f t="shared" si="23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22"/>
        <v>0</v>
      </c>
      <c r="F1311" s="285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22"/>
        <v>2</v>
      </c>
      <c r="F1312" s="285">
        <f t="shared" si="23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22"/>
        <v>0</v>
      </c>
      <c r="F1313" s="285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22"/>
        <v>0</v>
      </c>
      <c r="F1314" s="285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1837</v>
      </c>
      <c r="B1315" s="28"/>
      <c r="C1315" s="276"/>
      <c r="D1315" s="419" t="s">
        <v>129</v>
      </c>
      <c r="E1315" s="50">
        <f t="shared" si="22"/>
        <v>0</v>
      </c>
      <c r="F1315" s="285">
        <f t="shared" si="23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2132</v>
      </c>
      <c r="B1316" s="418"/>
      <c r="C1316" s="418"/>
      <c r="D1316" s="1" t="s">
        <v>131</v>
      </c>
      <c r="E1316" s="50">
        <f t="shared" si="22"/>
        <v>1</v>
      </c>
      <c r="F1316" s="285">
        <f t="shared" si="23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2133</v>
      </c>
      <c r="B1317" s="28"/>
      <c r="C1317" s="276"/>
      <c r="D1317" s="419" t="s">
        <v>129</v>
      </c>
      <c r="E1317" s="50">
        <f t="shared" si="22"/>
        <v>0</v>
      </c>
      <c r="F1317" s="285">
        <f t="shared" si="23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22"/>
        <v>0</v>
      </c>
      <c r="F1318" s="285">
        <f t="shared" si="23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22"/>
        <v>14</v>
      </c>
      <c r="F1319" s="285">
        <f t="shared" si="23"/>
        <v>78</v>
      </c>
      <c r="H1319" s="50">
        <v>3</v>
      </c>
      <c r="I1319" s="50">
        <v>75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22"/>
        <v>2</v>
      </c>
      <c r="F1320" s="285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2727</v>
      </c>
      <c r="B1321" s="28"/>
      <c r="C1321" s="276"/>
      <c r="D1321" s="419" t="s">
        <v>129</v>
      </c>
      <c r="E1321" s="50">
        <f t="shared" ref="E1321:E1384" si="24">COUNTIF($A$599:$AQF$672,A1321)</f>
        <v>0</v>
      </c>
      <c r="F1321" s="285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4"/>
        <v>5</v>
      </c>
      <c r="F1322" s="285">
        <f t="shared" si="25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2688</v>
      </c>
      <c r="B1323" s="418"/>
      <c r="C1323" s="418"/>
      <c r="D1323" s="1" t="s">
        <v>131</v>
      </c>
      <c r="E1323" s="50">
        <f t="shared" si="24"/>
        <v>2</v>
      </c>
      <c r="F1323" s="285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2134</v>
      </c>
      <c r="B1324" s="28"/>
      <c r="C1324" s="276"/>
      <c r="D1324" s="419" t="s">
        <v>129</v>
      </c>
      <c r="E1324" s="50">
        <f t="shared" si="24"/>
        <v>0</v>
      </c>
      <c r="F1324" s="285">
        <f t="shared" si="25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2522</v>
      </c>
      <c r="B1325" s="28"/>
      <c r="C1325" s="276"/>
      <c r="D1325" s="419" t="s">
        <v>129</v>
      </c>
      <c r="E1325" s="50">
        <f t="shared" si="24"/>
        <v>1</v>
      </c>
      <c r="F1325" s="285">
        <f t="shared" si="25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4"/>
        <v>0</v>
      </c>
      <c r="F1326" s="285">
        <f t="shared" si="25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2670</v>
      </c>
      <c r="B1327" s="28"/>
      <c r="C1327" s="276"/>
      <c r="D1327" s="419" t="s">
        <v>129</v>
      </c>
      <c r="E1327" s="50">
        <f t="shared" si="24"/>
        <v>0</v>
      </c>
      <c r="F1327" s="285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2643</v>
      </c>
      <c r="B1328" s="28"/>
      <c r="C1328" s="421"/>
      <c r="D1328" s="419" t="s">
        <v>129</v>
      </c>
      <c r="E1328" s="50">
        <f t="shared" si="24"/>
        <v>0</v>
      </c>
      <c r="F1328" s="285">
        <f t="shared" si="25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2089</v>
      </c>
      <c r="B1329" s="421"/>
      <c r="C1329" s="421"/>
      <c r="D1329" s="419" t="s">
        <v>130</v>
      </c>
      <c r="E1329" s="50">
        <f t="shared" si="24"/>
        <v>20</v>
      </c>
      <c r="F1329" s="285">
        <f t="shared" si="25"/>
        <v>9</v>
      </c>
      <c r="H1329" s="50">
        <v>9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3083</v>
      </c>
      <c r="B1330" s="28"/>
      <c r="C1330" s="276"/>
      <c r="D1330" s="419" t="s">
        <v>129</v>
      </c>
      <c r="E1330" s="50">
        <f t="shared" si="24"/>
        <v>0</v>
      </c>
      <c r="F1330" s="285">
        <f t="shared" si="25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4"/>
        <v>2</v>
      </c>
      <c r="F1331" s="285">
        <f t="shared" si="25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4"/>
        <v>18</v>
      </c>
      <c r="F1332" s="285">
        <f t="shared" si="25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2135</v>
      </c>
      <c r="B1333" s="421"/>
      <c r="C1333" s="421"/>
      <c r="D1333" s="419" t="s">
        <v>132</v>
      </c>
      <c r="E1333" s="50">
        <f t="shared" si="24"/>
        <v>3</v>
      </c>
      <c r="F1333" s="285">
        <f t="shared" si="25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3102</v>
      </c>
      <c r="B1334" s="28"/>
      <c r="C1334" s="276"/>
      <c r="D1334" s="419" t="s">
        <v>129</v>
      </c>
      <c r="E1334" s="50">
        <f t="shared" si="24"/>
        <v>0</v>
      </c>
      <c r="F1334" s="285">
        <f t="shared" si="25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4"/>
        <v>1</v>
      </c>
      <c r="F1335" s="285">
        <f t="shared" si="25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2575</v>
      </c>
      <c r="B1336" s="28"/>
      <c r="C1336" s="276"/>
      <c r="D1336" s="419" t="s">
        <v>129</v>
      </c>
      <c r="E1336" s="50">
        <f t="shared" si="24"/>
        <v>1</v>
      </c>
      <c r="F1336" s="285">
        <f t="shared" si="25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4"/>
        <v>6</v>
      </c>
      <c r="F1337" s="285">
        <f t="shared" si="25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4"/>
        <v>6</v>
      </c>
      <c r="F1338" s="285">
        <f t="shared" si="25"/>
        <v>47</v>
      </c>
      <c r="H1338" s="457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2820</v>
      </c>
      <c r="B1339" s="28"/>
      <c r="C1339" s="276"/>
      <c r="D1339" s="419" t="s">
        <v>129</v>
      </c>
      <c r="E1339" s="50">
        <f t="shared" si="24"/>
        <v>0</v>
      </c>
      <c r="F1339" s="285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2782</v>
      </c>
      <c r="B1340" s="421"/>
      <c r="C1340" s="421"/>
      <c r="D1340" s="419" t="s">
        <v>132</v>
      </c>
      <c r="E1340" s="50">
        <f t="shared" si="24"/>
        <v>31</v>
      </c>
      <c r="F1340" s="285">
        <f t="shared" si="25"/>
        <v>44</v>
      </c>
      <c r="H1340" s="50">
        <v>26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4"/>
        <v>5</v>
      </c>
      <c r="F1341" s="285">
        <f t="shared" si="25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3133</v>
      </c>
      <c r="B1342" s="28"/>
      <c r="C1342" s="276"/>
      <c r="D1342" s="419" t="s">
        <v>129</v>
      </c>
      <c r="E1342" s="50">
        <f t="shared" si="24"/>
        <v>0</v>
      </c>
      <c r="F1342" s="285">
        <f t="shared" si="25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4"/>
        <v>2</v>
      </c>
      <c r="F1343" s="285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2818</v>
      </c>
      <c r="B1344" s="421"/>
      <c r="C1344" s="421"/>
      <c r="D1344" s="419" t="s">
        <v>132</v>
      </c>
      <c r="E1344" s="50">
        <f t="shared" si="24"/>
        <v>0</v>
      </c>
      <c r="F1344" s="285">
        <f t="shared" si="25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2544</v>
      </c>
      <c r="B1345" s="28"/>
      <c r="C1345" s="276"/>
      <c r="D1345" s="419" t="s">
        <v>129</v>
      </c>
      <c r="E1345" s="50">
        <f t="shared" si="24"/>
        <v>0</v>
      </c>
      <c r="F1345" s="285">
        <f t="shared" si="25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2326</v>
      </c>
      <c r="B1346" s="28"/>
      <c r="C1346" s="421"/>
      <c r="D1346" s="419" t="s">
        <v>129</v>
      </c>
      <c r="E1346" s="50">
        <f t="shared" si="24"/>
        <v>0</v>
      </c>
      <c r="F1346" s="285">
        <f t="shared" si="25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4"/>
        <v>0</v>
      </c>
      <c r="F1347" s="285">
        <f t="shared" si="25"/>
        <v>0</v>
      </c>
      <c r="H1347" s="457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2854</v>
      </c>
      <c r="B1348" s="28"/>
      <c r="C1348" s="276"/>
      <c r="D1348" s="419" t="s">
        <v>129</v>
      </c>
      <c r="E1348" s="50">
        <f t="shared" si="24"/>
        <v>0</v>
      </c>
      <c r="F1348" s="285">
        <f t="shared" si="25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4"/>
        <v>4</v>
      </c>
      <c r="F1349" s="285">
        <f t="shared" si="25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4"/>
        <v>3</v>
      </c>
      <c r="F1350" s="285">
        <f t="shared" si="25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4"/>
        <v>20</v>
      </c>
      <c r="F1351" s="285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2555</v>
      </c>
      <c r="B1352" s="418"/>
      <c r="C1352" s="418"/>
      <c r="D1352" s="1" t="s">
        <v>131</v>
      </c>
      <c r="E1352" s="50">
        <f t="shared" si="24"/>
        <v>6</v>
      </c>
      <c r="F1352" s="285">
        <f t="shared" si="25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2576</v>
      </c>
      <c r="B1353" s="28"/>
      <c r="C1353" s="276"/>
      <c r="D1353" s="419" t="s">
        <v>129</v>
      </c>
      <c r="E1353" s="50">
        <f t="shared" si="24"/>
        <v>0</v>
      </c>
      <c r="F1353" s="285">
        <f t="shared" si="25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4"/>
        <v>34</v>
      </c>
      <c r="F1354" s="285">
        <f t="shared" si="25"/>
        <v>89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2600</v>
      </c>
      <c r="B1355" s="28"/>
      <c r="C1355" s="276"/>
      <c r="D1355" s="419" t="s">
        <v>129</v>
      </c>
      <c r="E1355" s="50">
        <f t="shared" si="24"/>
        <v>0</v>
      </c>
      <c r="F1355" s="285">
        <f t="shared" si="25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3146</v>
      </c>
      <c r="B1356" s="421"/>
      <c r="C1356" s="421"/>
      <c r="D1356" s="419" t="s">
        <v>132</v>
      </c>
      <c r="E1356" s="50">
        <f t="shared" si="24"/>
        <v>2</v>
      </c>
      <c r="F1356" s="285">
        <f t="shared" si="25"/>
        <v>0</v>
      </c>
      <c r="H1356" s="457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4"/>
        <v>3</v>
      </c>
      <c r="F1357" s="285">
        <f t="shared" si="25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3080</v>
      </c>
      <c r="B1358" s="28"/>
      <c r="C1358" s="276"/>
      <c r="D1358" s="419" t="s">
        <v>129</v>
      </c>
      <c r="E1358" s="50">
        <f t="shared" si="24"/>
        <v>1</v>
      </c>
      <c r="F1358" s="285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4"/>
        <v>2</v>
      </c>
      <c r="F1359" s="285">
        <f t="shared" si="25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2732</v>
      </c>
      <c r="B1360" s="28"/>
      <c r="C1360" s="276"/>
      <c r="D1360" s="419" t="s">
        <v>129</v>
      </c>
      <c r="E1360" s="50">
        <f t="shared" si="24"/>
        <v>1</v>
      </c>
      <c r="F1360" s="285">
        <f t="shared" si="25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2813</v>
      </c>
      <c r="B1361" s="28"/>
      <c r="C1361" s="276"/>
      <c r="D1361" s="419" t="s">
        <v>129</v>
      </c>
      <c r="E1361" s="50">
        <f t="shared" si="24"/>
        <v>1</v>
      </c>
      <c r="F1361" s="285">
        <f t="shared" si="25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4"/>
        <v>2</v>
      </c>
      <c r="F1362" s="285">
        <f t="shared" si="25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4"/>
        <v>27</v>
      </c>
      <c r="F1363" s="285">
        <f t="shared" si="25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4"/>
        <v>1</v>
      </c>
      <c r="F1364" s="285">
        <f t="shared" si="25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2321</v>
      </c>
      <c r="B1365" s="28"/>
      <c r="C1365" s="276"/>
      <c r="D1365" s="419" t="s">
        <v>129</v>
      </c>
      <c r="E1365" s="50">
        <f t="shared" si="24"/>
        <v>0</v>
      </c>
      <c r="F1365" s="285">
        <f t="shared" si="25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4"/>
        <v>1</v>
      </c>
      <c r="F1366" s="285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2680</v>
      </c>
      <c r="B1367" s="28"/>
      <c r="C1367" s="276"/>
      <c r="D1367" s="419" t="s">
        <v>129</v>
      </c>
      <c r="E1367" s="50">
        <f t="shared" si="24"/>
        <v>0</v>
      </c>
      <c r="F1367" s="285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4"/>
        <v>1</v>
      </c>
      <c r="F1368" s="285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2336</v>
      </c>
      <c r="B1369" s="28"/>
      <c r="C1369" s="276"/>
      <c r="D1369" s="419" t="s">
        <v>129</v>
      </c>
      <c r="E1369" s="50">
        <f t="shared" si="24"/>
        <v>3</v>
      </c>
      <c r="F1369" s="285">
        <f t="shared" si="25"/>
        <v>64</v>
      </c>
      <c r="H1369" s="50">
        <v>33</v>
      </c>
      <c r="I1369" s="50">
        <v>18</v>
      </c>
      <c r="J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2628</v>
      </c>
      <c r="B1370" s="28"/>
      <c r="C1370" s="276"/>
      <c r="D1370" s="419" t="s">
        <v>129</v>
      </c>
      <c r="E1370" s="50">
        <f t="shared" si="24"/>
        <v>0</v>
      </c>
      <c r="F1370" s="285">
        <f t="shared" si="25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4"/>
        <v>6</v>
      </c>
      <c r="F1371" s="285">
        <f t="shared" si="25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4"/>
        <v>3</v>
      </c>
      <c r="F1372" s="285">
        <f t="shared" si="25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2642</v>
      </c>
      <c r="B1373" s="28"/>
      <c r="C1373" s="276"/>
      <c r="D1373" s="419" t="s">
        <v>129</v>
      </c>
      <c r="E1373" s="50">
        <f t="shared" si="24"/>
        <v>0</v>
      </c>
      <c r="F1373" s="285">
        <f t="shared" si="25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2315</v>
      </c>
      <c r="B1374" s="421"/>
      <c r="C1374" s="421"/>
      <c r="D1374" s="419" t="s">
        <v>132</v>
      </c>
      <c r="E1374" s="50">
        <f t="shared" si="24"/>
        <v>1</v>
      </c>
      <c r="F1374" s="285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2564</v>
      </c>
      <c r="B1375" s="28"/>
      <c r="C1375" s="276"/>
      <c r="D1375" s="419" t="s">
        <v>129</v>
      </c>
      <c r="E1375" s="50">
        <f t="shared" si="24"/>
        <v>0</v>
      </c>
      <c r="F1375" s="285">
        <f t="shared" si="25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2682</v>
      </c>
      <c r="B1376" s="28"/>
      <c r="C1376" s="276"/>
      <c r="D1376" s="419" t="s">
        <v>129</v>
      </c>
      <c r="E1376" s="50">
        <f t="shared" si="24"/>
        <v>0</v>
      </c>
      <c r="F1376" s="285">
        <f t="shared" si="25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2636</v>
      </c>
      <c r="B1377" s="28"/>
      <c r="C1377" s="276"/>
      <c r="D1377" s="419" t="s">
        <v>129</v>
      </c>
      <c r="E1377" s="50">
        <f t="shared" si="24"/>
        <v>1</v>
      </c>
      <c r="F1377" s="285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4"/>
        <v>1</v>
      </c>
      <c r="F1378" s="285">
        <f t="shared" si="25"/>
        <v>32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2552</v>
      </c>
      <c r="B1379" s="421"/>
      <c r="C1379" s="421"/>
      <c r="D1379" s="419" t="s">
        <v>135</v>
      </c>
      <c r="E1379" s="50">
        <f t="shared" si="24"/>
        <v>1</v>
      </c>
      <c r="F1379" s="285">
        <f t="shared" si="25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2712</v>
      </c>
      <c r="B1380" s="28"/>
      <c r="C1380" s="276"/>
      <c r="D1380" s="419" t="s">
        <v>129</v>
      </c>
      <c r="E1380" s="50">
        <f t="shared" si="24"/>
        <v>0</v>
      </c>
      <c r="F1380" s="285">
        <f t="shared" si="25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4"/>
        <v>48</v>
      </c>
      <c r="F1381" s="285">
        <f t="shared" si="25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4"/>
        <v>0</v>
      </c>
      <c r="F1382" s="285">
        <f t="shared" si="25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2088</v>
      </c>
      <c r="B1383" s="280"/>
      <c r="C1383" s="418"/>
      <c r="D1383" s="419" t="s">
        <v>137</v>
      </c>
      <c r="E1383" s="50">
        <f t="shared" si="24"/>
        <v>21</v>
      </c>
      <c r="F1383" s="285">
        <f t="shared" si="25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4"/>
        <v>1</v>
      </c>
      <c r="F1384" s="285">
        <f t="shared" si="25"/>
        <v>13</v>
      </c>
      <c r="I1384" s="50">
        <v>13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6">COUNTIF($A$599:$AQF$672,A1385)</f>
        <v>71</v>
      </c>
      <c r="F1385" s="285">
        <f t="shared" ref="F1385:F1448" si="27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2844</v>
      </c>
      <c r="B1386" s="421"/>
      <c r="C1386" s="421"/>
      <c r="D1386" s="419" t="s">
        <v>132</v>
      </c>
      <c r="E1386" s="50">
        <f t="shared" si="26"/>
        <v>8</v>
      </c>
      <c r="F1386" s="285">
        <f t="shared" si="27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6"/>
        <v>8</v>
      </c>
      <c r="F1387" s="285">
        <f t="shared" si="27"/>
        <v>150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2344</v>
      </c>
      <c r="B1388" s="28"/>
      <c r="C1388" s="276"/>
      <c r="D1388" s="419" t="s">
        <v>129</v>
      </c>
      <c r="E1388" s="50">
        <f t="shared" si="26"/>
        <v>0</v>
      </c>
      <c r="F1388" s="285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2620</v>
      </c>
      <c r="B1389" s="28"/>
      <c r="C1389" s="276"/>
      <c r="D1389" s="419" t="s">
        <v>129</v>
      </c>
      <c r="E1389" s="50">
        <f t="shared" si="26"/>
        <v>0</v>
      </c>
      <c r="F1389" s="285">
        <f t="shared" si="27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2136</v>
      </c>
      <c r="B1390" s="28"/>
      <c r="C1390" s="276"/>
      <c r="D1390" s="419" t="s">
        <v>129</v>
      </c>
      <c r="E1390" s="50">
        <f t="shared" si="26"/>
        <v>0</v>
      </c>
      <c r="F1390" s="285">
        <f t="shared" si="27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6"/>
        <v>3</v>
      </c>
      <c r="F1391" s="285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2064</v>
      </c>
      <c r="B1392" s="418"/>
      <c r="C1392" s="418"/>
      <c r="D1392" s="419" t="s">
        <v>136</v>
      </c>
      <c r="E1392" s="50">
        <f t="shared" si="26"/>
        <v>23</v>
      </c>
      <c r="F1392" s="285">
        <f t="shared" si="27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2531</v>
      </c>
      <c r="B1393" s="28"/>
      <c r="C1393" s="276"/>
      <c r="D1393" s="419" t="s">
        <v>129</v>
      </c>
      <c r="E1393" s="50">
        <f t="shared" si="26"/>
        <v>5</v>
      </c>
      <c r="F1393" s="285">
        <f t="shared" si="27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6"/>
        <v>2</v>
      </c>
      <c r="F1394" s="285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6"/>
        <v>12</v>
      </c>
      <c r="F1395" s="285">
        <f t="shared" si="27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6"/>
        <v>97</v>
      </c>
      <c r="F1396" s="285">
        <f t="shared" si="27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6"/>
        <v>0</v>
      </c>
      <c r="F1397" s="285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6"/>
        <v>8</v>
      </c>
      <c r="F1398" s="285">
        <f t="shared" si="27"/>
        <v>135</v>
      </c>
      <c r="H1398" s="50">
        <v>135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2137</v>
      </c>
      <c r="B1399" s="28"/>
      <c r="C1399" s="276"/>
      <c r="D1399" s="419" t="s">
        <v>129</v>
      </c>
      <c r="E1399" s="50">
        <f t="shared" si="26"/>
        <v>0</v>
      </c>
      <c r="F1399" s="285">
        <f t="shared" si="27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2784</v>
      </c>
      <c r="B1400" s="28"/>
      <c r="C1400" s="421"/>
      <c r="D1400" s="419" t="s">
        <v>129</v>
      </c>
      <c r="E1400" s="50">
        <f t="shared" si="26"/>
        <v>0</v>
      </c>
      <c r="F1400" s="285">
        <f t="shared" si="27"/>
        <v>113</v>
      </c>
      <c r="H1400" s="50">
        <v>90</v>
      </c>
      <c r="I1400" s="50">
        <v>23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2719</v>
      </c>
      <c r="B1401" s="28"/>
      <c r="C1401" s="276"/>
      <c r="D1401" s="419" t="s">
        <v>129</v>
      </c>
      <c r="E1401" s="50">
        <f t="shared" si="26"/>
        <v>0</v>
      </c>
      <c r="F1401" s="285">
        <f t="shared" si="27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6"/>
        <v>8</v>
      </c>
      <c r="F1402" s="285">
        <f t="shared" si="27"/>
        <v>329</v>
      </c>
      <c r="H1402" s="457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6"/>
        <v>2</v>
      </c>
      <c r="F1403" s="285">
        <f t="shared" si="27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6"/>
        <v>0</v>
      </c>
      <c r="F1404" s="285">
        <f t="shared" si="27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2810</v>
      </c>
      <c r="B1405" s="28"/>
      <c r="C1405" s="276"/>
      <c r="D1405" s="419" t="s">
        <v>129</v>
      </c>
      <c r="E1405" s="50">
        <f t="shared" si="26"/>
        <v>0</v>
      </c>
      <c r="F1405" s="285">
        <f t="shared" si="27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6"/>
        <v>1</v>
      </c>
      <c r="F1406" s="285">
        <f t="shared" si="27"/>
        <v>3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6"/>
        <v>1</v>
      </c>
      <c r="F1407" s="285">
        <f t="shared" si="27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2681</v>
      </c>
      <c r="B1408" s="28"/>
      <c r="C1408" s="276"/>
      <c r="D1408" s="419" t="s">
        <v>129</v>
      </c>
      <c r="E1408" s="50">
        <f t="shared" si="26"/>
        <v>0</v>
      </c>
      <c r="F1408" s="285">
        <f t="shared" si="27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2809</v>
      </c>
      <c r="B1409" s="28"/>
      <c r="C1409" s="276"/>
      <c r="D1409" s="419" t="s">
        <v>129</v>
      </c>
      <c r="E1409" s="50">
        <f t="shared" si="26"/>
        <v>0</v>
      </c>
      <c r="F1409" s="285">
        <f t="shared" si="27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2066</v>
      </c>
      <c r="B1410" s="418"/>
      <c r="C1410" s="418"/>
      <c r="D1410" s="1" t="s">
        <v>131</v>
      </c>
      <c r="E1410" s="50">
        <f t="shared" si="26"/>
        <v>10</v>
      </c>
      <c r="F1410" s="285">
        <f t="shared" si="27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6"/>
        <v>5</v>
      </c>
      <c r="F1411" s="285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2859</v>
      </c>
      <c r="B1412" s="28"/>
      <c r="C1412" s="276"/>
      <c r="D1412" s="419" t="s">
        <v>129</v>
      </c>
      <c r="E1412" s="50">
        <f t="shared" si="26"/>
        <v>0</v>
      </c>
      <c r="F1412" s="285">
        <f t="shared" si="27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2857</v>
      </c>
      <c r="B1413" s="28"/>
      <c r="C1413" s="421"/>
      <c r="D1413" s="419" t="s">
        <v>129</v>
      </c>
      <c r="E1413" s="50">
        <f t="shared" si="26"/>
        <v>0</v>
      </c>
      <c r="F1413" s="285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6"/>
        <v>0</v>
      </c>
      <c r="F1414" s="285">
        <f t="shared" si="27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6"/>
        <v>2</v>
      </c>
      <c r="F1415" s="285">
        <f t="shared" si="27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6"/>
        <v>0</v>
      </c>
      <c r="F1416" s="285">
        <f t="shared" si="27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2828</v>
      </c>
      <c r="B1417" s="28"/>
      <c r="C1417" s="276"/>
      <c r="D1417" s="419" t="s">
        <v>129</v>
      </c>
      <c r="E1417" s="50">
        <f t="shared" si="26"/>
        <v>0</v>
      </c>
      <c r="F1417" s="285">
        <f t="shared" si="27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2546</v>
      </c>
      <c r="C1418" s="276"/>
      <c r="D1418" s="419" t="s">
        <v>129</v>
      </c>
      <c r="E1418" s="50">
        <f t="shared" si="26"/>
        <v>0</v>
      </c>
      <c r="F1418" s="285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6"/>
        <v>1</v>
      </c>
      <c r="F1419" s="285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2718</v>
      </c>
      <c r="B1420" s="28"/>
      <c r="C1420" s="276"/>
      <c r="D1420" s="419" t="s">
        <v>129</v>
      </c>
      <c r="E1420" s="50">
        <f t="shared" si="26"/>
        <v>1</v>
      </c>
      <c r="F1420" s="285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2796</v>
      </c>
      <c r="B1421" s="28"/>
      <c r="C1421" s="276"/>
      <c r="D1421" s="419" t="s">
        <v>129</v>
      </c>
      <c r="E1421" s="50">
        <f t="shared" si="26"/>
        <v>0</v>
      </c>
      <c r="F1421" s="285">
        <f t="shared" si="27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6"/>
        <v>1</v>
      </c>
      <c r="F1422" s="285">
        <f t="shared" si="27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6"/>
        <v>0</v>
      </c>
      <c r="F1423" s="285">
        <f t="shared" si="27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6"/>
        <v>2</v>
      </c>
      <c r="F1424" s="285">
        <f t="shared" si="27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2629</v>
      </c>
      <c r="B1425" s="28"/>
      <c r="C1425" s="276"/>
      <c r="D1425" s="419" t="s">
        <v>129</v>
      </c>
      <c r="E1425" s="50">
        <f t="shared" si="26"/>
        <v>0</v>
      </c>
      <c r="F1425" s="285">
        <f t="shared" si="27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6"/>
        <v>1</v>
      </c>
      <c r="F1426" s="285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1846</v>
      </c>
      <c r="B1427" s="28"/>
      <c r="C1427" s="276"/>
      <c r="D1427" s="419" t="s">
        <v>129</v>
      </c>
      <c r="E1427" s="50">
        <f t="shared" si="26"/>
        <v>0</v>
      </c>
      <c r="F1427" s="285">
        <f t="shared" si="27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2717</v>
      </c>
      <c r="B1428" s="421"/>
      <c r="C1428" s="421"/>
      <c r="D1428" s="419" t="s">
        <v>132</v>
      </c>
      <c r="E1428" s="50">
        <f t="shared" si="26"/>
        <v>1</v>
      </c>
      <c r="F1428" s="285">
        <f t="shared" si="27"/>
        <v>0</v>
      </c>
      <c r="H1428" s="457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2138</v>
      </c>
      <c r="B1429" s="28"/>
      <c r="C1429" s="276"/>
      <c r="D1429" s="419" t="s">
        <v>129</v>
      </c>
      <c r="E1429" s="50">
        <f t="shared" si="26"/>
        <v>0</v>
      </c>
      <c r="F1429" s="285">
        <f t="shared" si="27"/>
        <v>0</v>
      </c>
      <c r="H1429" s="457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6"/>
        <v>0</v>
      </c>
      <c r="F1430" s="285">
        <f t="shared" si="27"/>
        <v>20</v>
      </c>
      <c r="H1430" s="457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2786</v>
      </c>
      <c r="B1431" s="28"/>
      <c r="C1431" s="276"/>
      <c r="D1431" s="419" t="s">
        <v>129</v>
      </c>
      <c r="E1431" s="50">
        <f t="shared" si="26"/>
        <v>0</v>
      </c>
      <c r="F1431" s="285">
        <f t="shared" si="27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2139</v>
      </c>
      <c r="B1432" s="421"/>
      <c r="C1432" s="421"/>
      <c r="D1432" s="419" t="s">
        <v>130</v>
      </c>
      <c r="E1432" s="50">
        <f t="shared" si="26"/>
        <v>0</v>
      </c>
      <c r="F1432" s="285">
        <f t="shared" si="27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6"/>
        <v>0</v>
      </c>
      <c r="F1433" s="285">
        <f t="shared" si="27"/>
        <v>7</v>
      </c>
      <c r="I1433" s="50">
        <v>7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2856</v>
      </c>
      <c r="B1434" s="28"/>
      <c r="C1434" s="276"/>
      <c r="D1434" s="419" t="s">
        <v>129</v>
      </c>
      <c r="E1434" s="50">
        <f t="shared" si="26"/>
        <v>0</v>
      </c>
      <c r="F1434" s="285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2140</v>
      </c>
      <c r="B1435" s="28"/>
      <c r="C1435" s="276"/>
      <c r="D1435" s="419" t="s">
        <v>129</v>
      </c>
      <c r="E1435" s="50">
        <f t="shared" si="26"/>
        <v>4</v>
      </c>
      <c r="F1435" s="285">
        <f t="shared" si="27"/>
        <v>58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2795</v>
      </c>
      <c r="B1436" s="28"/>
      <c r="C1436" s="276"/>
      <c r="D1436" s="419" t="s">
        <v>129</v>
      </c>
      <c r="E1436" s="50">
        <f t="shared" si="26"/>
        <v>0</v>
      </c>
      <c r="F1436" s="285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2739</v>
      </c>
      <c r="B1437" s="28"/>
      <c r="C1437" s="276"/>
      <c r="D1437" s="419" t="s">
        <v>129</v>
      </c>
      <c r="E1437" s="50">
        <f t="shared" si="26"/>
        <v>0</v>
      </c>
      <c r="F1437" s="285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6"/>
        <v>1</v>
      </c>
      <c r="F1438" s="285">
        <f t="shared" si="27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6"/>
        <v>9</v>
      </c>
      <c r="F1439" s="285">
        <f t="shared" si="27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2740</v>
      </c>
      <c r="B1440" s="28"/>
      <c r="C1440" s="276"/>
      <c r="D1440" s="419" t="s">
        <v>129</v>
      </c>
      <c r="E1440" s="50">
        <f t="shared" si="26"/>
        <v>1</v>
      </c>
      <c r="F1440" s="285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3081</v>
      </c>
      <c r="B1441" s="28"/>
      <c r="C1441" s="276"/>
      <c r="D1441" s="419" t="s">
        <v>129</v>
      </c>
      <c r="E1441" s="50">
        <f t="shared" si="26"/>
        <v>0</v>
      </c>
      <c r="F1441" s="285">
        <f t="shared" si="27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6"/>
        <v>3</v>
      </c>
      <c r="F1442" s="285">
        <f t="shared" si="27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2141</v>
      </c>
      <c r="B1443" s="28"/>
      <c r="C1443" s="276"/>
      <c r="D1443" s="419" t="s">
        <v>129</v>
      </c>
      <c r="E1443" s="50">
        <f t="shared" si="26"/>
        <v>0</v>
      </c>
      <c r="F1443" s="285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6"/>
        <v>28</v>
      </c>
      <c r="F1444" s="285">
        <f t="shared" si="27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6"/>
        <v>5</v>
      </c>
      <c r="F1445" s="285">
        <f t="shared" si="27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6"/>
        <v>0</v>
      </c>
      <c r="F1446" s="285">
        <f t="shared" si="27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6"/>
        <v>9</v>
      </c>
      <c r="F1447" s="285">
        <f t="shared" si="27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6"/>
        <v>69</v>
      </c>
      <c r="F1448" s="285">
        <f t="shared" si="27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8">COUNTIF($A$599:$AQF$672,A1449)</f>
        <v>0</v>
      </c>
      <c r="F1449" s="285">
        <f t="shared" ref="F1449:F1512" si="29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2077</v>
      </c>
      <c r="B1450" s="28"/>
      <c r="C1450" s="276"/>
      <c r="D1450" s="419" t="s">
        <v>129</v>
      </c>
      <c r="E1450" s="50">
        <f t="shared" si="28"/>
        <v>1</v>
      </c>
      <c r="F1450" s="285">
        <f t="shared" si="29"/>
        <v>12</v>
      </c>
      <c r="H1450" s="457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8"/>
        <v>3</v>
      </c>
      <c r="F1451" s="285">
        <f t="shared" si="29"/>
        <v>0</v>
      </c>
      <c r="H1451" s="457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2142</v>
      </c>
      <c r="B1452" s="28"/>
      <c r="C1452" s="276"/>
      <c r="D1452" s="419" t="s">
        <v>129</v>
      </c>
      <c r="E1452" s="50">
        <f t="shared" si="28"/>
        <v>0</v>
      </c>
      <c r="F1452" s="285">
        <f t="shared" si="29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2328</v>
      </c>
      <c r="B1453" s="28"/>
      <c r="C1453" s="276"/>
      <c r="D1453" s="419" t="s">
        <v>129</v>
      </c>
      <c r="E1453" s="50">
        <f t="shared" si="28"/>
        <v>0</v>
      </c>
      <c r="F1453" s="285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8"/>
        <v>0</v>
      </c>
      <c r="F1454" s="285">
        <f t="shared" si="29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8"/>
        <v>1</v>
      </c>
      <c r="F1455" s="285">
        <f t="shared" si="29"/>
        <v>129</v>
      </c>
      <c r="H1455" s="50">
        <v>73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8"/>
        <v>3</v>
      </c>
      <c r="F1456" s="285">
        <f t="shared" si="29"/>
        <v>112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2624</v>
      </c>
      <c r="B1457" s="28"/>
      <c r="C1457" s="276"/>
      <c r="D1457" s="419" t="s">
        <v>129</v>
      </c>
      <c r="E1457" s="50">
        <f t="shared" si="28"/>
        <v>0</v>
      </c>
      <c r="F1457" s="285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2080</v>
      </c>
      <c r="B1458" s="421"/>
      <c r="C1458" s="421"/>
      <c r="D1458" s="419" t="s">
        <v>130</v>
      </c>
      <c r="E1458" s="50">
        <f t="shared" si="28"/>
        <v>1</v>
      </c>
      <c r="F1458" s="285">
        <f t="shared" si="29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8"/>
        <v>0</v>
      </c>
      <c r="F1459" s="285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2783</v>
      </c>
      <c r="B1460" s="418"/>
      <c r="C1460" s="418"/>
      <c r="D1460" s="1" t="s">
        <v>131</v>
      </c>
      <c r="E1460" s="50">
        <f t="shared" si="28"/>
        <v>7</v>
      </c>
      <c r="F1460" s="285">
        <f t="shared" si="29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2520</v>
      </c>
      <c r="B1461" s="28"/>
      <c r="C1461" s="276"/>
      <c r="D1461" s="419" t="s">
        <v>129</v>
      </c>
      <c r="E1461" s="50">
        <f t="shared" si="28"/>
        <v>1</v>
      </c>
      <c r="F1461" s="285">
        <f t="shared" si="29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3086</v>
      </c>
      <c r="B1462" s="421"/>
      <c r="C1462" s="421"/>
      <c r="D1462" s="419" t="s">
        <v>130</v>
      </c>
      <c r="E1462" s="50">
        <f t="shared" si="28"/>
        <v>3</v>
      </c>
      <c r="F1462" s="285">
        <f t="shared" si="29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8"/>
        <v>17</v>
      </c>
      <c r="F1463" s="285">
        <f t="shared" si="29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2143</v>
      </c>
      <c r="B1464" s="28"/>
      <c r="C1464" s="276"/>
      <c r="D1464" s="419" t="s">
        <v>129</v>
      </c>
      <c r="E1464" s="50">
        <f t="shared" si="28"/>
        <v>0</v>
      </c>
      <c r="F1464" s="285">
        <f t="shared" si="29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2583</v>
      </c>
      <c r="B1465" s="421"/>
      <c r="C1465" s="421"/>
      <c r="D1465" s="419" t="s">
        <v>132</v>
      </c>
      <c r="E1465" s="50">
        <f t="shared" si="28"/>
        <v>6</v>
      </c>
      <c r="F1465" s="285">
        <f t="shared" si="29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2550</v>
      </c>
      <c r="C1466" s="276"/>
      <c r="D1466" s="419" t="s">
        <v>129</v>
      </c>
      <c r="E1466" s="50">
        <f t="shared" si="28"/>
        <v>1</v>
      </c>
      <c r="F1466" s="285">
        <f t="shared" si="29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2710</v>
      </c>
      <c r="B1467" s="28"/>
      <c r="C1467" s="421"/>
      <c r="D1467" s="419" t="s">
        <v>129</v>
      </c>
      <c r="E1467" s="50">
        <f t="shared" si="28"/>
        <v>0</v>
      </c>
      <c r="F1467" s="285">
        <f t="shared" si="29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2593</v>
      </c>
      <c r="B1468" s="421"/>
      <c r="C1468" s="421"/>
      <c r="D1468" s="419" t="s">
        <v>130</v>
      </c>
      <c r="E1468" s="50">
        <f t="shared" si="28"/>
        <v>4</v>
      </c>
      <c r="F1468" s="285">
        <f t="shared" si="29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8"/>
        <v>4</v>
      </c>
      <c r="F1469" s="285">
        <f t="shared" si="29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2705</v>
      </c>
      <c r="B1470" s="28"/>
      <c r="C1470" s="276"/>
      <c r="D1470" s="419" t="s">
        <v>129</v>
      </c>
      <c r="E1470" s="50">
        <f t="shared" si="28"/>
        <v>0</v>
      </c>
      <c r="F1470" s="285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8"/>
        <v>6</v>
      </c>
      <c r="F1471" s="285">
        <f t="shared" si="29"/>
        <v>0</v>
      </c>
      <c r="H1471" s="457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2615</v>
      </c>
      <c r="B1472" s="28"/>
      <c r="C1472" s="276"/>
      <c r="D1472" s="419" t="s">
        <v>129</v>
      </c>
      <c r="E1472" s="50">
        <f t="shared" si="28"/>
        <v>0</v>
      </c>
      <c r="F1472" s="285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8"/>
        <v>1</v>
      </c>
      <c r="F1473" s="285">
        <f t="shared" si="29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2144</v>
      </c>
      <c r="B1474" s="421"/>
      <c r="C1474" s="421"/>
      <c r="D1474" s="419" t="s">
        <v>132</v>
      </c>
      <c r="E1474" s="50">
        <f t="shared" si="28"/>
        <v>2</v>
      </c>
      <c r="F1474" s="285">
        <f t="shared" si="29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8"/>
        <v>53</v>
      </c>
      <c r="F1475" s="285">
        <f t="shared" si="29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8"/>
        <v>25</v>
      </c>
      <c r="F1476" s="285">
        <f t="shared" si="29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8"/>
        <v>22</v>
      </c>
      <c r="F1477" s="285">
        <f t="shared" si="29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2842</v>
      </c>
      <c r="B1478" s="28"/>
      <c r="C1478" s="276"/>
      <c r="D1478" s="419" t="s">
        <v>129</v>
      </c>
      <c r="E1478" s="50">
        <f t="shared" si="28"/>
        <v>0</v>
      </c>
      <c r="F1478" s="285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8"/>
        <v>2</v>
      </c>
      <c r="F1479" s="285">
        <f t="shared" si="29"/>
        <v>11</v>
      </c>
      <c r="H1479" s="457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2868</v>
      </c>
      <c r="B1480" s="28"/>
      <c r="C1480" s="276"/>
      <c r="D1480" s="419" t="s">
        <v>129</v>
      </c>
      <c r="E1480" s="50">
        <f t="shared" si="28"/>
        <v>0</v>
      </c>
      <c r="F1480" s="285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8"/>
        <v>4</v>
      </c>
      <c r="F1481" s="285">
        <f t="shared" si="29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8"/>
        <v>1</v>
      </c>
      <c r="F1482" s="285">
        <f t="shared" si="29"/>
        <v>0</v>
      </c>
      <c r="H1482" s="457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8"/>
        <v>1</v>
      </c>
      <c r="F1483" s="285">
        <f t="shared" si="29"/>
        <v>0</v>
      </c>
      <c r="H1483" s="457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2811</v>
      </c>
      <c r="B1484" s="28"/>
      <c r="C1484" s="276"/>
      <c r="D1484" s="419" t="s">
        <v>129</v>
      </c>
      <c r="E1484" s="50">
        <f t="shared" si="28"/>
        <v>0</v>
      </c>
      <c r="F1484" s="285">
        <f t="shared" si="29"/>
        <v>0</v>
      </c>
      <c r="H1484" s="457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2848</v>
      </c>
      <c r="B1485" s="28"/>
      <c r="C1485" s="276"/>
      <c r="D1485" s="419" t="s">
        <v>129</v>
      </c>
      <c r="E1485" s="50">
        <f t="shared" si="28"/>
        <v>1</v>
      </c>
      <c r="F1485" s="285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8"/>
        <v>0</v>
      </c>
      <c r="F1486" s="285">
        <f t="shared" si="29"/>
        <v>18</v>
      </c>
      <c r="H1486" s="457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8"/>
        <v>8</v>
      </c>
      <c r="F1487" s="285">
        <f t="shared" si="29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8"/>
        <v>2</v>
      </c>
      <c r="F1488" s="285">
        <f t="shared" si="29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8"/>
        <v>9</v>
      </c>
      <c r="F1489" s="285">
        <f t="shared" si="29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2787</v>
      </c>
      <c r="B1490" s="28"/>
      <c r="C1490" s="276"/>
      <c r="D1490" s="419" t="s">
        <v>129</v>
      </c>
      <c r="E1490" s="50">
        <f t="shared" si="28"/>
        <v>0</v>
      </c>
      <c r="F1490" s="285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8"/>
        <v>0</v>
      </c>
      <c r="F1491" s="285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2607</v>
      </c>
      <c r="B1492" s="421"/>
      <c r="C1492" s="421"/>
      <c r="D1492" s="419" t="s">
        <v>130</v>
      </c>
      <c r="E1492" s="50">
        <f t="shared" si="28"/>
        <v>1</v>
      </c>
      <c r="F1492" s="285">
        <f t="shared" si="29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8"/>
        <v>3</v>
      </c>
      <c r="F1493" s="285">
        <f t="shared" si="29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2334</v>
      </c>
      <c r="B1494" s="280"/>
      <c r="C1494" s="418"/>
      <c r="D1494" s="419" t="s">
        <v>134</v>
      </c>
      <c r="E1494" s="50">
        <f t="shared" si="28"/>
        <v>33</v>
      </c>
      <c r="F1494" s="285">
        <f t="shared" si="29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2347</v>
      </c>
      <c r="B1495" s="28"/>
      <c r="C1495" s="276"/>
      <c r="D1495" s="419" t="s">
        <v>129</v>
      </c>
      <c r="E1495" s="50">
        <f t="shared" si="28"/>
        <v>0</v>
      </c>
      <c r="F1495" s="285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8"/>
        <v>0</v>
      </c>
      <c r="F1496" s="285">
        <f t="shared" si="29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8"/>
        <v>13</v>
      </c>
      <c r="F1497" s="285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8"/>
        <v>0</v>
      </c>
      <c r="F1498" s="285">
        <f t="shared" si="29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2728</v>
      </c>
      <c r="B1499" s="28"/>
      <c r="C1499" s="276"/>
      <c r="D1499" s="419" t="s">
        <v>129</v>
      </c>
      <c r="E1499" s="50">
        <f t="shared" si="28"/>
        <v>0</v>
      </c>
      <c r="F1499" s="285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2865</v>
      </c>
      <c r="B1500" s="28"/>
      <c r="C1500" s="276"/>
      <c r="D1500" s="419" t="s">
        <v>129</v>
      </c>
      <c r="E1500" s="50">
        <f t="shared" si="28"/>
        <v>3</v>
      </c>
      <c r="F1500" s="285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8"/>
        <v>0</v>
      </c>
      <c r="F1501" s="285">
        <f t="shared" si="29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8"/>
        <v>0</v>
      </c>
      <c r="F1502" s="285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8"/>
        <v>16</v>
      </c>
      <c r="F1503" s="285">
        <f t="shared" si="29"/>
        <v>91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8"/>
        <v>0</v>
      </c>
      <c r="F1504" s="285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2055</v>
      </c>
      <c r="B1505" s="418"/>
      <c r="C1505" s="418"/>
      <c r="D1505" s="419" t="s">
        <v>140</v>
      </c>
      <c r="E1505" s="50">
        <f t="shared" si="28"/>
        <v>25</v>
      </c>
      <c r="F1505" s="285">
        <f t="shared" si="29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8"/>
        <v>4</v>
      </c>
      <c r="F1506" s="285">
        <f t="shared" si="29"/>
        <v>22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2145</v>
      </c>
      <c r="B1507" s="28"/>
      <c r="C1507" s="276"/>
      <c r="D1507" s="419" t="s">
        <v>129</v>
      </c>
      <c r="E1507" s="50">
        <f t="shared" si="28"/>
        <v>0</v>
      </c>
      <c r="F1507" s="285">
        <f t="shared" si="29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8"/>
        <v>7</v>
      </c>
      <c r="F1508" s="285">
        <f t="shared" si="29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8"/>
        <v>6</v>
      </c>
      <c r="F1509" s="285">
        <f t="shared" si="29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2877</v>
      </c>
      <c r="B1510" s="28"/>
      <c r="C1510" s="276"/>
      <c r="D1510" s="419" t="s">
        <v>129</v>
      </c>
      <c r="E1510" s="50">
        <f t="shared" si="28"/>
        <v>0</v>
      </c>
      <c r="F1510" s="285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8"/>
        <v>7</v>
      </c>
      <c r="F1511" s="285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8"/>
        <v>9</v>
      </c>
      <c r="F1512" s="285">
        <f t="shared" si="29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2622</v>
      </c>
      <c r="B1513" s="28"/>
      <c r="C1513" s="276"/>
      <c r="D1513" s="419" t="s">
        <v>129</v>
      </c>
      <c r="E1513" s="50">
        <f t="shared" ref="E1513:E1576" si="30">COUNTIF($A$599:$AQF$672,A1513)</f>
        <v>0</v>
      </c>
      <c r="F1513" s="285">
        <f t="shared" ref="F1513:F1576" si="31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2633</v>
      </c>
      <c r="B1514" s="28"/>
      <c r="C1514" s="276"/>
      <c r="D1514" s="419" t="s">
        <v>129</v>
      </c>
      <c r="E1514" s="50">
        <f t="shared" si="30"/>
        <v>0</v>
      </c>
      <c r="F1514" s="285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30"/>
        <v>3</v>
      </c>
      <c r="F1515" s="285">
        <f t="shared" si="31"/>
        <v>1</v>
      </c>
      <c r="H1515" s="50">
        <v>1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2345</v>
      </c>
      <c r="B1516" s="418"/>
      <c r="C1516" s="418"/>
      <c r="D1516" s="1" t="s">
        <v>131</v>
      </c>
      <c r="E1516" s="50">
        <f t="shared" si="30"/>
        <v>15</v>
      </c>
      <c r="F1516" s="285">
        <f t="shared" si="31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2835</v>
      </c>
      <c r="B1517" s="28"/>
      <c r="C1517" s="276"/>
      <c r="D1517" s="419" t="s">
        <v>129</v>
      </c>
      <c r="E1517" s="50">
        <f t="shared" si="30"/>
        <v>0</v>
      </c>
      <c r="F1517" s="285">
        <f t="shared" si="31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30"/>
        <v>3</v>
      </c>
      <c r="F1518" s="285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2086</v>
      </c>
      <c r="B1519" s="28"/>
      <c r="C1519" s="276"/>
      <c r="D1519" s="419" t="s">
        <v>129</v>
      </c>
      <c r="E1519" s="50">
        <f t="shared" si="30"/>
        <v>1</v>
      </c>
      <c r="F1519" s="285">
        <f t="shared" si="31"/>
        <v>72</v>
      </c>
      <c r="H1519" s="50">
        <v>60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2146</v>
      </c>
      <c r="B1520" s="28"/>
      <c r="C1520" s="276"/>
      <c r="D1520" s="419" t="s">
        <v>129</v>
      </c>
      <c r="E1520" s="50">
        <f t="shared" si="30"/>
        <v>1</v>
      </c>
      <c r="F1520" s="285">
        <f t="shared" si="31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2647</v>
      </c>
      <c r="B1521" s="421"/>
      <c r="C1521" s="421"/>
      <c r="D1521" s="419" t="s">
        <v>132</v>
      </c>
      <c r="E1521" s="50">
        <f t="shared" si="30"/>
        <v>4</v>
      </c>
      <c r="F1521" s="285">
        <f t="shared" si="31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30"/>
        <v>9</v>
      </c>
      <c r="F1522" s="285">
        <f t="shared" si="31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2744</v>
      </c>
      <c r="B1523" s="28"/>
      <c r="C1523" s="276"/>
      <c r="D1523" s="419" t="s">
        <v>129</v>
      </c>
      <c r="E1523" s="50">
        <f t="shared" si="30"/>
        <v>0</v>
      </c>
      <c r="F1523" s="285">
        <f t="shared" si="31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30"/>
        <v>0</v>
      </c>
      <c r="F1524" s="285">
        <f t="shared" si="31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2706</v>
      </c>
      <c r="B1525" s="28"/>
      <c r="C1525" s="276"/>
      <c r="D1525" s="419" t="s">
        <v>129</v>
      </c>
      <c r="E1525" s="50">
        <f t="shared" si="30"/>
        <v>0</v>
      </c>
      <c r="F1525" s="285">
        <f t="shared" si="31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30"/>
        <v>0</v>
      </c>
      <c r="F1526" s="285">
        <f t="shared" si="31"/>
        <v>0</v>
      </c>
      <c r="H1526" s="457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30"/>
        <v>0</v>
      </c>
      <c r="F1527" s="285">
        <f t="shared" si="31"/>
        <v>1</v>
      </c>
      <c r="H1527" s="457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30"/>
        <v>14</v>
      </c>
      <c r="F1528" s="285">
        <f t="shared" si="31"/>
        <v>27</v>
      </c>
      <c r="H1528" s="457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30"/>
        <v>1</v>
      </c>
      <c r="F1529" s="285">
        <f t="shared" si="31"/>
        <v>0</v>
      </c>
      <c r="H1529" s="457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30"/>
        <v>2</v>
      </c>
      <c r="F1530" s="285">
        <f t="shared" si="31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2618</v>
      </c>
      <c r="B1531" s="421"/>
      <c r="C1531" s="421"/>
      <c r="D1531" s="419" t="s">
        <v>135</v>
      </c>
      <c r="E1531" s="50">
        <f t="shared" si="30"/>
        <v>14</v>
      </c>
      <c r="F1531" s="285">
        <f t="shared" si="31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2745</v>
      </c>
      <c r="B1532" s="28"/>
      <c r="C1532" s="276"/>
      <c r="D1532" s="419" t="s">
        <v>129</v>
      </c>
      <c r="E1532" s="50">
        <f t="shared" si="30"/>
        <v>0</v>
      </c>
      <c r="F1532" s="285">
        <f t="shared" si="31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30"/>
        <v>34</v>
      </c>
      <c r="F1533" s="285">
        <f t="shared" si="31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30"/>
        <v>25</v>
      </c>
      <c r="F1534" s="285">
        <f t="shared" si="31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2617</v>
      </c>
      <c r="B1535" s="28"/>
      <c r="C1535" s="276"/>
      <c r="D1535" s="419" t="s">
        <v>129</v>
      </c>
      <c r="E1535" s="50">
        <f t="shared" si="30"/>
        <v>1</v>
      </c>
      <c r="F1535" s="285">
        <f t="shared" si="31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30"/>
        <v>4</v>
      </c>
      <c r="F1536" s="285">
        <f t="shared" si="31"/>
        <v>9</v>
      </c>
      <c r="H1536" s="457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2649</v>
      </c>
      <c r="B1537" s="28"/>
      <c r="C1537" s="276"/>
      <c r="D1537" s="419" t="s">
        <v>129</v>
      </c>
      <c r="E1537" s="50">
        <f t="shared" si="30"/>
        <v>1</v>
      </c>
      <c r="F1537" s="285">
        <f t="shared" si="31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2702</v>
      </c>
      <c r="B1538" s="28"/>
      <c r="C1538" s="276"/>
      <c r="D1538" s="419" t="s">
        <v>129</v>
      </c>
      <c r="E1538" s="50">
        <f t="shared" si="30"/>
        <v>0</v>
      </c>
      <c r="F1538" s="285">
        <f t="shared" si="31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30"/>
        <v>1</v>
      </c>
      <c r="F1539" s="285">
        <f t="shared" si="31"/>
        <v>6</v>
      </c>
      <c r="H1539" s="50"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30"/>
        <v>3</v>
      </c>
      <c r="F1540" s="285">
        <f t="shared" si="31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30"/>
        <v>10</v>
      </c>
      <c r="F1541" s="285">
        <f t="shared" si="31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2808</v>
      </c>
      <c r="B1542" s="421"/>
      <c r="C1542" s="421"/>
      <c r="D1542" s="419" t="s">
        <v>132</v>
      </c>
      <c r="E1542" s="50">
        <f t="shared" si="30"/>
        <v>10</v>
      </c>
      <c r="F1542" s="285">
        <f t="shared" si="31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30"/>
        <v>3</v>
      </c>
      <c r="F1543" s="285">
        <f t="shared" si="31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2147</v>
      </c>
      <c r="B1544" s="28"/>
      <c r="C1544" s="421"/>
      <c r="D1544" s="419" t="s">
        <v>129</v>
      </c>
      <c r="E1544" s="50">
        <f t="shared" si="30"/>
        <v>0</v>
      </c>
      <c r="F1544" s="285">
        <f t="shared" si="31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30"/>
        <v>3</v>
      </c>
      <c r="F1545" s="285">
        <f t="shared" si="31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2861</v>
      </c>
      <c r="B1546" s="28"/>
      <c r="C1546" s="276"/>
      <c r="D1546" s="419" t="s">
        <v>129</v>
      </c>
      <c r="E1546" s="50">
        <f t="shared" si="30"/>
        <v>0</v>
      </c>
      <c r="F1546" s="285">
        <f t="shared" si="31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30"/>
        <v>6</v>
      </c>
      <c r="F1547" s="285">
        <f t="shared" si="31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30"/>
        <v>12</v>
      </c>
      <c r="F1548" s="285">
        <f t="shared" si="31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2060</v>
      </c>
      <c r="B1549" s="421"/>
      <c r="C1549" s="421"/>
      <c r="D1549" s="419" t="s">
        <v>135</v>
      </c>
      <c r="E1549" s="50">
        <f t="shared" si="30"/>
        <v>4</v>
      </c>
      <c r="F1549" s="285">
        <f t="shared" si="31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30"/>
        <v>0</v>
      </c>
      <c r="F1550" s="285">
        <f t="shared" si="31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30"/>
        <v>23</v>
      </c>
      <c r="F1551" s="285">
        <f t="shared" si="31"/>
        <v>48</v>
      </c>
      <c r="H1551" s="50">
        <v>43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30"/>
        <v>12</v>
      </c>
      <c r="F1552" s="285">
        <f t="shared" si="31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3092</v>
      </c>
      <c r="B1553" s="28"/>
      <c r="C1553" s="276"/>
      <c r="D1553" s="419" t="s">
        <v>129</v>
      </c>
      <c r="E1553" s="50">
        <f t="shared" si="30"/>
        <v>0</v>
      </c>
      <c r="F1553" s="285">
        <f t="shared" si="31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30"/>
        <v>1</v>
      </c>
      <c r="F1554" s="285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30"/>
        <v>5</v>
      </c>
      <c r="F1555" s="285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2653</v>
      </c>
      <c r="B1556" s="28"/>
      <c r="C1556" s="276"/>
      <c r="D1556" s="419" t="s">
        <v>129</v>
      </c>
      <c r="E1556" s="50">
        <f t="shared" si="30"/>
        <v>0</v>
      </c>
      <c r="F1556" s="285">
        <f t="shared" si="31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30"/>
        <v>8</v>
      </c>
      <c r="F1557" s="285">
        <f t="shared" si="31"/>
        <v>100</v>
      </c>
      <c r="H1557" s="50">
        <v>2</v>
      </c>
      <c r="I1557" s="50">
        <v>60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30"/>
        <v>14</v>
      </c>
      <c r="F1558" s="285">
        <f t="shared" si="31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30"/>
        <v>16</v>
      </c>
      <c r="F1559" s="285">
        <f t="shared" si="31"/>
        <v>1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2073</v>
      </c>
      <c r="B1560" s="421"/>
      <c r="C1560" s="421"/>
      <c r="D1560" s="419" t="s">
        <v>130</v>
      </c>
      <c r="E1560" s="50">
        <f t="shared" si="30"/>
        <v>13</v>
      </c>
      <c r="F1560" s="285">
        <f t="shared" si="31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30"/>
        <v>8</v>
      </c>
      <c r="F1561" s="285">
        <f t="shared" si="31"/>
        <v>68</v>
      </c>
      <c r="H1561" s="50">
        <v>18</v>
      </c>
      <c r="I1561" s="50">
        <v>50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30"/>
        <v>0</v>
      </c>
      <c r="F1562" s="285">
        <f t="shared" si="31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30"/>
        <v>14</v>
      </c>
      <c r="F1563" s="285">
        <f t="shared" si="31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2716</v>
      </c>
      <c r="B1564" s="28"/>
      <c r="C1564" s="421"/>
      <c r="D1564" s="419" t="s">
        <v>129</v>
      </c>
      <c r="E1564" s="50">
        <f t="shared" si="30"/>
        <v>1</v>
      </c>
      <c r="F1564" s="285">
        <f t="shared" si="31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2513</v>
      </c>
      <c r="B1565" s="421"/>
      <c r="C1565" s="421"/>
      <c r="D1565" s="419" t="s">
        <v>130</v>
      </c>
      <c r="E1565" s="50">
        <f t="shared" si="30"/>
        <v>1</v>
      </c>
      <c r="F1565" s="285">
        <f t="shared" si="31"/>
        <v>12</v>
      </c>
      <c r="I1565" s="50">
        <v>5</v>
      </c>
      <c r="J1565" s="50">
        <v>7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2798</v>
      </c>
      <c r="B1566" s="28"/>
      <c r="C1566" s="276"/>
      <c r="D1566" s="419" t="s">
        <v>129</v>
      </c>
      <c r="E1566" s="50">
        <f t="shared" si="30"/>
        <v>0</v>
      </c>
      <c r="F1566" s="285">
        <f t="shared" si="31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2148</v>
      </c>
      <c r="B1567" s="28"/>
      <c r="C1567" s="276"/>
      <c r="D1567" s="419" t="s">
        <v>129</v>
      </c>
      <c r="E1567" s="50">
        <f t="shared" si="30"/>
        <v>0</v>
      </c>
      <c r="F1567" s="285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30"/>
        <v>0</v>
      </c>
      <c r="F1568" s="285">
        <f t="shared" si="31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30"/>
        <v>0</v>
      </c>
      <c r="F1569" s="285">
        <f t="shared" si="31"/>
        <v>35</v>
      </c>
      <c r="J1569" s="50">
        <v>35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30"/>
        <v>2</v>
      </c>
      <c r="F1570" s="285">
        <f t="shared" si="31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30"/>
        <v>6</v>
      </c>
      <c r="F1571" s="285">
        <f t="shared" si="31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30"/>
        <v>7</v>
      </c>
      <c r="F1572" s="285">
        <f t="shared" si="31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2785</v>
      </c>
      <c r="B1573" s="28"/>
      <c r="C1573" s="421"/>
      <c r="D1573" s="419" t="s">
        <v>129</v>
      </c>
      <c r="E1573" s="50">
        <f t="shared" si="30"/>
        <v>3</v>
      </c>
      <c r="F1573" s="285">
        <f t="shared" si="31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30"/>
        <v>7</v>
      </c>
      <c r="F1574" s="285">
        <f t="shared" si="31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30"/>
        <v>0</v>
      </c>
      <c r="F1575" s="285">
        <f t="shared" si="31"/>
        <v>3</v>
      </c>
      <c r="J1575" s="50">
        <v>3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30"/>
        <v>4</v>
      </c>
      <c r="F1576" s="285">
        <f t="shared" si="31"/>
        <v>58</v>
      </c>
      <c r="H1576" s="457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2335</v>
      </c>
      <c r="B1577" s="170"/>
      <c r="C1577" s="418"/>
      <c r="D1577" s="419" t="s">
        <v>137</v>
      </c>
      <c r="E1577" s="50">
        <f t="shared" ref="E1577:E1640" si="32">COUNTIF($A$599:$AQF$672,A1577)</f>
        <v>10</v>
      </c>
      <c r="F1577" s="285">
        <f t="shared" ref="F1577:F1640" si="33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32"/>
        <v>2</v>
      </c>
      <c r="F1578" s="285">
        <f t="shared" si="33"/>
        <v>0</v>
      </c>
      <c r="H1578" s="457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32"/>
        <v>0</v>
      </c>
      <c r="F1579" s="285">
        <f t="shared" si="33"/>
        <v>0</v>
      </c>
      <c r="H1579" s="457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32"/>
        <v>0</v>
      </c>
      <c r="F1580" s="285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2565</v>
      </c>
      <c r="B1581" s="421"/>
      <c r="C1581" s="421"/>
      <c r="D1581" s="419" t="s">
        <v>135</v>
      </c>
      <c r="E1581" s="50">
        <f t="shared" si="32"/>
        <v>47</v>
      </c>
      <c r="F1581" s="285">
        <f t="shared" si="33"/>
        <v>156</v>
      </c>
      <c r="H1581" s="457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32"/>
        <v>3</v>
      </c>
      <c r="F1582" s="285">
        <f t="shared" si="33"/>
        <v>99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2082</v>
      </c>
      <c r="B1583" s="28"/>
      <c r="C1583" s="276"/>
      <c r="D1583" s="419" t="s">
        <v>129</v>
      </c>
      <c r="E1583" s="50">
        <f t="shared" si="32"/>
        <v>0</v>
      </c>
      <c r="F1583" s="285">
        <f t="shared" si="33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32"/>
        <v>10</v>
      </c>
      <c r="F1584" s="285">
        <f t="shared" si="33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32"/>
        <v>0</v>
      </c>
      <c r="F1585" s="285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2149</v>
      </c>
      <c r="B1586" s="28"/>
      <c r="C1586" s="276"/>
      <c r="D1586" s="419" t="s">
        <v>129</v>
      </c>
      <c r="E1586" s="50">
        <f t="shared" si="32"/>
        <v>0</v>
      </c>
      <c r="F1586" s="285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2755</v>
      </c>
      <c r="B1587" s="28"/>
      <c r="C1587" s="276"/>
      <c r="D1587" s="419" t="s">
        <v>129</v>
      </c>
      <c r="E1587" s="50">
        <f t="shared" si="32"/>
        <v>0</v>
      </c>
      <c r="F1587" s="285">
        <f t="shared" si="33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2515</v>
      </c>
      <c r="B1588" s="421"/>
      <c r="C1588" s="421"/>
      <c r="D1588" s="419" t="s">
        <v>130</v>
      </c>
      <c r="E1588" s="50">
        <f t="shared" si="32"/>
        <v>17</v>
      </c>
      <c r="F1588" s="285">
        <f t="shared" si="33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2839</v>
      </c>
      <c r="B1589" s="28"/>
      <c r="C1589" s="421"/>
      <c r="D1589" s="419" t="s">
        <v>129</v>
      </c>
      <c r="E1589" s="50">
        <f t="shared" si="32"/>
        <v>0</v>
      </c>
      <c r="F1589" s="285">
        <f t="shared" si="33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32"/>
        <v>0</v>
      </c>
      <c r="F1590" s="285">
        <f t="shared" si="33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32"/>
        <v>13</v>
      </c>
      <c r="F1591" s="285">
        <f t="shared" si="33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2775</v>
      </c>
      <c r="B1592" s="28"/>
      <c r="C1592" s="276"/>
      <c r="D1592" s="419" t="s">
        <v>129</v>
      </c>
      <c r="E1592" s="50">
        <f t="shared" si="32"/>
        <v>0</v>
      </c>
      <c r="F1592" s="285">
        <f t="shared" si="33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32"/>
        <v>15</v>
      </c>
      <c r="F1593" s="285">
        <f t="shared" si="33"/>
        <v>149</v>
      </c>
      <c r="H1593" s="50">
        <v>139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32"/>
        <v>97</v>
      </c>
      <c r="F1594" s="285">
        <f t="shared" si="33"/>
        <v>468</v>
      </c>
      <c r="H1594" s="457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32"/>
        <v>1</v>
      </c>
      <c r="F1595" s="285">
        <f t="shared" si="33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32"/>
        <v>9</v>
      </c>
      <c r="F1596" s="285">
        <f t="shared" si="33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32"/>
        <v>23</v>
      </c>
      <c r="F1597" s="285">
        <f t="shared" si="33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2829</v>
      </c>
      <c r="B1598" s="28"/>
      <c r="C1598" s="421"/>
      <c r="D1598" s="419" t="s">
        <v>129</v>
      </c>
      <c r="E1598" s="50">
        <f t="shared" si="32"/>
        <v>5</v>
      </c>
      <c r="F1598" s="285">
        <f t="shared" si="33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2083</v>
      </c>
      <c r="B1599" s="418"/>
      <c r="C1599" s="418"/>
      <c r="D1599" s="1" t="s">
        <v>131</v>
      </c>
      <c r="E1599" s="50">
        <f t="shared" si="32"/>
        <v>7</v>
      </c>
      <c r="F1599" s="285">
        <f t="shared" si="33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32"/>
        <v>6</v>
      </c>
      <c r="F1600" s="285">
        <f t="shared" si="33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32"/>
        <v>14</v>
      </c>
      <c r="F1601" s="285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3132</v>
      </c>
      <c r="B1602" s="28"/>
      <c r="C1602" s="421"/>
      <c r="D1602" s="419" t="s">
        <v>129</v>
      </c>
      <c r="E1602" s="50">
        <f t="shared" si="32"/>
        <v>1</v>
      </c>
      <c r="F1602" s="285">
        <f t="shared" si="33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32"/>
        <v>71</v>
      </c>
      <c r="F1603" s="285">
        <f t="shared" si="33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32"/>
        <v>2</v>
      </c>
      <c r="F1604" s="285">
        <f t="shared" si="33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2150</v>
      </c>
      <c r="B1605" s="28"/>
      <c r="C1605" s="276"/>
      <c r="D1605" s="419" t="s">
        <v>129</v>
      </c>
      <c r="E1605" s="50">
        <f t="shared" si="32"/>
        <v>0</v>
      </c>
      <c r="F1605" s="285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2070</v>
      </c>
      <c r="B1606" s="418"/>
      <c r="C1606" s="418"/>
      <c r="D1606" s="1" t="s">
        <v>131</v>
      </c>
      <c r="E1606" s="50">
        <f t="shared" si="32"/>
        <v>5</v>
      </c>
      <c r="F1606" s="285">
        <f t="shared" si="33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2096</v>
      </c>
      <c r="B1607" s="28"/>
      <c r="C1607" s="421"/>
      <c r="D1607" s="419" t="s">
        <v>129</v>
      </c>
      <c r="E1607" s="50">
        <f t="shared" si="32"/>
        <v>4</v>
      </c>
      <c r="F1607" s="285">
        <f t="shared" si="33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2851</v>
      </c>
      <c r="B1608" s="28"/>
      <c r="C1608" s="276"/>
      <c r="D1608" s="419" t="s">
        <v>129</v>
      </c>
      <c r="E1608" s="50">
        <f t="shared" si="32"/>
        <v>9</v>
      </c>
      <c r="F1608" s="285">
        <f t="shared" si="33"/>
        <v>63</v>
      </c>
      <c r="H1608" s="50">
        <v>37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32"/>
        <v>8</v>
      </c>
      <c r="F1609" s="285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32"/>
        <v>0</v>
      </c>
      <c r="F1610" s="285">
        <f t="shared" si="33"/>
        <v>0</v>
      </c>
      <c r="H1610" s="457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32"/>
        <v>6</v>
      </c>
      <c r="F1611" s="285">
        <f t="shared" si="33"/>
        <v>45</v>
      </c>
      <c r="H1611" s="50">
        <v>45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2068</v>
      </c>
      <c r="B1612" s="421"/>
      <c r="C1612" s="421"/>
      <c r="D1612" s="419" t="s">
        <v>135</v>
      </c>
      <c r="E1612" s="50">
        <f t="shared" si="32"/>
        <v>3</v>
      </c>
      <c r="F1612" s="285">
        <f t="shared" si="33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32"/>
        <v>8</v>
      </c>
      <c r="F1613" s="285">
        <f t="shared" si="33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2097</v>
      </c>
      <c r="B1614" s="28"/>
      <c r="C1614" s="276"/>
      <c r="D1614" s="419" t="s">
        <v>129</v>
      </c>
      <c r="E1614" s="50">
        <f t="shared" si="32"/>
        <v>1</v>
      </c>
      <c r="F1614" s="285">
        <f t="shared" si="33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32"/>
        <v>5</v>
      </c>
      <c r="F1615" s="285">
        <f t="shared" si="33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2675</v>
      </c>
      <c r="B1616" s="28"/>
      <c r="C1616" s="276"/>
      <c r="D1616" s="419" t="s">
        <v>129</v>
      </c>
      <c r="E1616" s="50">
        <f t="shared" si="32"/>
        <v>0</v>
      </c>
      <c r="F1616" s="285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32"/>
        <v>1</v>
      </c>
      <c r="F1617" s="285">
        <f t="shared" si="33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32"/>
        <v>8</v>
      </c>
      <c r="F1618" s="285">
        <f t="shared" si="33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32"/>
        <v>0</v>
      </c>
      <c r="F1619" s="285">
        <f t="shared" si="33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32"/>
        <v>1</v>
      </c>
      <c r="F1620" s="285">
        <f t="shared" si="33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32"/>
        <v>0</v>
      </c>
      <c r="F1621" s="285">
        <f t="shared" si="33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2867</v>
      </c>
      <c r="B1622" s="28"/>
      <c r="C1622" s="276"/>
      <c r="D1622" s="419" t="s">
        <v>129</v>
      </c>
      <c r="E1622" s="50">
        <f t="shared" si="32"/>
        <v>0</v>
      </c>
      <c r="F1622" s="285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2713</v>
      </c>
      <c r="B1623" s="28"/>
      <c r="C1623" s="276"/>
      <c r="D1623" s="419" t="s">
        <v>129</v>
      </c>
      <c r="E1623" s="50">
        <f t="shared" si="32"/>
        <v>0</v>
      </c>
      <c r="F1623" s="285">
        <f t="shared" si="33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2094</v>
      </c>
      <c r="B1624" s="421"/>
      <c r="C1624" s="421"/>
      <c r="D1624" s="419" t="s">
        <v>130</v>
      </c>
      <c r="E1624" s="50">
        <f t="shared" si="32"/>
        <v>2</v>
      </c>
      <c r="F1624" s="285">
        <f t="shared" si="33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2605</v>
      </c>
      <c r="B1625" s="418"/>
      <c r="C1625" s="418"/>
      <c r="D1625" s="1" t="s">
        <v>131</v>
      </c>
      <c r="E1625" s="50">
        <f t="shared" si="32"/>
        <v>12</v>
      </c>
      <c r="F1625" s="285">
        <f t="shared" si="33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32"/>
        <v>27</v>
      </c>
      <c r="F1626" s="285">
        <f t="shared" si="33"/>
        <v>95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2606</v>
      </c>
      <c r="B1627" s="28"/>
      <c r="C1627" s="421"/>
      <c r="D1627" s="419" t="s">
        <v>129</v>
      </c>
      <c r="E1627" s="50">
        <f t="shared" si="32"/>
        <v>0</v>
      </c>
      <c r="F1627" s="285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2341</v>
      </c>
      <c r="B1628" s="421"/>
      <c r="C1628" s="421"/>
      <c r="D1628" s="419" t="s">
        <v>130</v>
      </c>
      <c r="E1628" s="50">
        <f t="shared" si="32"/>
        <v>12</v>
      </c>
      <c r="F1628" s="285">
        <f t="shared" si="33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2665</v>
      </c>
      <c r="B1629" s="28"/>
      <c r="C1629" s="276"/>
      <c r="D1629" s="419" t="s">
        <v>129</v>
      </c>
      <c r="E1629" s="50">
        <f t="shared" si="32"/>
        <v>0</v>
      </c>
      <c r="F1629" s="285">
        <f t="shared" si="33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32"/>
        <v>8</v>
      </c>
      <c r="F1630" s="285">
        <f t="shared" si="33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32"/>
        <v>12</v>
      </c>
      <c r="F1631" s="285">
        <f t="shared" si="33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32"/>
        <v>10</v>
      </c>
      <c r="F1632" s="285">
        <f t="shared" si="33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32"/>
        <v>1</v>
      </c>
      <c r="F1633" s="285">
        <f t="shared" si="33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2339</v>
      </c>
      <c r="B1634" s="280"/>
      <c r="C1634" s="418"/>
      <c r="D1634" s="419" t="s">
        <v>134</v>
      </c>
      <c r="E1634" s="50">
        <f t="shared" si="32"/>
        <v>10</v>
      </c>
      <c r="F1634" s="285">
        <f t="shared" si="33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32"/>
        <v>5</v>
      </c>
      <c r="F1635" s="285">
        <f t="shared" si="33"/>
        <v>27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32"/>
        <v>2</v>
      </c>
      <c r="F1636" s="285">
        <f t="shared" si="33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32"/>
        <v>4</v>
      </c>
      <c r="F1637" s="285">
        <f t="shared" si="33"/>
        <v>42</v>
      </c>
      <c r="H1637" s="50">
        <v>5</v>
      </c>
      <c r="I1637" s="50">
        <v>35</v>
      </c>
      <c r="J1637" s="50">
        <v>2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3123</v>
      </c>
      <c r="B1638" s="28"/>
      <c r="C1638" s="276"/>
      <c r="D1638" s="419" t="s">
        <v>129</v>
      </c>
      <c r="E1638" s="50">
        <f t="shared" si="32"/>
        <v>0</v>
      </c>
      <c r="F1638" s="285">
        <f t="shared" si="33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2340</v>
      </c>
      <c r="B1639" s="421"/>
      <c r="C1639" s="421"/>
      <c r="D1639" s="419" t="s">
        <v>130</v>
      </c>
      <c r="E1639" s="50">
        <f t="shared" si="32"/>
        <v>10</v>
      </c>
      <c r="F1639" s="285">
        <f t="shared" si="33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32"/>
        <v>30</v>
      </c>
      <c r="F1640" s="285">
        <f t="shared" si="33"/>
        <v>96</v>
      </c>
      <c r="H1640" s="50">
        <v>67</v>
      </c>
      <c r="I1640" s="50">
        <v>21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4">COUNTIF($A$599:$AQF$672,A1641)</f>
        <v>7</v>
      </c>
      <c r="F1641" s="285">
        <f t="shared" ref="F1641:F1700" si="35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4"/>
        <v>3</v>
      </c>
      <c r="F1642" s="285">
        <f t="shared" si="35"/>
        <v>0</v>
      </c>
      <c r="H1642" s="457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4"/>
        <v>0</v>
      </c>
      <c r="F1643" s="285">
        <f t="shared" si="35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2084</v>
      </c>
      <c r="B1644" s="418"/>
      <c r="C1644" s="418"/>
      <c r="D1644" s="1" t="s">
        <v>131</v>
      </c>
      <c r="E1644" s="50">
        <f t="shared" si="34"/>
        <v>16</v>
      </c>
      <c r="F1644" s="285">
        <f t="shared" si="35"/>
        <v>92</v>
      </c>
      <c r="H1644" s="50">
        <v>45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4"/>
        <v>1</v>
      </c>
      <c r="F1645" s="285">
        <f t="shared" si="35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2571</v>
      </c>
      <c r="B1646" s="28"/>
      <c r="C1646" s="421"/>
      <c r="D1646" s="419" t="s">
        <v>129</v>
      </c>
      <c r="E1646" s="50">
        <f t="shared" si="34"/>
        <v>0</v>
      </c>
      <c r="F1646" s="285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4"/>
        <v>2</v>
      </c>
      <c r="F1647" s="285">
        <f t="shared" si="35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2512</v>
      </c>
      <c r="B1648" s="28"/>
      <c r="C1648" s="276"/>
      <c r="D1648" s="419" t="s">
        <v>129</v>
      </c>
      <c r="E1648" s="50">
        <f t="shared" si="34"/>
        <v>0</v>
      </c>
      <c r="F1648" s="285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2704</v>
      </c>
      <c r="B1649" s="28"/>
      <c r="C1649" s="276"/>
      <c r="D1649" s="419" t="s">
        <v>129</v>
      </c>
      <c r="E1649" s="50">
        <f t="shared" si="34"/>
        <v>1</v>
      </c>
      <c r="F1649" s="285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4"/>
        <v>0</v>
      </c>
      <c r="F1650" s="285">
        <f t="shared" si="35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4"/>
        <v>28</v>
      </c>
      <c r="F1651" s="285">
        <f t="shared" si="35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4"/>
        <v>80</v>
      </c>
      <c r="F1652" s="285">
        <f t="shared" si="35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2734</v>
      </c>
      <c r="B1653" s="28"/>
      <c r="C1653" s="276"/>
      <c r="D1653" s="419" t="s">
        <v>129</v>
      </c>
      <c r="E1653" s="50">
        <f t="shared" si="34"/>
        <v>0</v>
      </c>
      <c r="F1653" s="285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2721</v>
      </c>
      <c r="B1654" s="28"/>
      <c r="C1654" s="276"/>
      <c r="D1654" s="419" t="s">
        <v>129</v>
      </c>
      <c r="E1654" s="50">
        <f t="shared" si="34"/>
        <v>0</v>
      </c>
      <c r="F1654" s="285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2645</v>
      </c>
      <c r="B1655" s="28"/>
      <c r="C1655" s="421"/>
      <c r="D1655" s="419" t="s">
        <v>129</v>
      </c>
      <c r="E1655" s="50">
        <f t="shared" si="34"/>
        <v>1</v>
      </c>
      <c r="F1655" s="285">
        <f t="shared" si="35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4"/>
        <v>23</v>
      </c>
      <c r="F1656" s="285">
        <f t="shared" si="35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4"/>
        <v>20</v>
      </c>
      <c r="F1657" s="285">
        <f t="shared" si="35"/>
        <v>72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4"/>
        <v>3</v>
      </c>
      <c r="F1658" s="285">
        <f t="shared" si="35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2722</v>
      </c>
      <c r="B1659" s="28"/>
      <c r="C1659" s="276"/>
      <c r="D1659" s="419" t="s">
        <v>129</v>
      </c>
      <c r="E1659" s="50">
        <f t="shared" si="34"/>
        <v>0</v>
      </c>
      <c r="F1659" s="285">
        <f t="shared" si="35"/>
        <v>24</v>
      </c>
      <c r="H1659" s="457">
        <v>19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4"/>
        <v>3</v>
      </c>
      <c r="F1660" s="285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4"/>
        <v>10</v>
      </c>
      <c r="F1661" s="285">
        <f t="shared" si="35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2151</v>
      </c>
      <c r="B1662" s="28"/>
      <c r="C1662" s="421"/>
      <c r="D1662" s="419" t="s">
        <v>129</v>
      </c>
      <c r="E1662" s="50">
        <f t="shared" si="34"/>
        <v>3</v>
      </c>
      <c r="F1662" s="285">
        <f t="shared" si="35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4"/>
        <v>1</v>
      </c>
      <c r="F1663" s="285">
        <f t="shared" si="35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4"/>
        <v>1</v>
      </c>
      <c r="F1664" s="285">
        <f t="shared" si="35"/>
        <v>72</v>
      </c>
      <c r="H1664" s="50">
        <v>45</v>
      </c>
      <c r="I1664" s="50">
        <v>26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2092</v>
      </c>
      <c r="B1665" s="421"/>
      <c r="C1665" s="421"/>
      <c r="D1665" s="419" t="s">
        <v>130</v>
      </c>
      <c r="E1665" s="50">
        <f t="shared" si="34"/>
        <v>4</v>
      </c>
      <c r="F1665" s="285">
        <f t="shared" si="35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4"/>
        <v>0</v>
      </c>
      <c r="F1666" s="285">
        <f t="shared" si="35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2674</v>
      </c>
      <c r="B1667" s="421"/>
      <c r="C1667" s="421"/>
      <c r="D1667" s="419" t="s">
        <v>132</v>
      </c>
      <c r="E1667" s="50">
        <f t="shared" si="34"/>
        <v>10</v>
      </c>
      <c r="F1667" s="285">
        <f t="shared" si="35"/>
        <v>23</v>
      </c>
      <c r="I1667" s="50">
        <v>22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4"/>
        <v>4</v>
      </c>
      <c r="F1668" s="285">
        <f t="shared" si="35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4"/>
        <v>11</v>
      </c>
      <c r="F1669" s="285">
        <f t="shared" si="35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2556</v>
      </c>
      <c r="B1670" s="418"/>
      <c r="C1670" s="418"/>
      <c r="D1670" s="1" t="s">
        <v>131</v>
      </c>
      <c r="E1670" s="50">
        <f t="shared" si="34"/>
        <v>4</v>
      </c>
      <c r="F1670" s="285">
        <f t="shared" si="35"/>
        <v>140</v>
      </c>
      <c r="H1670" s="50">
        <v>28</v>
      </c>
      <c r="I1670" s="50">
        <v>75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4"/>
        <v>7</v>
      </c>
      <c r="F1671" s="285">
        <f t="shared" si="35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2832</v>
      </c>
      <c r="B1672" s="28"/>
      <c r="C1672" s="276"/>
      <c r="D1672" s="419" t="s">
        <v>129</v>
      </c>
      <c r="E1672" s="50">
        <f t="shared" si="34"/>
        <v>0</v>
      </c>
      <c r="F1672" s="285">
        <f t="shared" si="35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2741</v>
      </c>
      <c r="B1673" s="28"/>
      <c r="C1673" s="421"/>
      <c r="D1673" s="419" t="s">
        <v>129</v>
      </c>
      <c r="E1673" s="50">
        <f t="shared" si="34"/>
        <v>0</v>
      </c>
      <c r="F1673" s="285">
        <f t="shared" si="35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3130</v>
      </c>
      <c r="B1674" s="28"/>
      <c r="C1674" s="276"/>
      <c r="D1674" s="419" t="s">
        <v>129</v>
      </c>
      <c r="E1674" s="50">
        <f t="shared" si="34"/>
        <v>1</v>
      </c>
      <c r="F1674" s="285">
        <f t="shared" si="35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2794</v>
      </c>
      <c r="B1675" s="421"/>
      <c r="C1675" s="421"/>
      <c r="D1675" s="419" t="s">
        <v>130</v>
      </c>
      <c r="E1675" s="50">
        <f t="shared" si="34"/>
        <v>6</v>
      </c>
      <c r="F1675" s="285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4"/>
        <v>1</v>
      </c>
      <c r="F1676" s="285">
        <f t="shared" si="35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2067</v>
      </c>
      <c r="B1677" s="421"/>
      <c r="C1677" s="421"/>
      <c r="D1677" s="419" t="s">
        <v>132</v>
      </c>
      <c r="E1677" s="50">
        <f t="shared" si="34"/>
        <v>6</v>
      </c>
      <c r="F1677" s="285">
        <f t="shared" si="35"/>
        <v>45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2152</v>
      </c>
      <c r="B1678" s="28"/>
      <c r="C1678" s="421"/>
      <c r="D1678" s="419" t="s">
        <v>129</v>
      </c>
      <c r="E1678" s="50">
        <f t="shared" si="34"/>
        <v>1</v>
      </c>
      <c r="F1678" s="285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4"/>
        <v>1</v>
      </c>
      <c r="F1679" s="285">
        <f t="shared" si="35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4"/>
        <v>13</v>
      </c>
      <c r="F1680" s="285">
        <f t="shared" si="35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4"/>
        <v>19</v>
      </c>
      <c r="F1681" s="285">
        <f t="shared" si="35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4"/>
        <v>0</v>
      </c>
      <c r="F1682" s="285">
        <f t="shared" si="35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4"/>
        <v>45</v>
      </c>
      <c r="F1683" s="285">
        <f t="shared" si="35"/>
        <v>275</v>
      </c>
      <c r="H1683" s="50">
        <v>275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4"/>
        <v>39</v>
      </c>
      <c r="F1684" s="285">
        <f t="shared" si="35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4"/>
        <v>5</v>
      </c>
      <c r="F1685" s="285">
        <f t="shared" si="35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3085</v>
      </c>
      <c r="B1686" s="28"/>
      <c r="C1686" s="276"/>
      <c r="D1686" s="419" t="s">
        <v>129</v>
      </c>
      <c r="E1686" s="50">
        <f t="shared" si="34"/>
        <v>1</v>
      </c>
      <c r="F1686" s="285">
        <f t="shared" si="35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4"/>
        <v>12</v>
      </c>
      <c r="F1687" s="285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2750</v>
      </c>
      <c r="B1688" s="28"/>
      <c r="C1688" s="276"/>
      <c r="D1688" s="419" t="s">
        <v>129</v>
      </c>
      <c r="E1688" s="50">
        <f t="shared" si="34"/>
        <v>0</v>
      </c>
      <c r="F1688" s="285">
        <f t="shared" si="35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2751</v>
      </c>
      <c r="B1689" s="28"/>
      <c r="C1689" s="276"/>
      <c r="D1689" s="419" t="s">
        <v>129</v>
      </c>
      <c r="E1689" s="50">
        <f t="shared" si="34"/>
        <v>0</v>
      </c>
      <c r="F1689" s="285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2591</v>
      </c>
      <c r="B1690" s="418"/>
      <c r="C1690" s="418"/>
      <c r="D1690" s="1" t="s">
        <v>131</v>
      </c>
      <c r="E1690" s="50">
        <f t="shared" si="34"/>
        <v>5</v>
      </c>
      <c r="F1690" s="285">
        <f t="shared" si="35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4"/>
        <v>15</v>
      </c>
      <c r="F1691" s="285">
        <f t="shared" si="35"/>
        <v>27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4"/>
        <v>0</v>
      </c>
      <c r="F1692" s="285">
        <f t="shared" si="35"/>
        <v>0</v>
      </c>
      <c r="H1692" s="457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2634</v>
      </c>
      <c r="B1693" s="28"/>
      <c r="C1693" s="276"/>
      <c r="D1693" s="419" t="s">
        <v>129</v>
      </c>
      <c r="E1693" s="50">
        <f t="shared" si="34"/>
        <v>2</v>
      </c>
      <c r="F1693" s="285">
        <f t="shared" si="35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4"/>
        <v>4</v>
      </c>
      <c r="F1694" s="285">
        <f t="shared" si="35"/>
        <v>79</v>
      </c>
      <c r="H1694" s="50">
        <v>56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4"/>
        <v>0</v>
      </c>
      <c r="F1695" s="285">
        <f t="shared" si="35"/>
        <v>144</v>
      </c>
      <c r="H1695" s="50">
        <v>62</v>
      </c>
      <c r="I1695" s="50">
        <v>42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2078</v>
      </c>
      <c r="B1696" s="28"/>
      <c r="C1696" s="421"/>
      <c r="D1696" s="419" t="s">
        <v>129</v>
      </c>
      <c r="E1696" s="50">
        <f t="shared" si="34"/>
        <v>2</v>
      </c>
      <c r="F1696" s="285">
        <f t="shared" si="35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4"/>
        <v>0</v>
      </c>
      <c r="F1697" s="285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4"/>
        <v>1</v>
      </c>
      <c r="F1698" s="285">
        <f t="shared" si="35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2819</v>
      </c>
      <c r="B1699" s="28"/>
      <c r="C1699" s="276"/>
      <c r="D1699" s="419" t="s">
        <v>129</v>
      </c>
      <c r="E1699" s="50">
        <f t="shared" si="34"/>
        <v>0</v>
      </c>
      <c r="F1699" s="285">
        <f t="shared" si="35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2288</v>
      </c>
      <c r="B1700" s="28"/>
      <c r="C1700" s="276"/>
      <c r="D1700" s="419" t="s">
        <v>129</v>
      </c>
      <c r="E1700" s="50">
        <f t="shared" si="34"/>
        <v>1</v>
      </c>
      <c r="F1700" s="285">
        <f t="shared" si="35"/>
        <v>59</v>
      </c>
      <c r="H1700" s="457">
        <v>51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4942</v>
      </c>
      <c r="B1706" s="28"/>
      <c r="C1706" s="28"/>
      <c r="D1706" s="28"/>
      <c r="E1706" s="28"/>
      <c r="F1706" s="285">
        <f t="shared" ref="F1706:F1737" si="36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4577</v>
      </c>
      <c r="B1707" s="28"/>
      <c r="C1707" s="28"/>
      <c r="D1707" s="28"/>
      <c r="E1707" s="28"/>
      <c r="F1707" s="285">
        <f t="shared" si="36"/>
        <v>12</v>
      </c>
      <c r="G1707" s="28"/>
      <c r="H1707" s="50">
        <v>1</v>
      </c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4599</v>
      </c>
      <c r="B1708" s="28"/>
      <c r="C1708" s="28"/>
      <c r="D1708" s="28"/>
      <c r="E1708" s="28"/>
      <c r="F1708" s="285">
        <f t="shared" si="36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4581</v>
      </c>
      <c r="B1709" s="28"/>
      <c r="C1709" s="28"/>
      <c r="D1709" s="28"/>
      <c r="E1709" s="28"/>
      <c r="F1709" s="285">
        <f t="shared" si="36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4911</v>
      </c>
      <c r="B1710" s="28"/>
      <c r="C1710" s="28"/>
      <c r="D1710" s="28"/>
      <c r="E1710" s="28"/>
      <c r="F1710" s="285">
        <f t="shared" si="36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4945</v>
      </c>
      <c r="B1711" s="28"/>
      <c r="C1711" s="28"/>
      <c r="D1711" s="28"/>
      <c r="E1711" s="28"/>
      <c r="F1711" s="285">
        <f t="shared" si="36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4730</v>
      </c>
      <c r="B1712" s="28"/>
      <c r="C1712" s="28"/>
      <c r="D1712" s="28"/>
      <c r="E1712" s="28"/>
      <c r="F1712" s="285">
        <f t="shared" si="36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4529</v>
      </c>
      <c r="B1713" s="28"/>
      <c r="C1713" s="28"/>
      <c r="D1713" s="28"/>
      <c r="E1713" s="28"/>
      <c r="F1713" s="285">
        <f t="shared" si="36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4791</v>
      </c>
      <c r="B1714" s="28"/>
      <c r="C1714" s="28"/>
      <c r="D1714" s="28"/>
      <c r="E1714" s="28"/>
      <c r="F1714" s="285">
        <f t="shared" si="36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4799</v>
      </c>
      <c r="B1715" s="28"/>
      <c r="C1715" s="28"/>
      <c r="D1715" s="28"/>
      <c r="E1715" s="28"/>
      <c r="F1715" s="285">
        <f t="shared" si="36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4580</v>
      </c>
      <c r="B1716" s="28"/>
      <c r="C1716" s="28"/>
      <c r="D1716" s="28"/>
      <c r="E1716" s="28"/>
      <c r="F1716" s="285">
        <f t="shared" si="36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4592</v>
      </c>
      <c r="B1717" s="28"/>
      <c r="C1717" s="28"/>
      <c r="D1717" s="28"/>
      <c r="E1717" s="28"/>
      <c r="F1717" s="285">
        <f t="shared" si="36"/>
        <v>45</v>
      </c>
      <c r="G1717" s="28"/>
      <c r="H1717" s="50">
        <v>43</v>
      </c>
      <c r="I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4834</v>
      </c>
      <c r="B1718" s="28"/>
      <c r="C1718" s="28"/>
      <c r="D1718" s="28"/>
      <c r="E1718" s="28"/>
      <c r="F1718" s="285">
        <f t="shared" si="36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4984</v>
      </c>
      <c r="B1719" s="28"/>
      <c r="C1719" s="28"/>
      <c r="D1719" s="28"/>
      <c r="E1719" s="28"/>
      <c r="F1719" s="285">
        <f t="shared" si="36"/>
        <v>6</v>
      </c>
      <c r="G1719" s="28"/>
      <c r="H1719" s="50">
        <v>3</v>
      </c>
      <c r="J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4587</v>
      </c>
      <c r="B1720" s="28"/>
      <c r="C1720" s="28"/>
      <c r="D1720" s="28"/>
      <c r="E1720" s="28"/>
      <c r="F1720" s="285">
        <f t="shared" si="36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4832</v>
      </c>
      <c r="B1721" s="28"/>
      <c r="C1721" s="28"/>
      <c r="D1721" s="28"/>
      <c r="E1721" s="28"/>
      <c r="F1721" s="285">
        <f t="shared" si="36"/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4935</v>
      </c>
      <c r="B1722" s="28"/>
      <c r="C1722" s="28"/>
      <c r="D1722" s="28"/>
      <c r="E1722" s="28"/>
      <c r="F1722" s="285">
        <f t="shared" si="36"/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4931</v>
      </c>
      <c r="B1723" s="28"/>
      <c r="C1723" s="28"/>
      <c r="D1723" s="28"/>
      <c r="E1723" s="28"/>
      <c r="F1723" s="285">
        <f t="shared" si="36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4585</v>
      </c>
      <c r="B1724" s="28"/>
      <c r="C1724" s="28"/>
      <c r="D1724" s="28"/>
      <c r="E1724" s="28"/>
      <c r="F1724" s="285">
        <f t="shared" si="36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4943</v>
      </c>
      <c r="B1725" s="28"/>
      <c r="C1725" s="28"/>
      <c r="D1725" s="28"/>
      <c r="E1725" s="28"/>
      <c r="F1725" s="285">
        <f t="shared" si="36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4907</v>
      </c>
      <c r="B1726" s="28"/>
      <c r="C1726" s="28"/>
      <c r="D1726" s="28"/>
      <c r="E1726" s="28"/>
      <c r="F1726" s="285">
        <f t="shared" si="36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4797</v>
      </c>
      <c r="B1727" s="28"/>
      <c r="C1727" s="28"/>
      <c r="D1727" s="28"/>
      <c r="E1727" s="28"/>
      <c r="F1727" s="285">
        <f t="shared" si="36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4590</v>
      </c>
      <c r="B1728" s="28"/>
      <c r="C1728" s="28"/>
      <c r="D1728" s="28"/>
      <c r="E1728" s="28"/>
      <c r="F1728" s="285">
        <f t="shared" si="36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4790</v>
      </c>
      <c r="B1729" s="28"/>
      <c r="C1729" s="28"/>
      <c r="D1729" s="28"/>
      <c r="E1729" s="28"/>
      <c r="F1729" s="285">
        <f t="shared" si="36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4939</v>
      </c>
      <c r="B1730" s="28"/>
      <c r="C1730" s="28"/>
      <c r="D1730" s="28"/>
      <c r="E1730" s="28"/>
      <c r="F1730" s="285">
        <f t="shared" si="36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4937</v>
      </c>
      <c r="B1731" s="28"/>
      <c r="C1731" s="28"/>
      <c r="D1731" s="28"/>
      <c r="E1731" s="28"/>
      <c r="F1731" s="285">
        <f t="shared" si="36"/>
        <v>28</v>
      </c>
      <c r="G1731" s="28"/>
      <c r="J1731" s="50">
        <v>28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4827</v>
      </c>
      <c r="B1732" s="28"/>
      <c r="C1732" s="28"/>
      <c r="D1732" s="28"/>
      <c r="E1732" s="28"/>
      <c r="F1732" s="285">
        <f t="shared" si="36"/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5028</v>
      </c>
      <c r="B1733" s="28"/>
      <c r="C1733" s="28"/>
      <c r="D1733" s="28"/>
      <c r="E1733" s="28"/>
      <c r="F1733" s="285">
        <f t="shared" si="36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4934</v>
      </c>
      <c r="B1734" s="28"/>
      <c r="C1734" s="28"/>
      <c r="D1734" s="28"/>
      <c r="E1734" s="28"/>
      <c r="F1734" s="285">
        <f t="shared" si="36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4932</v>
      </c>
      <c r="B1735" s="28"/>
      <c r="C1735" s="28"/>
      <c r="D1735" s="28"/>
      <c r="E1735" s="28"/>
      <c r="F1735" s="285">
        <f t="shared" si="36"/>
        <v>18</v>
      </c>
      <c r="G1735" s="28"/>
      <c r="I1735" s="50">
        <v>18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4837</v>
      </c>
      <c r="B1736" s="28"/>
      <c r="C1736" s="28"/>
      <c r="D1736" s="28"/>
      <c r="E1736" s="28"/>
      <c r="F1736" s="285">
        <f t="shared" si="36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4521</v>
      </c>
      <c r="B1737" s="28"/>
      <c r="C1737" s="28"/>
      <c r="D1737" s="28"/>
      <c r="E1737" s="28"/>
      <c r="F1737" s="285">
        <f t="shared" si="36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4531</v>
      </c>
      <c r="B1738" s="28"/>
      <c r="C1738" s="28"/>
      <c r="D1738" s="28"/>
      <c r="E1738" s="28"/>
      <c r="F1738" s="285">
        <f t="shared" ref="F1738:F1769" si="37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5030</v>
      </c>
      <c r="B1739" s="28"/>
      <c r="C1739" s="28"/>
      <c r="D1739" s="28"/>
      <c r="E1739" s="28"/>
      <c r="F1739" s="285">
        <f t="shared" si="37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4948</v>
      </c>
      <c r="B1740" s="28"/>
      <c r="C1740" s="28"/>
      <c r="D1740" s="28"/>
      <c r="E1740" s="28"/>
      <c r="F1740" s="285">
        <f t="shared" si="37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4811</v>
      </c>
      <c r="B1741" s="28"/>
      <c r="C1741" s="28"/>
      <c r="D1741" s="28"/>
      <c r="E1741" s="28"/>
      <c r="F1741" s="285">
        <f t="shared" si="37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4523</v>
      </c>
      <c r="B1742" s="28"/>
      <c r="C1742" s="28"/>
      <c r="D1742" s="28"/>
      <c r="E1742" s="28"/>
      <c r="F1742" s="285">
        <f t="shared" si="37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4906</v>
      </c>
      <c r="B1743" s="28"/>
      <c r="C1743" s="28"/>
      <c r="D1743" s="28"/>
      <c r="E1743" s="28"/>
      <c r="F1743" s="285">
        <f t="shared" si="37"/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4735</v>
      </c>
      <c r="B1744" s="28"/>
      <c r="C1744" s="28"/>
      <c r="D1744" s="28"/>
      <c r="E1744" s="28"/>
      <c r="F1744" s="285">
        <f t="shared" si="37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4789</v>
      </c>
      <c r="B1745" s="28"/>
      <c r="C1745" s="28"/>
      <c r="D1745" s="28"/>
      <c r="E1745" s="28"/>
      <c r="F1745" s="285">
        <f t="shared" si="37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4526</v>
      </c>
      <c r="B1746" s="28"/>
      <c r="C1746" s="28"/>
      <c r="D1746" s="28"/>
      <c r="E1746" s="28"/>
      <c r="F1746" s="285">
        <f t="shared" si="37"/>
        <v>23</v>
      </c>
      <c r="G1746" s="28"/>
      <c r="H1746" s="50">
        <v>12</v>
      </c>
      <c r="I1746" s="50">
        <v>7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4574</v>
      </c>
      <c r="B1747" s="28"/>
      <c r="C1747" s="28"/>
      <c r="D1747" s="28"/>
      <c r="E1747" s="28"/>
      <c r="F1747" s="285">
        <f t="shared" si="37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4949</v>
      </c>
      <c r="B1748" s="28"/>
      <c r="C1748" s="28"/>
      <c r="D1748" s="28"/>
      <c r="E1748" s="28"/>
      <c r="F1748" s="285">
        <f t="shared" si="37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4583</v>
      </c>
      <c r="B1749" s="28"/>
      <c r="C1749" s="28"/>
      <c r="D1749" s="28"/>
      <c r="E1749" s="28"/>
      <c r="F1749" s="285">
        <f t="shared" si="37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4785</v>
      </c>
      <c r="B1750" s="28"/>
      <c r="C1750" s="28"/>
      <c r="D1750" s="28"/>
      <c r="E1750" s="28"/>
      <c r="F1750" s="285">
        <f t="shared" si="37"/>
        <v>15</v>
      </c>
      <c r="G1750" s="28"/>
      <c r="K1750" s="488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4946</v>
      </c>
      <c r="B1751" s="28"/>
      <c r="C1751" s="28"/>
      <c r="D1751" s="28"/>
      <c r="E1751" s="28"/>
      <c r="F1751" s="285">
        <f t="shared" si="37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4933</v>
      </c>
      <c r="B1752" s="28"/>
      <c r="C1752" s="28"/>
      <c r="D1752" s="28"/>
      <c r="E1752" s="28"/>
      <c r="F1752" s="285">
        <f t="shared" si="37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4835</v>
      </c>
      <c r="B1753" s="28"/>
      <c r="C1753" s="28"/>
      <c r="D1753" s="28"/>
      <c r="E1753" s="28"/>
      <c r="F1753" s="285">
        <f t="shared" si="37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4575</v>
      </c>
      <c r="B1754" s="28"/>
      <c r="C1754" s="28"/>
      <c r="D1754" s="28"/>
      <c r="E1754" s="28"/>
      <c r="F1754" s="285">
        <f t="shared" si="37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4597</v>
      </c>
      <c r="B1755" s="28"/>
      <c r="C1755" s="28"/>
      <c r="D1755" s="28"/>
      <c r="E1755" s="28"/>
      <c r="F1755" s="285">
        <f t="shared" si="37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4940</v>
      </c>
      <c r="B1756" s="28"/>
      <c r="C1756" s="28"/>
      <c r="D1756" s="28"/>
      <c r="E1756" s="28"/>
      <c r="F1756" s="285">
        <f t="shared" si="37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4809</v>
      </c>
      <c r="B1757" s="28"/>
      <c r="C1757" s="28"/>
      <c r="D1757" s="28"/>
      <c r="E1757" s="28"/>
      <c r="F1757" s="285">
        <f t="shared" si="37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4589</v>
      </c>
      <c r="B1758" s="28"/>
      <c r="C1758" s="28"/>
      <c r="D1758" s="28"/>
      <c r="E1758" s="28"/>
      <c r="F1758" s="285">
        <f t="shared" si="37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4522</v>
      </c>
      <c r="B1759" s="28"/>
      <c r="C1759" s="28"/>
      <c r="D1759" s="28"/>
      <c r="E1759" s="28"/>
      <c r="F1759" s="285">
        <f t="shared" si="37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5032</v>
      </c>
      <c r="B1760" s="28"/>
      <c r="C1760" s="28"/>
      <c r="D1760" s="28"/>
      <c r="E1760" s="28"/>
      <c r="F1760" s="285">
        <f t="shared" si="37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4798</v>
      </c>
      <c r="B1761" s="28"/>
      <c r="C1761" s="28"/>
      <c r="D1761" s="28"/>
      <c r="E1761" s="28"/>
      <c r="F1761" s="285">
        <f t="shared" si="37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4584</v>
      </c>
      <c r="B1762" s="28"/>
      <c r="C1762" s="28"/>
      <c r="D1762" s="28"/>
      <c r="E1762" s="28"/>
      <c r="F1762" s="285">
        <f t="shared" si="37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4586</v>
      </c>
      <c r="B1763" s="28"/>
      <c r="C1763" s="28"/>
      <c r="D1763" s="28"/>
      <c r="E1763" s="28"/>
      <c r="F1763" s="285">
        <f t="shared" si="37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4980</v>
      </c>
      <c r="B1764" s="28"/>
      <c r="C1764" s="28"/>
      <c r="D1764" s="28"/>
      <c r="E1764" s="28"/>
      <c r="F1764" s="285">
        <f t="shared" si="37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4938</v>
      </c>
      <c r="B1765" s="28"/>
      <c r="C1765" s="28"/>
      <c r="D1765" s="28"/>
      <c r="E1765" s="28"/>
      <c r="F1765" s="285">
        <f t="shared" si="37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4594</v>
      </c>
      <c r="B1766" s="28"/>
      <c r="C1766" s="28"/>
      <c r="D1766" s="28"/>
      <c r="E1766" s="28"/>
      <c r="F1766" s="285">
        <f t="shared" si="37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4947</v>
      </c>
      <c r="B1767" s="28"/>
      <c r="C1767" s="28"/>
      <c r="D1767" s="28"/>
      <c r="E1767" s="28"/>
      <c r="F1767" s="285">
        <f t="shared" si="37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4981</v>
      </c>
      <c r="B1768" s="28"/>
      <c r="C1768" s="28"/>
      <c r="D1768" s="28"/>
      <c r="E1768" s="28"/>
      <c r="F1768" s="285">
        <f t="shared" si="37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4838</v>
      </c>
      <c r="B1769" s="28"/>
      <c r="C1769" s="28"/>
      <c r="D1769" s="28"/>
      <c r="E1769" s="28"/>
      <c r="F1769" s="285">
        <f t="shared" si="37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4833</v>
      </c>
      <c r="B1770" s="28"/>
      <c r="C1770" s="28"/>
      <c r="D1770" s="28"/>
      <c r="E1770" s="28"/>
      <c r="F1770" s="285">
        <f t="shared" ref="F1770:F1800" si="38">SUM(G1770:L1770)</f>
        <v>3</v>
      </c>
      <c r="G1770" s="28"/>
      <c r="J1770" s="488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4569</v>
      </c>
      <c r="B1771" s="28"/>
      <c r="C1771" s="28"/>
      <c r="D1771" s="28"/>
      <c r="E1771" s="28"/>
      <c r="F1771" s="285">
        <f t="shared" si="38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4593</v>
      </c>
      <c r="B1772" s="28"/>
      <c r="C1772" s="28"/>
      <c r="D1772" s="28"/>
      <c r="E1772" s="28"/>
      <c r="F1772" s="285">
        <f t="shared" si="38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4982</v>
      </c>
      <c r="B1773" s="28"/>
      <c r="C1773" s="28"/>
      <c r="D1773" s="28"/>
      <c r="E1773" s="28"/>
      <c r="F1773" s="285">
        <f t="shared" si="38"/>
        <v>4</v>
      </c>
      <c r="G1773" s="28"/>
      <c r="I1773" s="50">
        <v>4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4568</v>
      </c>
      <c r="B1774" s="28"/>
      <c r="C1774" s="28"/>
      <c r="D1774" s="28"/>
      <c r="E1774" s="28"/>
      <c r="F1774" s="285">
        <f t="shared" si="38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4843</v>
      </c>
      <c r="B1775" s="28"/>
      <c r="C1775" s="28"/>
      <c r="D1775" s="28"/>
      <c r="E1775" s="28"/>
      <c r="F1775" s="285">
        <f t="shared" si="38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4554</v>
      </c>
      <c r="B1776" s="28"/>
      <c r="C1776" s="28"/>
      <c r="D1776" s="28"/>
      <c r="E1776" s="28"/>
      <c r="F1776" s="285">
        <f t="shared" si="38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4941</v>
      </c>
      <c r="B1777" s="28"/>
      <c r="C1777" s="28"/>
      <c r="D1777" s="28"/>
      <c r="E1777" s="28"/>
      <c r="F1777" s="285">
        <f t="shared" si="38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4831</v>
      </c>
      <c r="B1778" s="28"/>
      <c r="C1778" s="28"/>
      <c r="D1778" s="28"/>
      <c r="E1778" s="28"/>
      <c r="F1778" s="285">
        <f t="shared" si="38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4588</v>
      </c>
      <c r="B1779" s="28"/>
      <c r="C1779" s="28"/>
      <c r="D1779" s="28"/>
      <c r="E1779" s="28"/>
      <c r="F1779" s="285">
        <f t="shared" si="38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4983</v>
      </c>
      <c r="B1780" s="28"/>
      <c r="C1780" s="28"/>
      <c r="D1780" s="28"/>
      <c r="E1780" s="28"/>
      <c r="F1780" s="285">
        <f t="shared" si="38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4786</v>
      </c>
      <c r="B1781" s="28"/>
      <c r="C1781" s="28"/>
      <c r="D1781" s="28"/>
      <c r="E1781" s="28"/>
      <c r="F1781" s="285">
        <f t="shared" si="38"/>
        <v>3</v>
      </c>
      <c r="G1781" s="28"/>
      <c r="K1781" s="488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4595</v>
      </c>
      <c r="B1782" s="28"/>
      <c r="C1782" s="28"/>
      <c r="D1782" s="28"/>
      <c r="E1782" s="28"/>
      <c r="F1782" s="285">
        <f t="shared" si="38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4528</v>
      </c>
      <c r="B1783" s="28"/>
      <c r="C1783" s="28"/>
      <c r="D1783" s="28"/>
      <c r="E1783" s="28"/>
      <c r="F1783" s="285">
        <f t="shared" si="38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4578</v>
      </c>
      <c r="B1784" s="28"/>
      <c r="C1784" s="28"/>
      <c r="D1784" s="28"/>
      <c r="E1784" s="28"/>
      <c r="F1784" s="285">
        <f t="shared" si="38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4579</v>
      </c>
      <c r="B1785" s="28"/>
      <c r="C1785" s="28"/>
      <c r="D1785" s="28"/>
      <c r="E1785" s="28"/>
      <c r="F1785" s="285">
        <f t="shared" si="38"/>
        <v>12</v>
      </c>
      <c r="G1785" s="28"/>
      <c r="J1785" s="50">
        <v>11</v>
      </c>
      <c r="K1785" s="488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4840</v>
      </c>
      <c r="B1786" s="28"/>
      <c r="C1786" s="28"/>
      <c r="D1786" s="28"/>
      <c r="E1786" s="28"/>
      <c r="F1786" s="285">
        <f t="shared" si="38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4559</v>
      </c>
      <c r="B1787" s="28"/>
      <c r="C1787" s="28"/>
      <c r="D1787" s="28"/>
      <c r="E1787" s="28"/>
      <c r="F1787" s="285">
        <f t="shared" si="38"/>
        <v>31</v>
      </c>
      <c r="G1787" s="28"/>
      <c r="J1787" s="50">
        <v>31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4726</v>
      </c>
      <c r="B1788" s="28"/>
      <c r="C1788" s="28"/>
      <c r="D1788" s="28"/>
      <c r="E1788" s="28"/>
      <c r="F1788" s="285">
        <f t="shared" si="38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4736</v>
      </c>
      <c r="B1789" s="28"/>
      <c r="C1789" s="28"/>
      <c r="D1789" s="28"/>
      <c r="E1789" s="28"/>
      <c r="F1789" s="285">
        <f t="shared" si="38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4929</v>
      </c>
      <c r="B1790" s="28"/>
      <c r="C1790" s="28"/>
      <c r="D1790" s="28"/>
      <c r="E1790" s="28"/>
      <c r="F1790" s="285">
        <f t="shared" si="38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4553</v>
      </c>
      <c r="B1791" s="28"/>
      <c r="C1791" s="28"/>
      <c r="D1791" s="28"/>
      <c r="E1791" s="28"/>
      <c r="F1791" s="285">
        <f t="shared" si="38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4573</v>
      </c>
      <c r="B1792" s="28"/>
      <c r="C1792" s="28"/>
      <c r="D1792" s="28"/>
      <c r="E1792" s="28"/>
      <c r="F1792" s="285">
        <f t="shared" si="38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4527</v>
      </c>
      <c r="B1793" s="28"/>
      <c r="C1793" s="28"/>
      <c r="D1793" s="28"/>
      <c r="E1793" s="28"/>
      <c r="F1793" s="285">
        <f t="shared" si="38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4731</v>
      </c>
      <c r="B1794" s="28"/>
      <c r="C1794" s="28"/>
      <c r="D1794" s="28"/>
      <c r="E1794" s="28"/>
      <c r="F1794" s="285">
        <f t="shared" si="38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4591</v>
      </c>
      <c r="B1795" s="28"/>
      <c r="C1795" s="28"/>
      <c r="D1795" s="28"/>
      <c r="E1795" s="28"/>
      <c r="F1795" s="285">
        <f t="shared" si="38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4576</v>
      </c>
      <c r="B1796" s="28"/>
      <c r="C1796" s="28"/>
      <c r="D1796" s="28"/>
      <c r="E1796" s="28"/>
      <c r="F1796" s="285">
        <f t="shared" si="38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4525</v>
      </c>
      <c r="B1797" s="28"/>
      <c r="C1797" s="28"/>
      <c r="D1797" s="28"/>
      <c r="E1797" s="28"/>
      <c r="F1797" s="285">
        <f t="shared" si="38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4985</v>
      </c>
      <c r="B1798" s="28"/>
      <c r="C1798" s="28"/>
      <c r="D1798" s="28"/>
      <c r="E1798" s="28"/>
      <c r="F1798" s="285">
        <f t="shared" si="38"/>
        <v>7</v>
      </c>
      <c r="G1798" s="28"/>
      <c r="H1798" s="50">
        <v>7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5031</v>
      </c>
      <c r="B1799" s="28"/>
      <c r="C1799" s="28"/>
      <c r="D1799" s="28"/>
      <c r="E1799" s="28"/>
      <c r="F1799" s="285">
        <f t="shared" si="38"/>
        <v>3</v>
      </c>
      <c r="G1799" s="28"/>
      <c r="K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4524</v>
      </c>
      <c r="B1800" s="28"/>
      <c r="C1800" s="28"/>
      <c r="D1800" s="28"/>
      <c r="E1800" s="28"/>
      <c r="F1800" s="285">
        <f t="shared" si="38"/>
        <v>2</v>
      </c>
      <c r="G1800" s="28"/>
      <c r="H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4564</v>
      </c>
      <c r="B1801" s="28"/>
      <c r="C1801" s="28"/>
      <c r="D1801" s="28"/>
      <c r="E1801" s="28"/>
      <c r="F1801" s="285">
        <f t="shared" ref="F1801:F1844" si="39">SUM(G1801:L1801)</f>
        <v>11</v>
      </c>
      <c r="G1801" s="28"/>
      <c r="J1801" s="50">
        <v>11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4567</v>
      </c>
      <c r="B1802" s="28"/>
      <c r="C1802" s="28"/>
      <c r="D1802" s="28"/>
      <c r="E1802" s="28"/>
      <c r="F1802" s="285">
        <f t="shared" si="39"/>
        <v>16</v>
      </c>
      <c r="G1802" s="28"/>
      <c r="H1802" s="50">
        <v>5</v>
      </c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4936</v>
      </c>
      <c r="B1803" s="28"/>
      <c r="C1803" s="28"/>
      <c r="D1803" s="28"/>
      <c r="E1803" s="28"/>
      <c r="F1803" s="285">
        <f t="shared" si="39"/>
        <v>3</v>
      </c>
      <c r="G1803" s="28"/>
      <c r="I1803" s="50">
        <v>3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5027</v>
      </c>
      <c r="B1804" s="28"/>
      <c r="C1804" s="28"/>
      <c r="D1804" s="28"/>
      <c r="E1804" s="28"/>
      <c r="F1804" s="285">
        <f t="shared" si="39"/>
        <v>10</v>
      </c>
      <c r="G1804" s="28"/>
      <c r="K1804" s="50">
        <v>10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5029</v>
      </c>
      <c r="B1805" s="28"/>
      <c r="C1805" s="28"/>
      <c r="D1805" s="28"/>
      <c r="E1805" s="28"/>
      <c r="F1805" s="285">
        <f t="shared" si="39"/>
        <v>15</v>
      </c>
      <c r="G1805" s="28"/>
      <c r="K1805" s="50">
        <v>15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4944</v>
      </c>
      <c r="B1806" s="28"/>
      <c r="C1806" s="28"/>
      <c r="D1806" s="28"/>
      <c r="E1806" s="28"/>
      <c r="F1806" s="285">
        <f t="shared" si="39"/>
        <v>12</v>
      </c>
      <c r="G1806" s="28"/>
      <c r="J1806" s="50">
        <v>12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4930</v>
      </c>
      <c r="B1807" s="28"/>
      <c r="C1807" s="28"/>
      <c r="D1807" s="28"/>
      <c r="E1807" s="28"/>
      <c r="F1807" s="285">
        <f t="shared" si="39"/>
        <v>17</v>
      </c>
      <c r="G1807" s="28"/>
      <c r="I1807" s="50">
        <v>1</v>
      </c>
      <c r="J1807" s="50">
        <v>16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 t="s">
        <v>5033</v>
      </c>
      <c r="B1808" s="28"/>
      <c r="C1808" s="28"/>
      <c r="D1808" s="28"/>
      <c r="E1808" s="28"/>
      <c r="F1808" s="285">
        <f t="shared" si="39"/>
        <v>8</v>
      </c>
      <c r="G1808" s="28"/>
      <c r="J1808" s="50">
        <v>8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5034</v>
      </c>
      <c r="B1809" s="28"/>
      <c r="C1809" s="28"/>
      <c r="D1809" s="28"/>
      <c r="E1809" s="28"/>
      <c r="F1809" s="285">
        <f t="shared" si="39"/>
        <v>3</v>
      </c>
      <c r="G1809" s="28"/>
      <c r="J1809" s="50">
        <v>3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5035</v>
      </c>
      <c r="B1810" s="28"/>
      <c r="C1810" s="28"/>
      <c r="D1810" s="28"/>
      <c r="E1810" s="28"/>
      <c r="F1810" s="285">
        <f t="shared" si="39"/>
        <v>2</v>
      </c>
      <c r="G1810" s="28"/>
      <c r="J1810" s="50">
        <v>2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5055</v>
      </c>
      <c r="B1811" s="28"/>
      <c r="C1811" s="28"/>
      <c r="D1811" s="28"/>
      <c r="E1811" s="28"/>
      <c r="F1811" s="285">
        <f t="shared" si="39"/>
        <v>30</v>
      </c>
      <c r="G1811" s="28"/>
      <c r="J1811" s="50">
        <v>30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5056</v>
      </c>
      <c r="B1812" s="28"/>
      <c r="C1812" s="28"/>
      <c r="D1812" s="28"/>
      <c r="E1812" s="28"/>
      <c r="F1812" s="285">
        <f t="shared" si="39"/>
        <v>20</v>
      </c>
      <c r="G1812" s="28"/>
      <c r="J1812" s="50">
        <v>20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5057</v>
      </c>
      <c r="B1813" s="28"/>
      <c r="C1813" s="28"/>
      <c r="D1813" s="28"/>
      <c r="E1813" s="28"/>
      <c r="F1813" s="285">
        <f t="shared" si="39"/>
        <v>4</v>
      </c>
      <c r="G1813" s="28"/>
      <c r="J1813" s="50">
        <v>4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5058</v>
      </c>
      <c r="B1814" s="28"/>
      <c r="C1814" s="28"/>
      <c r="D1814" s="28"/>
      <c r="E1814" s="28"/>
      <c r="F1814" s="285">
        <f t="shared" si="39"/>
        <v>13</v>
      </c>
      <c r="G1814" s="28"/>
      <c r="J1814" s="50">
        <v>13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5059</v>
      </c>
      <c r="B1815" s="28"/>
      <c r="C1815" s="28"/>
      <c r="D1815" s="28"/>
      <c r="E1815" s="28"/>
      <c r="F1815" s="285">
        <f t="shared" si="39"/>
        <v>7</v>
      </c>
      <c r="G1815" s="28"/>
      <c r="J1815" s="50">
        <v>7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5060</v>
      </c>
      <c r="B1816" s="28"/>
      <c r="C1816" s="28"/>
      <c r="D1816" s="28"/>
      <c r="E1816" s="28"/>
      <c r="F1816" s="285">
        <f t="shared" si="39"/>
        <v>1</v>
      </c>
      <c r="G1816" s="28"/>
      <c r="J1816" s="50">
        <v>1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5061</v>
      </c>
      <c r="B1817" s="28"/>
      <c r="C1817" s="28"/>
      <c r="D1817" s="28"/>
      <c r="E1817" s="28"/>
      <c r="F1817" s="285">
        <f t="shared" si="39"/>
        <v>7</v>
      </c>
      <c r="G1817" s="28"/>
      <c r="J1817" s="50">
        <v>7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5062</v>
      </c>
      <c r="B1818" s="28"/>
      <c r="C1818" s="28"/>
      <c r="D1818" s="28"/>
      <c r="E1818" s="28"/>
      <c r="F1818" s="285">
        <f t="shared" si="39"/>
        <v>2</v>
      </c>
      <c r="G1818" s="28"/>
      <c r="J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5063</v>
      </c>
      <c r="B1819" s="28"/>
      <c r="C1819" s="28"/>
      <c r="D1819" s="28"/>
      <c r="E1819" s="28"/>
      <c r="F1819" s="285">
        <f t="shared" si="39"/>
        <v>1</v>
      </c>
      <c r="G1819" s="28"/>
      <c r="J1819" s="50">
        <v>1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5065</v>
      </c>
      <c r="B1820" s="28"/>
      <c r="C1820" s="28"/>
      <c r="D1820" s="28"/>
      <c r="E1820" s="28"/>
      <c r="F1820" s="285">
        <f t="shared" si="39"/>
        <v>2</v>
      </c>
      <c r="G1820" s="28"/>
      <c r="I1820" s="50">
        <v>2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5067</v>
      </c>
      <c r="B1821" s="28"/>
      <c r="C1821" s="28"/>
      <c r="D1821" s="28"/>
      <c r="E1821" s="28"/>
      <c r="F1821" s="285">
        <f t="shared" si="39"/>
        <v>6</v>
      </c>
      <c r="G1821" s="28"/>
      <c r="J1821" s="50">
        <v>6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5089</v>
      </c>
      <c r="B1822" s="28"/>
      <c r="C1822" s="28"/>
      <c r="D1822" s="28"/>
      <c r="E1822" s="28"/>
      <c r="F1822" s="285">
        <f t="shared" si="39"/>
        <v>2</v>
      </c>
      <c r="G1822" s="28"/>
      <c r="J1822" s="50">
        <v>2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 t="s">
        <v>5090</v>
      </c>
      <c r="B1823" s="28"/>
      <c r="C1823" s="28"/>
      <c r="D1823" s="28"/>
      <c r="E1823" s="28"/>
      <c r="F1823" s="285">
        <f t="shared" si="39"/>
        <v>30</v>
      </c>
      <c r="G1823" s="28"/>
      <c r="I1823" s="50">
        <v>5</v>
      </c>
      <c r="J1823" s="50">
        <v>15</v>
      </c>
      <c r="K1823" s="50">
        <v>10</v>
      </c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 t="s">
        <v>5091</v>
      </c>
      <c r="B1824" s="28"/>
      <c r="C1824" s="28"/>
      <c r="D1824" s="28"/>
      <c r="E1824" s="28"/>
      <c r="F1824" s="285">
        <f t="shared" si="39"/>
        <v>5</v>
      </c>
      <c r="G1824" s="28"/>
      <c r="J1824" s="50">
        <v>5</v>
      </c>
      <c r="K1824" s="48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 t="s">
        <v>5092</v>
      </c>
      <c r="B1825" s="28"/>
      <c r="C1825" s="28"/>
      <c r="D1825" s="28"/>
      <c r="E1825" s="28"/>
      <c r="F1825" s="285">
        <f t="shared" si="39"/>
        <v>4</v>
      </c>
      <c r="G1825" s="28"/>
      <c r="J1825" s="50">
        <v>4</v>
      </c>
      <c r="K1825" s="48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88" t="s">
        <v>5093</v>
      </c>
      <c r="B1826" s="28"/>
      <c r="C1826" s="28"/>
      <c r="D1826" s="28"/>
      <c r="E1826" s="28"/>
      <c r="F1826" s="285">
        <f t="shared" si="39"/>
        <v>2</v>
      </c>
      <c r="G1826" s="28"/>
      <c r="J1826" s="50">
        <v>2</v>
      </c>
      <c r="K1826" s="48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 t="s">
        <v>5337</v>
      </c>
      <c r="B1827" s="28"/>
      <c r="C1827" s="28"/>
      <c r="D1827" s="28"/>
      <c r="E1827" s="28"/>
      <c r="F1827" s="285">
        <f t="shared" si="39"/>
        <v>11</v>
      </c>
      <c r="G1827" s="28"/>
      <c r="I1827" s="50">
        <v>11</v>
      </c>
      <c r="K1827" s="48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88" t="s">
        <v>5338</v>
      </c>
      <c r="B1828" s="28"/>
      <c r="C1828" s="28"/>
      <c r="D1828" s="28"/>
      <c r="E1828" s="28"/>
      <c r="F1828" s="285">
        <f t="shared" si="39"/>
        <v>2</v>
      </c>
      <c r="G1828" s="28"/>
      <c r="I1828" s="50">
        <v>2</v>
      </c>
      <c r="K1828" s="48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88" t="s">
        <v>5339</v>
      </c>
      <c r="B1829" s="28"/>
      <c r="C1829" s="28"/>
      <c r="D1829" s="28"/>
      <c r="E1829" s="28"/>
      <c r="F1829" s="285">
        <f t="shared" si="39"/>
        <v>10</v>
      </c>
      <c r="G1829" s="28"/>
      <c r="I1829" s="50">
        <v>10</v>
      </c>
      <c r="K1829" s="48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88" t="s">
        <v>5340</v>
      </c>
      <c r="B1830" s="28"/>
      <c r="C1830" s="28"/>
      <c r="D1830" s="28"/>
      <c r="E1830" s="28"/>
      <c r="F1830" s="285">
        <f t="shared" si="39"/>
        <v>10</v>
      </c>
      <c r="G1830" s="28"/>
      <c r="I1830" s="50">
        <v>10</v>
      </c>
      <c r="K1830" s="48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88" t="s">
        <v>5341</v>
      </c>
      <c r="B1831" s="28"/>
      <c r="C1831" s="28"/>
      <c r="D1831" s="28"/>
      <c r="E1831" s="28"/>
      <c r="F1831" s="285">
        <f t="shared" si="39"/>
        <v>3</v>
      </c>
      <c r="G1831" s="28"/>
      <c r="I1831" s="50">
        <v>3</v>
      </c>
      <c r="K1831" s="48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88" t="s">
        <v>5350</v>
      </c>
      <c r="B1832" s="28"/>
      <c r="C1832" s="28"/>
      <c r="D1832" s="28"/>
      <c r="E1832" s="28"/>
      <c r="F1832" s="285">
        <f t="shared" si="39"/>
        <v>6</v>
      </c>
      <c r="G1832" s="28"/>
      <c r="K1832" s="50">
        <v>6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88" t="s">
        <v>5351</v>
      </c>
      <c r="B1833" s="28"/>
      <c r="C1833" s="28"/>
      <c r="D1833" s="28"/>
      <c r="E1833" s="28"/>
      <c r="F1833" s="285">
        <f t="shared" si="39"/>
        <v>4</v>
      </c>
      <c r="G1833" s="28"/>
      <c r="K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88" t="s">
        <v>5352</v>
      </c>
      <c r="B1834" s="28"/>
      <c r="C1834" s="28"/>
      <c r="D1834" s="28"/>
      <c r="E1834" s="28"/>
      <c r="F1834" s="285">
        <f t="shared" si="39"/>
        <v>6</v>
      </c>
      <c r="G1834" s="28"/>
      <c r="K1834" s="50">
        <v>6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88" t="s">
        <v>5353</v>
      </c>
      <c r="B1835" s="28"/>
      <c r="C1835" s="28"/>
      <c r="D1835" s="28"/>
      <c r="E1835" s="28"/>
      <c r="F1835" s="285">
        <f t="shared" si="39"/>
        <v>1</v>
      </c>
      <c r="G1835" s="28"/>
      <c r="K1835" s="50">
        <v>1</v>
      </c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88" t="s">
        <v>5381</v>
      </c>
      <c r="B1836" s="28"/>
      <c r="C1836" s="28"/>
      <c r="D1836" s="28"/>
      <c r="E1836" s="28"/>
      <c r="F1836" s="285">
        <f t="shared" si="39"/>
        <v>7</v>
      </c>
      <c r="G1836" s="28"/>
      <c r="J1836" s="50">
        <v>7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88" t="s">
        <v>5382</v>
      </c>
      <c r="B1837" s="28"/>
      <c r="C1837" s="28"/>
      <c r="D1837" s="28"/>
      <c r="E1837" s="28"/>
      <c r="F1837" s="285">
        <f t="shared" si="39"/>
        <v>7</v>
      </c>
      <c r="G1837" s="28"/>
      <c r="J1837" s="50">
        <v>7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88" t="s">
        <v>5384</v>
      </c>
      <c r="B1838" s="28"/>
      <c r="C1838" s="28"/>
      <c r="D1838" s="28"/>
      <c r="E1838" s="28"/>
      <c r="F1838" s="285">
        <f t="shared" si="39"/>
        <v>2</v>
      </c>
      <c r="G1838" s="28"/>
      <c r="H1838" s="50">
        <v>2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88" t="s">
        <v>5385</v>
      </c>
      <c r="B1839" s="28"/>
      <c r="C1839" s="28"/>
      <c r="D1839" s="28"/>
      <c r="E1839" s="28"/>
      <c r="F1839" s="285">
        <f t="shared" si="39"/>
        <v>4</v>
      </c>
      <c r="G1839" s="28"/>
      <c r="H1839" s="50">
        <v>4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88" t="s">
        <v>5386</v>
      </c>
      <c r="B1840" s="28"/>
      <c r="C1840" s="28"/>
      <c r="D1840" s="28"/>
      <c r="E1840" s="28"/>
      <c r="F1840" s="285">
        <f t="shared" si="39"/>
        <v>11</v>
      </c>
      <c r="G1840" s="28"/>
      <c r="H1840" s="50">
        <v>11</v>
      </c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88" t="s">
        <v>5387</v>
      </c>
      <c r="B1841" s="28"/>
      <c r="C1841" s="28"/>
      <c r="D1841" s="28"/>
      <c r="E1841" s="28"/>
      <c r="F1841" s="285">
        <f t="shared" si="39"/>
        <v>1</v>
      </c>
      <c r="G1841" s="28"/>
      <c r="H1841" s="50">
        <v>1</v>
      </c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89" t="s">
        <v>5388</v>
      </c>
      <c r="B1842" s="28"/>
      <c r="C1842" s="28"/>
      <c r="D1842" s="28"/>
      <c r="E1842" s="28"/>
      <c r="F1842" s="285">
        <f t="shared" si="39"/>
        <v>2</v>
      </c>
      <c r="G1842" s="28"/>
      <c r="H1842" s="50">
        <v>2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88" t="s">
        <v>5389</v>
      </c>
      <c r="B1843" s="28"/>
      <c r="C1843" s="28"/>
      <c r="D1843" s="28"/>
      <c r="E1843" s="28"/>
      <c r="F1843" s="285">
        <f t="shared" si="39"/>
        <v>4</v>
      </c>
      <c r="G1843" s="28"/>
      <c r="H1843" s="50">
        <v>4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88" t="s">
        <v>5390</v>
      </c>
      <c r="B1844" s="28"/>
      <c r="C1844" s="28"/>
      <c r="D1844" s="28"/>
      <c r="E1844" s="28"/>
      <c r="F1844" s="285">
        <f t="shared" si="39"/>
        <v>1</v>
      </c>
      <c r="G1844" s="28"/>
      <c r="H1844" s="50">
        <v>1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88" t="s">
        <v>5436</v>
      </c>
      <c r="B1845" s="28"/>
      <c r="C1845" s="28"/>
      <c r="D1845" s="28"/>
      <c r="E1845" s="28"/>
      <c r="F1845" s="285"/>
      <c r="G1845" s="28"/>
      <c r="H1845" s="50">
        <v>35</v>
      </c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88" t="s">
        <v>5443</v>
      </c>
      <c r="B1846" s="28"/>
      <c r="C1846" s="28"/>
      <c r="D1846" s="28"/>
      <c r="E1846" s="28"/>
      <c r="F1846" s="285"/>
      <c r="G1846" s="28"/>
      <c r="J1846" s="50">
        <v>14</v>
      </c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88" t="s">
        <v>5444</v>
      </c>
      <c r="B1847" s="28"/>
      <c r="C1847" s="28"/>
      <c r="D1847" s="28"/>
      <c r="E1847" s="28"/>
      <c r="F1847" s="285"/>
      <c r="G1847" s="28"/>
      <c r="J1847" s="50">
        <v>31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88" t="s">
        <v>5445</v>
      </c>
      <c r="B1848" s="28"/>
      <c r="C1848" s="28"/>
      <c r="D1848" s="28"/>
      <c r="E1848" s="28"/>
      <c r="F1848" s="285"/>
      <c r="G1848" s="28"/>
      <c r="J1848" s="50">
        <v>2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88" t="s">
        <v>5446</v>
      </c>
      <c r="B1849" s="28"/>
      <c r="C1849" s="28"/>
      <c r="D1849" s="28"/>
      <c r="E1849" s="28"/>
      <c r="F1849" s="285"/>
      <c r="G1849" s="28"/>
      <c r="J1849" s="50">
        <v>1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88" t="s">
        <v>5447</v>
      </c>
      <c r="B1850" s="28"/>
      <c r="C1850" s="28"/>
      <c r="D1850" s="28"/>
      <c r="E1850" s="28"/>
      <c r="F1850" s="285"/>
      <c r="G1850" s="28"/>
      <c r="J1850" s="50">
        <v>1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88" t="s">
        <v>5448</v>
      </c>
      <c r="B1851" s="28"/>
      <c r="C1851" s="28"/>
      <c r="D1851" s="28"/>
      <c r="E1851" s="28"/>
      <c r="F1851" s="285"/>
      <c r="G1851" s="28"/>
      <c r="J1851" s="50">
        <v>3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88" t="s">
        <v>5449</v>
      </c>
      <c r="B1852" s="28"/>
      <c r="C1852" s="28"/>
      <c r="D1852" s="28"/>
      <c r="E1852" s="28"/>
      <c r="F1852" s="285"/>
      <c r="G1852" s="28"/>
      <c r="J1852" s="50">
        <v>1</v>
      </c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88"/>
      <c r="B1853" s="28"/>
      <c r="C1853" s="28"/>
      <c r="D1853" s="28"/>
      <c r="E1853" s="28"/>
      <c r="F1853" s="285"/>
      <c r="G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88"/>
      <c r="B1854" s="28"/>
      <c r="C1854" s="28"/>
      <c r="D1854" s="28"/>
      <c r="E1854" s="28"/>
      <c r="F1854" s="285"/>
      <c r="G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88"/>
      <c r="B1855" s="28"/>
      <c r="C1855" s="28"/>
      <c r="D1855" s="28"/>
      <c r="E1855" s="28"/>
      <c r="F1855" s="285"/>
      <c r="G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88"/>
      <c r="B1856" s="28"/>
      <c r="C1856" s="28"/>
      <c r="D1856" s="28"/>
      <c r="E1856" s="28"/>
      <c r="F1856" s="285"/>
      <c r="G1856" s="28"/>
      <c r="K1856" s="48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.75" customHeight="1">
      <c r="A1857" s="288"/>
      <c r="B1857" s="28"/>
      <c r="C1857" s="28"/>
      <c r="D1857" s="28"/>
      <c r="F1857" s="28"/>
      <c r="G1857" s="28"/>
      <c r="K1857" s="194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88"/>
      <c r="B1858" s="28"/>
      <c r="C1858" s="28"/>
      <c r="D1858" s="28"/>
      <c r="E1858" s="28"/>
      <c r="F1858" s="285"/>
      <c r="G1858" s="28"/>
      <c r="K1858" s="194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50">
        <f t="shared" ref="F1860:K1860" si="40">SUM(F681:F1859)</f>
        <v>32122</v>
      </c>
      <c r="G1860" s="50">
        <f t="shared" si="40"/>
        <v>0</v>
      </c>
      <c r="H1860" s="50">
        <f t="shared" si="40"/>
        <v>22516</v>
      </c>
      <c r="I1860" s="50">
        <f t="shared" si="40"/>
        <v>5658</v>
      </c>
      <c r="J1860" s="50">
        <f t="shared" si="40"/>
        <v>3826</v>
      </c>
      <c r="K1860" s="50">
        <f t="shared" si="40"/>
        <v>210</v>
      </c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28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28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8"/>
      <c r="B2069" s="28"/>
      <c r="C2069" s="28"/>
      <c r="D2069" s="28"/>
      <c r="E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8" customHeight="1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8" customHeight="1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8" customHeight="1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8" customHeight="1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8" customHeight="1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8" customHeight="1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8" customHeight="1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8" customHeight="1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8" customHeight="1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8" customHeight="1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8" customHeight="1">
      <c r="A2093" s="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8" customHeight="1">
      <c r="A2094" s="28"/>
      <c r="B2094" s="28"/>
      <c r="C2094" s="28"/>
      <c r="D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8" customHeight="1">
      <c r="A2095" s="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8" customHeight="1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8" customHeight="1">
      <c r="A2097" s="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8" customHeight="1">
      <c r="A2098" s="28"/>
      <c r="B2098" s="28"/>
      <c r="C2098" s="28"/>
      <c r="D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8" customHeight="1">
      <c r="A2099" s="28"/>
      <c r="B2099" s="28"/>
      <c r="C2099" s="28"/>
      <c r="D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8" customHeight="1">
      <c r="A2100" s="28"/>
      <c r="B2100" s="28"/>
      <c r="C2100" s="28"/>
      <c r="D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8" customHeight="1">
      <c r="A2101" s="28"/>
      <c r="B2101" s="28"/>
      <c r="C2101" s="28"/>
      <c r="D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8" customHeight="1">
      <c r="A2102" s="28"/>
      <c r="B2102" s="28"/>
      <c r="C2102" s="28"/>
      <c r="D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8" customHeight="1">
      <c r="A2103" s="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8" customHeight="1">
      <c r="A2104" s="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8" customHeight="1">
      <c r="A2105" s="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8" customHeight="1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8" customHeight="1">
      <c r="A2107" s="28"/>
      <c r="B2107" s="28"/>
      <c r="C2107" s="28"/>
      <c r="D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8" customHeight="1">
      <c r="A2108" s="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8" customHeight="1">
      <c r="A2109" s="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8" customHeight="1">
      <c r="A2110" s="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8" customHeight="1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8" customHeight="1">
      <c r="A2112" s="28"/>
      <c r="B2112" s="28"/>
      <c r="C2112" s="28"/>
      <c r="D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8" customHeight="1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8" customHeight="1">
      <c r="A2114" s="2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8" customHeight="1">
      <c r="A2115" s="2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8" customHeight="1">
      <c r="A2116" s="2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8" customHeight="1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8" customHeight="1">
      <c r="A2118" s="228"/>
      <c r="B2118" s="28"/>
      <c r="C2118" s="28"/>
      <c r="D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8" customHeight="1">
      <c r="A2119" s="228"/>
      <c r="B2119" s="28"/>
      <c r="C2119" s="28"/>
      <c r="D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5.75" customHeight="1">
      <c r="A2120" s="228"/>
      <c r="B2120" s="28"/>
      <c r="C2120" s="28"/>
      <c r="D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28"/>
      <c r="B2121" s="28"/>
      <c r="C2121" s="28"/>
      <c r="D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28"/>
      <c r="B2122" s="28"/>
      <c r="C2122" s="28"/>
      <c r="D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28"/>
      <c r="B2123" s="28"/>
      <c r="C2123" s="28"/>
      <c r="D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28"/>
      <c r="B2124" s="28"/>
      <c r="C2124" s="28"/>
      <c r="D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28"/>
      <c r="B2125" s="28"/>
      <c r="C2125" s="28"/>
      <c r="D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28"/>
      <c r="B2130" s="28"/>
      <c r="C2130" s="28"/>
      <c r="D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28"/>
      <c r="B2133" s="28"/>
      <c r="C2133" s="28"/>
      <c r="D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28"/>
      <c r="B2137" s="28"/>
      <c r="C2137" s="28"/>
      <c r="D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28"/>
      <c r="B2148" s="28"/>
      <c r="C2148" s="28"/>
      <c r="D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28"/>
      <c r="B2149" s="28"/>
      <c r="C2149" s="28"/>
      <c r="D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28"/>
      <c r="B2150" s="28"/>
      <c r="C2150" s="28"/>
      <c r="D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28"/>
      <c r="B2151" s="28"/>
      <c r="C2151" s="28"/>
      <c r="D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28"/>
      <c r="B2156" s="28"/>
      <c r="C2156" s="28"/>
      <c r="D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F2157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28"/>
      <c r="B2158" s="28"/>
      <c r="C2158" s="28"/>
      <c r="D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28"/>
      <c r="B2163" s="28"/>
      <c r="C2163" s="28"/>
      <c r="D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28"/>
      <c r="B2164" s="28"/>
      <c r="C2164" s="28"/>
      <c r="D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28"/>
      <c r="V2164" s="28"/>
      <c r="W2164" s="28"/>
      <c r="X2164" s="28"/>
      <c r="AC2164" s="28"/>
      <c r="AE2164" s="28"/>
      <c r="AF2164" s="28"/>
      <c r="AG2164" s="28"/>
      <c r="AL2164" s="28"/>
      <c r="AN2164" s="28"/>
      <c r="AO2164" s="28"/>
      <c r="AP2164" s="28"/>
      <c r="AU2164" s="28"/>
      <c r="AW2164" s="28"/>
      <c r="AX2164" s="28"/>
      <c r="AY2164" s="28"/>
      <c r="BD2164" s="28"/>
      <c r="BF2164" s="28"/>
      <c r="BG2164" s="28"/>
      <c r="BH2164" s="28"/>
      <c r="BM2164" s="28"/>
      <c r="BO2164" s="28"/>
      <c r="BP2164" s="28"/>
      <c r="BQ2164" s="28"/>
      <c r="BV2164" s="28"/>
      <c r="BX2164" s="28"/>
      <c r="BY2164" s="28"/>
      <c r="BZ2164" s="28"/>
      <c r="CE2164" s="28"/>
      <c r="CG2164" s="28"/>
      <c r="CH2164" s="28"/>
      <c r="CI2164" s="28"/>
      <c r="CN2164" s="28"/>
      <c r="CP2164" s="28"/>
      <c r="CQ2164" s="28"/>
      <c r="CR2164" s="28"/>
      <c r="CW2164" s="28"/>
      <c r="CY2164" s="28"/>
      <c r="CZ2164" s="28"/>
      <c r="DA2164" s="28"/>
      <c r="DF2164" s="28"/>
      <c r="DH2164" s="28"/>
      <c r="DI2164" s="28"/>
      <c r="DJ2164" s="28"/>
      <c r="DO2164" s="28"/>
      <c r="DQ2164" s="28"/>
      <c r="DR2164" s="28"/>
      <c r="DS2164" s="28"/>
      <c r="DX2164" s="28"/>
      <c r="DZ2164" s="28"/>
      <c r="EA2164" s="28"/>
      <c r="EB2164" s="28"/>
      <c r="EG2164" s="28"/>
      <c r="EI2164" s="28"/>
      <c r="EJ2164" s="28"/>
      <c r="EK2164" s="28"/>
      <c r="EP2164" s="28"/>
      <c r="ER2164" s="28"/>
      <c r="ES2164" s="28"/>
      <c r="ET2164" s="28"/>
      <c r="EY2164" s="28"/>
      <c r="FA2164" s="28"/>
      <c r="FB2164" s="28"/>
      <c r="FC2164" s="28"/>
      <c r="FH2164" s="28"/>
      <c r="FJ2164" s="28"/>
      <c r="FK2164" s="28"/>
      <c r="FL2164" s="28"/>
      <c r="FQ2164" s="28"/>
      <c r="FS2164" s="28"/>
      <c r="FT2164" s="28"/>
      <c r="FU2164" s="28"/>
      <c r="FZ2164" s="28"/>
      <c r="GB2164" s="28"/>
      <c r="GC2164" s="28"/>
      <c r="GD2164" s="28"/>
      <c r="GI2164" s="28"/>
      <c r="GK2164" s="28"/>
      <c r="GL2164" s="28"/>
      <c r="GM2164" s="28"/>
      <c r="GR2164" s="28"/>
      <c r="GT2164" s="28"/>
      <c r="GU2164" s="28"/>
      <c r="GV2164" s="28"/>
      <c r="HA2164" s="28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28"/>
      <c r="V2166" s="28"/>
      <c r="W2166" s="28"/>
      <c r="X2166" s="28"/>
      <c r="AC2166" s="28"/>
      <c r="AE2166" s="28"/>
      <c r="AF2166" s="28"/>
      <c r="AG2166" s="28"/>
      <c r="AL2166" s="28"/>
      <c r="AN2166" s="28"/>
      <c r="AO2166" s="28"/>
      <c r="AP2166" s="28"/>
      <c r="AU2166" s="28"/>
      <c r="AW2166" s="28"/>
      <c r="AX2166" s="28"/>
      <c r="AY2166" s="28"/>
      <c r="BD2166" s="28"/>
      <c r="BF2166" s="28"/>
      <c r="BG2166" s="28"/>
      <c r="BH2166" s="28"/>
      <c r="BM2166" s="28"/>
      <c r="BO2166" s="28"/>
      <c r="BP2166" s="28"/>
      <c r="BQ2166" s="28"/>
      <c r="BV2166" s="28"/>
      <c r="BX2166" s="28"/>
      <c r="BY2166" s="28"/>
      <c r="BZ2166" s="28"/>
      <c r="CE2166" s="28"/>
      <c r="CG2166" s="28"/>
      <c r="CH2166" s="28"/>
      <c r="CI2166" s="28"/>
      <c r="CN2166" s="28"/>
      <c r="CP2166" s="28"/>
      <c r="CQ2166" s="28"/>
      <c r="CR2166" s="28"/>
      <c r="CW2166" s="28"/>
      <c r="CY2166" s="28"/>
      <c r="CZ2166" s="28"/>
      <c r="DA2166" s="28"/>
      <c r="DF2166" s="28"/>
      <c r="DH2166" s="28"/>
      <c r="DI2166" s="28"/>
      <c r="DJ2166" s="28"/>
      <c r="DO2166" s="28"/>
      <c r="DQ2166" s="28"/>
      <c r="DR2166" s="28"/>
      <c r="DS2166" s="28"/>
      <c r="DX2166" s="28"/>
      <c r="DZ2166" s="28"/>
      <c r="EA2166" s="28"/>
      <c r="EB2166" s="28"/>
      <c r="EG2166" s="28"/>
      <c r="EI2166" s="28"/>
      <c r="EJ2166" s="28"/>
      <c r="EK2166" s="28"/>
      <c r="EP2166" s="28"/>
      <c r="ER2166" s="28"/>
      <c r="ES2166" s="28"/>
      <c r="ET2166" s="28"/>
      <c r="EY2166" s="28"/>
      <c r="FA2166" s="28"/>
      <c r="FB2166" s="28"/>
      <c r="FC2166" s="28"/>
      <c r="FH2166" s="28"/>
      <c r="FJ2166" s="28"/>
      <c r="FK2166" s="28"/>
      <c r="FL2166" s="28"/>
      <c r="FQ2166" s="28"/>
      <c r="FS2166" s="28"/>
      <c r="FT2166" s="28"/>
      <c r="FU2166" s="28"/>
      <c r="FZ2166" s="28"/>
      <c r="GB2166" s="28"/>
      <c r="GC2166" s="28"/>
      <c r="GD2166" s="28"/>
      <c r="GI2166" s="28"/>
      <c r="GK2166" s="28"/>
      <c r="GL2166" s="28"/>
      <c r="GM2166" s="28"/>
      <c r="GR2166" s="28"/>
      <c r="GT2166" s="28"/>
      <c r="GU2166" s="28"/>
      <c r="GV2166" s="28"/>
      <c r="HA2166" s="28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28"/>
      <c r="B2168" s="28"/>
      <c r="C2168" s="28"/>
      <c r="D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28"/>
      <c r="B2170" s="28"/>
      <c r="C2170" s="28"/>
      <c r="D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28"/>
      <c r="B2171" s="28"/>
      <c r="C2171" s="28"/>
      <c r="D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28"/>
      <c r="B2172" s="28"/>
      <c r="C2172" s="28"/>
      <c r="D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28"/>
      <c r="B2173" s="28"/>
      <c r="C2173" s="28"/>
      <c r="D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28"/>
      <c r="B2181" s="28"/>
      <c r="C2181" s="28"/>
      <c r="D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28"/>
      <c r="B2186" s="28"/>
      <c r="C2186" s="28"/>
      <c r="D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B2312" s="28"/>
      <c r="C2312" s="28"/>
      <c r="E2312" s="28"/>
      <c r="F2312" s="10"/>
      <c r="G2312" s="228"/>
      <c r="H2312" s="228"/>
      <c r="I2312" s="28"/>
      <c r="J2312" s="28"/>
      <c r="K2312" s="28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 s="136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0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0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1"/>
      <c r="B2385"/>
      <c r="C2385"/>
      <c r="D2385"/>
      <c r="E2385" s="1"/>
      <c r="F2385" s="1"/>
      <c r="G2385" s="1"/>
      <c r="H2385" s="1"/>
      <c r="I2385" s="2"/>
      <c r="J2385" s="1"/>
      <c r="K2385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1"/>
      <c r="B2386"/>
      <c r="C2386"/>
      <c r="D2386"/>
      <c r="E2386" s="1"/>
      <c r="F2386" s="1"/>
      <c r="G2386" s="1"/>
      <c r="H2386" s="1"/>
      <c r="I2386" s="2"/>
      <c r="J2386" s="1"/>
      <c r="K2386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1"/>
      <c r="B2387"/>
      <c r="C2387"/>
      <c r="D2387"/>
      <c r="E2387" s="1"/>
      <c r="F2387" s="1"/>
      <c r="G2387" s="1"/>
      <c r="H2387" s="1"/>
      <c r="I2387" s="2"/>
      <c r="J2387" s="1"/>
      <c r="K2387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1"/>
      <c r="B2388"/>
      <c r="C2388"/>
      <c r="D2388"/>
      <c r="E2388" s="1"/>
      <c r="F2388" s="1"/>
      <c r="G2388" s="1"/>
      <c r="H2388" s="1"/>
      <c r="I2388" s="2"/>
      <c r="J2388" s="1"/>
      <c r="K2388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1"/>
      <c r="B2389"/>
      <c r="C2389"/>
      <c r="D2389"/>
      <c r="E2389" s="1"/>
      <c r="F2389" s="1"/>
      <c r="G2389" s="1"/>
      <c r="H2389" s="1"/>
      <c r="I2389" s="2"/>
      <c r="J2389" s="1"/>
      <c r="K2389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1"/>
      <c r="B2390"/>
      <c r="C2390"/>
      <c r="D2390"/>
      <c r="E2390" s="1"/>
      <c r="F2390" s="1"/>
      <c r="G2390" s="1"/>
      <c r="H2390" s="1"/>
      <c r="I2390" s="2"/>
      <c r="J2390" s="1"/>
      <c r="K2390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1"/>
      <c r="B2391"/>
      <c r="C2391"/>
      <c r="D2391"/>
      <c r="E2391" s="1"/>
      <c r="F2391" s="1"/>
      <c r="G2391" s="1"/>
      <c r="H2391" s="1"/>
      <c r="I2391" s="2"/>
      <c r="J2391" s="1"/>
      <c r="K239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1"/>
      <c r="B2392"/>
      <c r="C2392"/>
      <c r="D2392"/>
      <c r="E2392" s="1"/>
      <c r="F2392" s="1"/>
      <c r="G2392" s="1"/>
      <c r="H2392" s="1"/>
      <c r="I2392" s="2"/>
      <c r="J2392" s="1"/>
      <c r="K2392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1"/>
      <c r="B2393"/>
      <c r="C2393"/>
      <c r="D2393"/>
      <c r="E2393" s="1"/>
      <c r="F2393" s="1"/>
      <c r="G2393" s="1"/>
      <c r="H2393" s="1"/>
      <c r="I2393" s="2"/>
      <c r="J2393" s="1"/>
      <c r="K2393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1"/>
      <c r="B2394"/>
      <c r="C2394"/>
      <c r="D2394"/>
      <c r="E2394" s="1"/>
      <c r="F2394" s="1"/>
      <c r="G2394" s="1"/>
      <c r="H2394" s="1"/>
      <c r="I2394" s="2"/>
      <c r="J2394" s="1"/>
      <c r="K2394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1"/>
      <c r="B2395"/>
      <c r="C2395"/>
      <c r="D2395"/>
      <c r="E2395" s="1"/>
      <c r="F2395" s="1"/>
      <c r="G2395" s="1"/>
      <c r="H2395" s="1"/>
      <c r="I2395" s="2"/>
      <c r="J2395" s="1"/>
      <c r="K2395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1"/>
      <c r="B2396"/>
      <c r="C2396"/>
      <c r="D2396"/>
      <c r="E2396" s="1"/>
      <c r="F2396" s="1"/>
      <c r="G2396" s="1"/>
      <c r="H2396" s="1"/>
      <c r="I2396" s="2"/>
      <c r="J2396" s="1"/>
      <c r="K2396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1"/>
      <c r="B2397"/>
      <c r="C2397"/>
      <c r="D2397"/>
      <c r="E2397" s="1"/>
      <c r="F2397" s="1"/>
      <c r="G2397" s="1"/>
      <c r="H2397" s="1"/>
      <c r="I2397" s="2"/>
      <c r="J2397" s="1"/>
      <c r="K2397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1"/>
      <c r="B2398"/>
      <c r="C2398"/>
      <c r="D2398"/>
      <c r="E2398" s="1"/>
      <c r="F2398" s="1"/>
      <c r="G2398" s="1"/>
      <c r="H2398" s="1"/>
      <c r="I2398" s="2"/>
      <c r="J2398" s="1"/>
      <c r="K2398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1"/>
      <c r="B2399"/>
      <c r="C2399"/>
      <c r="D2399"/>
      <c r="E2399" s="1"/>
      <c r="F2399" s="1"/>
      <c r="G2399" s="1"/>
      <c r="H2399" s="1"/>
      <c r="I2399" s="2"/>
      <c r="J2399" s="1"/>
      <c r="K2399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1"/>
      <c r="B2400"/>
      <c r="C2400"/>
      <c r="D2400"/>
      <c r="E2400" s="1"/>
      <c r="F2400" s="1"/>
      <c r="G2400" s="1"/>
      <c r="H2400" s="1"/>
      <c r="I2400" s="2"/>
      <c r="J2400" s="1"/>
      <c r="K2400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1"/>
      <c r="B2401"/>
      <c r="C2401"/>
      <c r="D2401"/>
      <c r="E2401" s="1"/>
      <c r="F2401" s="1"/>
      <c r="G2401" s="1"/>
      <c r="H2401" s="1"/>
      <c r="I2401" s="2"/>
      <c r="J2401" s="1"/>
      <c r="K240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1"/>
      <c r="B2402"/>
      <c r="C2402"/>
      <c r="D2402"/>
      <c r="E2402" s="1"/>
      <c r="F2402" s="1"/>
      <c r="G2402" s="1"/>
      <c r="H2402" s="1"/>
      <c r="I2402" s="2"/>
      <c r="J2402" s="1"/>
      <c r="K2402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1"/>
      <c r="B2403"/>
      <c r="C2403"/>
      <c r="D2403"/>
      <c r="E2403" s="1"/>
      <c r="F2403" s="1"/>
      <c r="G2403" s="1"/>
      <c r="H2403" s="1"/>
      <c r="I2403" s="2"/>
      <c r="J2403" s="1"/>
      <c r="K2403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1"/>
      <c r="B2404"/>
      <c r="C2404"/>
      <c r="D2404"/>
      <c r="E2404" s="1"/>
      <c r="F2404" s="1"/>
      <c r="G2404" s="1"/>
      <c r="H2404" s="1"/>
      <c r="I2404" s="2"/>
      <c r="J2404" s="1"/>
      <c r="K2404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1"/>
      <c r="B2405"/>
      <c r="C2405"/>
      <c r="D2405"/>
      <c r="E2405" s="1"/>
      <c r="F2405" s="1"/>
      <c r="G2405" s="1"/>
      <c r="H2405" s="1"/>
      <c r="I2405" s="2"/>
      <c r="J2405" s="1"/>
      <c r="K2405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1"/>
      <c r="B2406"/>
      <c r="C2406"/>
      <c r="D2406"/>
      <c r="E2406" s="1"/>
      <c r="F2406" s="1"/>
      <c r="G2406" s="1"/>
      <c r="H2406" s="1"/>
      <c r="I2406" s="2"/>
      <c r="J2406" s="1"/>
      <c r="K2406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1"/>
      <c r="B2407"/>
      <c r="C2407"/>
      <c r="D2407"/>
      <c r="E2407" s="1"/>
      <c r="F2407" s="1"/>
      <c r="G2407" s="1"/>
      <c r="H2407" s="1"/>
      <c r="I2407" s="2"/>
      <c r="J2407" s="1"/>
      <c r="K2407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1"/>
      <c r="B2408"/>
      <c r="C2408"/>
      <c r="D2408"/>
      <c r="E2408" s="1"/>
      <c r="F2408" s="1"/>
      <c r="G2408" s="1"/>
      <c r="H2408" s="1"/>
      <c r="I2408" s="2"/>
      <c r="J2408" s="1"/>
      <c r="K2408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1"/>
      <c r="B2409"/>
      <c r="C2409"/>
      <c r="D2409"/>
      <c r="E2409" s="1"/>
      <c r="F2409" s="1"/>
      <c r="G2409" s="1"/>
      <c r="H2409" s="1"/>
      <c r="I2409" s="2"/>
      <c r="J2409" s="1"/>
      <c r="K2409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1"/>
      <c r="B2410"/>
      <c r="C2410"/>
      <c r="D2410"/>
      <c r="E2410" s="1"/>
      <c r="F2410" s="1"/>
      <c r="G2410" s="1"/>
      <c r="H2410" s="1"/>
      <c r="I2410" s="2"/>
      <c r="J2410" s="1"/>
      <c r="K2410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1"/>
      <c r="B2411"/>
      <c r="C2411"/>
      <c r="D2411"/>
      <c r="E2411" s="1"/>
      <c r="F2411" s="1"/>
      <c r="G2411" s="1"/>
      <c r="H2411" s="1"/>
      <c r="I2411" s="2"/>
      <c r="J2411" s="1"/>
      <c r="K241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1"/>
      <c r="B2412"/>
      <c r="C2412"/>
      <c r="D2412"/>
      <c r="E2412" s="1"/>
      <c r="F2412" s="1"/>
      <c r="G2412" s="1"/>
      <c r="H2412" s="1"/>
      <c r="I2412" s="2"/>
      <c r="J2412" s="1"/>
      <c r="K2412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1"/>
      <c r="B2413"/>
      <c r="C2413"/>
      <c r="D2413"/>
      <c r="E2413" s="1"/>
      <c r="F2413" s="1"/>
      <c r="G2413" s="1"/>
      <c r="H2413" s="1"/>
      <c r="I2413" s="2"/>
      <c r="J2413" s="1"/>
      <c r="K2413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1"/>
      <c r="B2414"/>
      <c r="C2414"/>
      <c r="D2414"/>
      <c r="E2414" s="1"/>
      <c r="F2414" s="1"/>
      <c r="G2414" s="1"/>
      <c r="H2414" s="1"/>
      <c r="I2414" s="2"/>
      <c r="J2414" s="1"/>
      <c r="K2414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1"/>
      <c r="B2415"/>
      <c r="C2415"/>
      <c r="D2415"/>
      <c r="E2415" s="1"/>
      <c r="F2415" s="1"/>
      <c r="G2415" s="1"/>
      <c r="H2415" s="1"/>
      <c r="I2415" s="2"/>
      <c r="J2415" s="1"/>
      <c r="K2415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1"/>
      <c r="B2416"/>
      <c r="C2416"/>
      <c r="D2416"/>
      <c r="E2416" s="1"/>
      <c r="F2416" s="1"/>
      <c r="G2416" s="1"/>
      <c r="H2416" s="1"/>
      <c r="I2416" s="2"/>
      <c r="J2416" s="1"/>
      <c r="K2416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1"/>
      <c r="B2417"/>
      <c r="C2417"/>
      <c r="D2417"/>
      <c r="E2417" s="1"/>
      <c r="F2417" s="1"/>
      <c r="G2417" s="1"/>
      <c r="H2417" s="1"/>
      <c r="I2417" s="2"/>
      <c r="J2417" s="1"/>
      <c r="K2417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1"/>
      <c r="B2418"/>
      <c r="C2418"/>
      <c r="D2418"/>
      <c r="E2418" s="1"/>
      <c r="F2418" s="1"/>
      <c r="G2418" s="1"/>
      <c r="H2418" s="1"/>
      <c r="I2418" s="2"/>
      <c r="J2418" s="1"/>
      <c r="K2418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1"/>
      <c r="B2419"/>
      <c r="C2419"/>
      <c r="D2419"/>
      <c r="E2419" s="1"/>
      <c r="F2419" s="1"/>
      <c r="G2419" s="1"/>
      <c r="H2419" s="1"/>
      <c r="I2419" s="2"/>
      <c r="J2419" s="1"/>
      <c r="K2419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1"/>
      <c r="B2420"/>
      <c r="C2420"/>
      <c r="D2420"/>
      <c r="E2420" s="1"/>
      <c r="F2420" s="1"/>
      <c r="G2420" s="1"/>
      <c r="H2420" s="1"/>
      <c r="I2420" s="2"/>
      <c r="J2420" s="1"/>
      <c r="K2420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1"/>
      <c r="B2421"/>
      <c r="C2421"/>
      <c r="D2421"/>
      <c r="E2421" s="1"/>
      <c r="F2421" s="1"/>
      <c r="G2421" s="1"/>
      <c r="H2421" s="1"/>
      <c r="I2421" s="2"/>
      <c r="J2421" s="1"/>
      <c r="K242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1"/>
      <c r="B2422"/>
      <c r="C2422"/>
      <c r="D2422"/>
      <c r="E2422" s="1"/>
      <c r="F2422" s="1"/>
      <c r="G2422" s="1"/>
      <c r="H2422" s="1"/>
      <c r="I2422" s="2"/>
      <c r="J2422" s="1"/>
      <c r="K2422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1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1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1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1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1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1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1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1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1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</sheetData>
  <sortState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>
      <formula1>$K$161:$K$656</formula1>
    </dataValidation>
  </dataValidations>
  <hyperlinks>
    <hyperlink ref="A117" location="Medailles!A1" display="zie tabblad 2"/>
    <hyperlink ref="K117" location="Puntenklassement!A1" display="zie tabblad 5"/>
    <hyperlink ref="A221" location="UCIRanking!A1" display="zie tabblad 4"/>
    <hyperlink ref="A389" location="'Punten per wedstrijd'!A1" display="zie tabblad 3"/>
    <hyperlink ref="D5" location="Punten!DC582" display="UCI-12"/>
    <hyperlink ref="D39" location="Punten!GO582" display="UCI-22"/>
    <hyperlink ref="D20" location="Punten!EV582" display="UCI-17"/>
    <hyperlink ref="D10" location="Punten!BS582" display="UCI-08"/>
    <hyperlink ref="D23" location="Punten!LB582" display="UCI-35"/>
    <hyperlink ref="D73" location="Punten!IZ582" display="UCI-29"/>
    <hyperlink ref="D35" location="Punten!DL582" display="UCI-13"/>
    <hyperlink ref="D22" location="Punten!PF582" display="UCI-47"/>
    <hyperlink ref="D44" location="Punten!JI582" display="UCI-30"/>
    <hyperlink ref="D34" location="Punten!CB582" display="UCI-09"/>
    <hyperlink ref="D14" location="Punten!DU582" display="UCI-14"/>
    <hyperlink ref="D31" location="Punten!GX582" display="UCI-23"/>
    <hyperlink ref="D4" location="Punten!RZ582" display="UCI-55"/>
    <hyperlink ref="D21" location="Punten!HP582" display="UCI-25"/>
    <hyperlink ref="D50" location="Punten!RH582" display="UCI-53"/>
    <hyperlink ref="D52" location="Punten!Q582" display="UCI-02"/>
    <hyperlink ref="D91" location="Punten!NM582" display="UCI-42"/>
    <hyperlink ref="D79" location="Punten!VC582" display="UCI-64"/>
    <hyperlink ref="D55" location="Punten!AI582" display="UCI-04"/>
    <hyperlink ref="D3" location="Punten!AR582" display="UCI-05"/>
    <hyperlink ref="D59" location="Punten!KA582" display="UCI-32"/>
    <hyperlink ref="D76" location="Punten!EM582" display="UCI-16"/>
    <hyperlink ref="D33" location="Punten!ND582" display="UCI-41"/>
    <hyperlink ref="D45" location="Punten!CT582" display="UCI-11"/>
    <hyperlink ref="D97" location="Punten!OW582" display="UCI-46"/>
    <hyperlink ref="D54" location="Punten!LK582" display="UCI-36"/>
    <hyperlink ref="D37" location="Punten!BA582" display="UCI-06"/>
    <hyperlink ref="D8" location="Punten!FW582" display="UCI-20"/>
    <hyperlink ref="D89" location="Punten!NV582" display="UCI-43"/>
    <hyperlink ref="D47" location="Punten!GF582" display="UCI-21"/>
    <hyperlink ref="D24" location="Punten!Z582" display="UCI-03"/>
    <hyperlink ref="D17" location="Punten!IQ582" display="UCI-28"/>
    <hyperlink ref="D53" location="Punten!ON582" display="UCI-45"/>
    <hyperlink ref="D60" location="Punten!TJ582" display="UCI-59"/>
    <hyperlink ref="D87" location="Punten!JR582" display="UCI-31"/>
    <hyperlink ref="D32" location="Punten!BJ582" display="UCI-07"/>
    <hyperlink ref="D86" location="Punten!TS582" display="UCI-60"/>
    <hyperlink ref="D61" location="Punten!KS582" display="UCI-34"/>
    <hyperlink ref="D99" location="Punten!WM582" display="UCI-68"/>
    <hyperlink ref="A104" location="Punten!ED582" display="UCI-15 geen lijst ingeleverd (2021)"/>
    <hyperlink ref="A105" location="Punten!IH582" display="UCI-27 geen lijst ingeleverd"/>
    <hyperlink ref="A106" location="Punten!PX582" display="UCI-49 geen lijst ingeleverd"/>
    <hyperlink ref="A107" location="Punten!RQ582" display="UCI-54 geen lijst ingeleverd"/>
    <hyperlink ref="A108" location="Punten!UK582" display="UCI-62 geen lijst ingeleverd"/>
    <hyperlink ref="A109" location="Punten!WD582" display="UCI-67 geen lijst ingeleverd"/>
    <hyperlink ref="D7" location="Punten!SI582" display="UCI-56"/>
    <hyperlink ref="D90" location="Punten!QG582" display="UCI-50"/>
    <hyperlink ref="D38" location="Punten!HG582" display="UCI-24"/>
    <hyperlink ref="D101" location="Punten!VU582" display="UCI-66"/>
    <hyperlink ref="D18" location="Punten!SR582" display="UCI-57"/>
    <hyperlink ref="D102" location="Punten!OE582" display="UCI-44"/>
    <hyperlink ref="D41" location="Punten!HY582" display="UCI-26"/>
    <hyperlink ref="D94" location="Punten!TA582" display="UCI-58"/>
    <hyperlink ref="D43" location="Punten!PO582" display="UCI-48"/>
    <hyperlink ref="D68" location="Punten!MU582" display="UCI-40"/>
    <hyperlink ref="D11" location="Punten!LT582" display="UCI-37"/>
    <hyperlink ref="D84" location="Punten!MC582" display="UCI-38"/>
    <hyperlink ref="D48" location="Punten!KJ582" display="UCI-33"/>
    <hyperlink ref="D19" location="Punten!ML582" display="UCI-39"/>
    <hyperlink ref="D15" location="Punten!FN582" display="UCI-19"/>
    <hyperlink ref="D9" location="Punten!CK582" display="UCI-10"/>
    <hyperlink ref="D26" location="Punten!H582" display="UCI-01"/>
    <hyperlink ref="D66" location="Punten!XW582" display="UCI-72"/>
    <hyperlink ref="D28" location="Punten!YF582" display="UCI-73"/>
    <hyperlink ref="D29" location="Punten!ZP582" display="UCI-77"/>
    <hyperlink ref="A110" location="Punten!WV582" display="UCI-69 geen lijst ingeleverd"/>
    <hyperlink ref="A111" location="Punten!XE582" display="UCI-70 geen lijst ingeleverd"/>
    <hyperlink ref="D104:D108" location="Punten!TA446" display="UCI-58 geen lijst ingeleverd"/>
    <hyperlink ref="D109" location="Punten!ADB582" display="UCI-87 geen lijst ingeleverd"/>
    <hyperlink ref="D110" location="Punten!ADK582" display="UCI-88 geen lijst ingeleverd"/>
    <hyperlink ref="D104" location="Punten!YO582" display="UCI-74 geen lijst ingeleverd"/>
    <hyperlink ref="D105" location="Punten!YX582" display="UCI-75 geen lijst ingeleverd"/>
    <hyperlink ref="D106" location="Punten!ABI582" display="UCI-82 geen lijst ingeleverd"/>
    <hyperlink ref="D107" location="Punten!ACJ582" display="UCI-85 geen lijst ingeleverd"/>
    <hyperlink ref="D108" location="Punten!ACS582" display="UCI-86 geen lijst ingeleverd"/>
    <hyperlink ref="D30" location="Punten!QP582" display="UCI-51"/>
    <hyperlink ref="D27" location="Punten!QY582" display="UCI-52"/>
    <hyperlink ref="D81" location="Punten!AHF582" display="UCI-99"/>
    <hyperlink ref="D111" location="Punten!ADT582" display="UCI-89 geen lijst ingeleverd"/>
    <hyperlink ref="G104:G106" location="Punten!TA446" display="UCI-58 geen lijst ingeleverd"/>
    <hyperlink ref="G104" location="Punten!AEC582" display="UCI-90 geen lijst ingeleverd"/>
    <hyperlink ref="G105" location="Punten!AEL582" display="UCI-91 geen lijst ingeleverd"/>
    <hyperlink ref="G106" location="Punten!AEU582" display="UCI-92 geen lijst ingeleverd"/>
    <hyperlink ref="D42" location="Punten!FE582" display="UCI-18"/>
    <hyperlink ref="D78" location="Punten!UB582" display="UCI-61"/>
    <hyperlink ref="D80" location="Punten!UT582" display="UCI-63"/>
    <hyperlink ref="D64" location="Punten!VL582" display="UCI-65"/>
    <hyperlink ref="D88" location="Punten!XN582" display="UCI-71"/>
    <hyperlink ref="D12" location="Punten!ZG582" display="UCI-76"/>
    <hyperlink ref="D67" location="Punten!ZY582" display="UCI-78"/>
    <hyperlink ref="D98" location="Punten!AAH582" display="UCI-79"/>
    <hyperlink ref="D83" location="Punten!AAQ582" display="UCI-80"/>
    <hyperlink ref="D92" location="Punten!AAZ582" display="UCI-81"/>
    <hyperlink ref="D100" location="Punten!ABR582" display="UCI-83"/>
    <hyperlink ref="D75" location="Punten!ACA582" display="UCI-84"/>
    <hyperlink ref="D96" location="Punten!AHO582" display="UCI-100"/>
    <hyperlink ref="A695" r:id="rId1" display="https://www.procyclingstats.com/rider/joao-almeida"/>
    <hyperlink ref="A1594" r:id="rId2" display="https://www.procyclingstats.com/rider/wout-van-aert"/>
    <hyperlink ref="A1396" r:id="rId3" display="https://www.procyclingstats.com/rider/tadej-pogacar"/>
    <hyperlink ref="A820" r:id="rId4" display="https://www.procyclingstats.com/rider/richard-carapaz"/>
    <hyperlink ref="A944" r:id="rId5" display="https://www.procyclingstats.com/rider/remco-evenepoel"/>
    <hyperlink ref="A1166" r:id="rId6" display="https://www.procyclingstats.com/rider/stefan-kung"/>
    <hyperlink ref="A1657" r:id="rId7" display="https://www.procyclingstats.com/rider/aleksandr-vlasov"/>
    <hyperlink ref="A1652" r:id="rId8" display="https://www.procyclingstats.com/rider/jonas-vingegaard-rasmussen"/>
    <hyperlink ref="A765" r:id="rId9" display="https://www.procyclingstats.com/rider/pello-bilbao"/>
    <hyperlink ref="A1363" r:id="rId10" display="https://www.procyclingstats.com/rider/mads-pedersen"/>
    <hyperlink ref="A1603" r:id="rId11" display="https://www.procyclingstats.com/rider/mathieu-van-der-poel"/>
    <hyperlink ref="A1448" r:id="rId12" display="https://www.procyclingstats.com/rider/primoz-roglic"/>
    <hyperlink ref="A1243" r:id="rId13" display="https://www.procyclingstats.com/rider/enric-mas"/>
    <hyperlink ref="A1381" r:id="rId14" display="https://www.procyclingstats.com/rider/jasper-philipsen"/>
    <hyperlink ref="A1179" r:id="rId15" display="https://www.procyclingstats.com/rider/christophe-laporte"/>
    <hyperlink ref="A1080" r:id="rId16" display="https://www.procyclingstats.com/rider/sergio-higuita"/>
    <hyperlink ref="A1160" r:id="rId17" display="https://www.procyclingstats.com/rider/alexander-kristoff"/>
    <hyperlink ref="A907" r:id="rId18" display="https://www.procyclingstats.com/rider/arnaud-demare"/>
    <hyperlink ref="A1242" r:id="rId19" display="https://www.procyclingstats.com/rider/daniel-felipe-martinez"/>
    <hyperlink ref="A1011" r:id="rId20" display="https://www.procyclingstats.com/rider/biniyam-ghirmay"/>
    <hyperlink ref="A708" r:id="rId21" display="https://www.procyclingstats.com/rider/thymen-arensman"/>
    <hyperlink ref="A1444" r:id="rId22" display="https://www.procyclingstats.com/rider/carlos-rodriguez-cano"/>
    <hyperlink ref="A1081" r:id="rId23" display="https://www.procyclingstats.com/rider/jai-hindley"/>
    <hyperlink ref="A717" r:id="rId24" display="https://www.procyclingstats.com/rider/juan-ayuso-pesquera"/>
    <hyperlink ref="A892" r:id="rId25" display="https://www.procyclingstats.com/rider/arnaud-de-lie"/>
    <hyperlink ref="A998" r:id="rId26" display="https://www.procyclingstats.com/rider/david-gaudu"/>
    <hyperlink ref="A1683" r:id="rId27" display="https://www.procyclingstats.com/rider/adam-yates"/>
    <hyperlink ref="A1249" r:id="rId28" display="https://www.procyclingstats.com/rider/michael-matthews"/>
    <hyperlink ref="A1278" r:id="rId29" display="https://www.procyclingstats.com/rider/matej-mohoric"/>
    <hyperlink ref="A1559" r:id="rId30" display="https://www.procyclingstats.com/rider/geraint-thomas"/>
    <hyperlink ref="A732" r:id="rId31" display="https://www.procyclingstats.com/rider/romain-bardet"/>
    <hyperlink ref="A1261" r:id="rId32" display="https://www.procyclingstats.com/rider/tim-merlier"/>
    <hyperlink ref="A1332" r:id="rId33" display="https://www.procyclingstats.com/rider/ben-o-connor"/>
    <hyperlink ref="A1066" r:id="rId34" display="https://www.procyclingstats.com/rider/ethan-hayter"/>
    <hyperlink ref="A1411" r:id="rId35" display="https://www.procyclingstats.com/rider/nairo-quintana"/>
    <hyperlink ref="A865" r:id="rId36" display="https://www.procyclingstats.com/rider/benoit-cosnefroy"/>
    <hyperlink ref="A1402" r:id="rId37" display="https://www.procyclingstats.com/rider/neilson-powless"/>
    <hyperlink ref="A1254" r:id="rId38" display="https://www.procyclingstats.com/rider/brandon-mcnulty"/>
    <hyperlink ref="A1385" r:id="rId39" display="https://www.procyclingstats.com/rider/thomas-pidcock"/>
    <hyperlink ref="A1176" r:id="rId40" display="https://www.procyclingstats.com/rider/mikel-landa"/>
    <hyperlink ref="A1218" r:id="rId41" display="https://www.procyclingstats.com/rider/valentin-madouas"/>
    <hyperlink ref="A1552" r:id="rId42" display="https://www.procyclingstats.com/rider/dylan-teuns"/>
    <hyperlink ref="A1259" r:id="rId43" display="https://www.procyclingstats.com/rider/louis-meintjes"/>
    <hyperlink ref="A1207" r:id="rId44" display="https://www.procyclingstats.com/rider/juan-pedro-lopez"/>
    <hyperlink ref="A1282" r:id="rId45" display="https://www.procyclingstats.com/rider/bauke-mollema"/>
    <hyperlink ref="A1572" r:id="rId46" display="https://www.procyclingstats.com/rider/matteo-trentin"/>
    <hyperlink ref="A1684" r:id="rId47" display="https://www.procyclingstats.com/rider/simon-yates"/>
    <hyperlink ref="A1237" r:id="rId48" display="https://www.procyclingstats.com/rider/guillaume-martin"/>
    <hyperlink ref="A992" r:id="rId49" display="https://www.procyclingstats.com/rider/filippo-ganna"/>
    <hyperlink ref="A1597" r:id="rId50" display="https://www.procyclingstats.com/rider/dylan-van-baarle"/>
    <hyperlink ref="A750" r:id="rId51" display="https://www.procyclingstats.com/rider/sam-bennett"/>
    <hyperlink ref="A1113" r:id="rId52" display="https://www.procyclingstats.com/rider/fabio-jakobsen"/>
    <hyperlink ref="A1618" r:id="rId53" display="https://www.procyclingstats.com/rider/danny-van-poppel"/>
    <hyperlink ref="A1208" r:id="rId54" display="https://www.procyclingstats.com/rider/miguel-angel-lopez"/>
    <hyperlink ref="A752" r:id="rId55" display="https://www.procyclingstats.com/rider/tiesj-benoot"/>
    <hyperlink ref="A1503" r:id="rId56" display="https://www.procyclingstats.com/rider/pavel-sivakov"/>
    <hyperlink ref="A733" r:id="rId57" display="https://www.procyclingstats.com/rider/warren-barguil"/>
    <hyperlink ref="A745" r:id="rId58" display="https://www.procyclingstats.com/rider/phil-bauhaus"/>
    <hyperlink ref="A1455" r:id="rId59" display="https://www.procyclingstats.com/rider/lorenzo-rota"/>
    <hyperlink ref="A1505" r:id="rId60" display="https://www.procyclingstats.com/rider/mattias-skjelmose-jensen"/>
    <hyperlink ref="A1041" r:id="rId61" display="https://www.procyclingstats.com/rider/dylan-groenewegen"/>
    <hyperlink ref="A1511" r:id="rId62" display="https://www.procyclingstats.com/rider/marc-soler"/>
    <hyperlink ref="A803" r:id="rId63" display="https://www.procyclingstats.com/rider/santiago-buitrago-sanchez"/>
    <hyperlink ref="A1075" r:id="rId64" display="https://www.procyclingstats.com/rider/quinten-hermans"/>
    <hyperlink ref="A1387" r:id="rId65" display="https://www.procyclingstats.com/rider/thibaut-pinot"/>
    <hyperlink ref="A1194" r:id="rId66" display="https://www.procyclingstats.com/rider/andreas-leknessund"/>
    <hyperlink ref="A1153" r:id="rId67" display="https://www.procyclingstats.com/rider/olav-kooij"/>
    <hyperlink ref="A1681" r:id="rId68" display="https://www.procyclingstats.com/rider/alfred-wright"/>
    <hyperlink ref="A1133" r:id="rId69" display="https://www.procyclingstats.com/rider/lennard-kamna"/>
    <hyperlink ref="A690" r:id="rId70" display="https://www.procyclingstats.com/rider/julian-alaphilippe"/>
    <hyperlink ref="A1533" r:id="rId71" display="https://www.procyclingstats.com/rider/jasper-stuyven"/>
    <hyperlink ref="A828" r:id="rId72" display="https://www.procyclingstats.com/rider/damiano-caruso"/>
    <hyperlink ref="A1139" r:id="rId73" display="https://www.procyclingstats.com/rider/wilco-kelderman"/>
    <hyperlink ref="A1584" r:id="rId74" display="https://www.procyclingstats.com/rider/rigoberto-uran"/>
    <hyperlink ref="A835" r:id="rId75" display="https://www.procyclingstats.com/rider/mark-cavendish"/>
    <hyperlink ref="A1596" r:id="rId76" display="https://www.procyclingstats.com/rider/greg-van-avermaet"/>
    <hyperlink ref="A1582" r:id="rId77" display="https://www.procyclingstats.com/rider/diego-ulissi"/>
    <hyperlink ref="A827" r:id="rId78" display="https://www.procyclingstats.com/rider/hugh-carthy"/>
    <hyperlink ref="A1000" r:id="rId79" display="https://www.procyclingstats.com/rider/fernando-gaviria"/>
    <hyperlink ref="A1083" r:id="rId80" display="https://www.procyclingstats.com/rider/marc-hirschi"/>
    <hyperlink ref="A975" r:id="rId81" display="https://www.procyclingstats.com/rider/tobias-foss"/>
    <hyperlink ref="A851" r:id="rId82" display="https://www.procyclingstats.com/rider/giulio-ciccone"/>
    <hyperlink ref="A1086" r:id="rId83" display="https://www.procyclingstats.com/rider/hugo-hofstetter"/>
    <hyperlink ref="A815" r:id="rId84" display="https://www.procyclingstats.com/rider/victor-campenaerts"/>
    <hyperlink ref="A759" r:id="rId85" display="https://www.procyclingstats.com/rider/alberto-bettiol"/>
    <hyperlink ref="A1051" r:id="rId86" display="https://www.procyclingstats.com/rider/ruben-guerreiro"/>
    <hyperlink ref="A995" r:id="rId87" display="https://www.procyclingstats.com/rider/ivan-garcia-cortina"/>
    <hyperlink ref="A1571" r:id="rId88" display="https://www.procyclingstats.com/rider/jan-tratnik"/>
    <hyperlink ref="A791" r:id="rId89" display="https://www.procyclingstats.com/rider/koen-bouwman"/>
    <hyperlink ref="A1632" r:id="rId90" display="https://www.procyclingstats.com/rider/mauri-vansevenant"/>
    <hyperlink ref="A859" r:id="rId91" display="https://www.procyclingstats.com/rider/simone-consonni"/>
    <hyperlink ref="A1124" r:id="rId92" display="https://www.procyclingstats.com/rider/matteo-jorgenson"/>
    <hyperlink ref="A1403" r:id="rId93" display="https://www.procyclingstats.com/rider/domenico-pozzovivo"/>
    <hyperlink ref="A1506" r:id="rId94" display="https://www.procyclingstats.com/rider/toms-skujins"/>
    <hyperlink ref="A1084" r:id="rId95" display="https://www.procyclingstats.com/rider/jan-hirt"/>
    <hyperlink ref="A1392" r:id="rId96" display="https://www.procyclingstats.com/rider/luke-plapp"/>
    <hyperlink ref="A1477" r:id="rId97" display="https://www.procyclingstats.com/rider/mauro-schmid"/>
    <hyperlink ref="A1121" r:id="rId98" display="https://www.procyclingstats.com/rider/tobias-halland-johannessen"/>
    <hyperlink ref="A1494" r:id="rId99" display="https://www.procyclingstats.com/rider/magnus-sheffield"/>
    <hyperlink ref="A1634" r:id="rId100" display="https://www.procyclingstats.com/rider/kevin-vauquelin"/>
    <hyperlink ref="A1680" r:id="rId101" display="https://www.procyclingstats.com/rider/michael-woods"/>
    <hyperlink ref="A714" r:id="rId102" display="https://www.procyclingstats.com/rider/kasper-asgreen"/>
    <hyperlink ref="A1463" r:id="rId103" display="https://www.procyclingstats.com/rider/peter-sagan"/>
    <hyperlink ref="A1487" r:id="rId104" display="https://www.procyclingstats.com/rider/florian-senechal"/>
    <hyperlink ref="A1217" r:id="rId105" display="https://www.procyclingstats.com/rider/gino-mader"/>
    <hyperlink ref="A684" r:id="rId106" display="https://www.procyclingstats.com/rider/pascal-ackermann"/>
    <hyperlink ref="A1174" r:id="rId107" display="https://www.procyclingstats.com/rider/yves-lampaert"/>
    <hyperlink ref="A1215" r:id="rId108" display="https://www.procyclingstats.com/rider/aleksey-lutsenko"/>
    <hyperlink ref="A1111" r:id="rId109" display="https://www.procyclingstats.com/rider/ion-izagirre"/>
    <hyperlink ref="A705" r:id="rId110" display="https://www.procyclingstats.com/rider/alex-aranburu"/>
    <hyperlink ref="A945" r:id="rId111" display="https://www.procyclingstats.com/rider/caleb-ewan"/>
    <hyperlink ref="A864" r:id="rId112" display="https://www.procyclingstats.com/rider/magnus-cort-nielsen"/>
    <hyperlink ref="A766" r:id="rId113" display="https://www.procyclingstats.com/rider/stefan-bissegger"/>
    <hyperlink ref="A1576" r:id="rId114" display="https://www.procyclingstats.com/rider/anthony-turgis"/>
    <hyperlink ref="A1669" r:id="rId115" display="https://www.procyclingstats.com/rider/tim-wellens"/>
    <hyperlink ref="A1664" r:id="rId116" display="https://www.procyclingstats.com/rider/max-walscheid"/>
    <hyperlink ref="A1306" r:id="rId117" display="https://www.procyclingstats.com/rider/oliver-naesen"/>
    <hyperlink ref="A1181" r:id="rId118" display="https://www.procyclingstats.com/rider/pierre-latour"/>
    <hyperlink ref="A1076" r:id="rId119" display="https://www.procyclingstats.com/rider/jesus-herrada-lopez"/>
    <hyperlink ref="A790" r:id="rId120" display="https://www.procyclingstats.com/rider/nacer-bouhanni"/>
    <hyperlink ref="A819" r:id="rId121" display="https://www.procyclingstats.com/rider/amaury-capiot"/>
    <hyperlink ref="A1509" r:id="rId122" display="https://www.procyclingstats.com/rider/matteo-sobrero"/>
    <hyperlink ref="A1574" r:id="rId123" display="https://www.procyclingstats.com/rider/ben-tulett"/>
    <hyperlink ref="A1497" r:id="rId124" display="https://www.procyclingstats.com/rider/quinn-simmons"/>
    <hyperlink ref="A1280" r:id="rId125" display="https://www.procyclingstats.com/rider/rudy-molard"/>
    <hyperlink ref="A1651" r:id="rId126" display="https://www.procyclingstats.com/rider/jay-vine"/>
    <hyperlink ref="A1210" r:id="rId127" display="https://www.procyclingstats.com/rider/matis-louvel"/>
    <hyperlink ref="A1515" r:id="rId128" display="https://www.procyclingstats.com/rider/robert-stannard"/>
    <hyperlink ref="A1007" r:id="rId129" display="https://www.procyclingstats.com/rider/simon-geschke"/>
    <hyperlink ref="A1136" r:id="rId130" display="https://www.procyclingstats.com/rider/max-kanter"/>
    <hyperlink ref="A1308" r:id="rId131" display="https://www.procyclingstats.com/rider/jhonatan-narvaez"/>
    <hyperlink ref="A1558" r:id="rId132" display="https://www.procyclingstats.com/rider/benjamin-thomas-2"/>
    <hyperlink ref="A1645" r:id="rId133" display="https://www.procyclingstats.com/rider/carlos-verona"/>
    <hyperlink ref="A1611" r:id="rId134" display="https://www.procyclingstats.com/rider/dries-van-gestel"/>
    <hyperlink ref="A1695" r:id="rId135" display="https://www.procyclingstats.com/rider/axel-zingle"/>
    <hyperlink ref="A1046" r:id="rId136" display="https://www.procyclingstats.com/rider/kaden-groves"/>
    <hyperlink ref="A1130" r:id="rId137" display="https://www.procyclingstats.com/rider/bob-jungels"/>
    <hyperlink ref="A1135" r:id="rId138" display="https://www.procyclingstats.com/rider/alexander-kamp"/>
    <hyperlink ref="A1577" r:id="rId139" display="https://www.procyclingstats.com/rider/ben-turner"/>
    <hyperlink ref="A1183" r:id="rId140" display="https://www.procyclingstats.com/rider/axel-laurance"/>
    <hyperlink ref="A1319" r:id="rId141" display="https://www.procyclingstats.com/rider/giacomo-nizzolo"/>
    <hyperlink ref="A1055" r:id="rId142" display="https://www.procyclingstats.com/rider/jack-haig"/>
    <hyperlink ref="A845" r:id="rId143" display="https://www.procyclingstats.com/rider/johan-esteban-chaves"/>
    <hyperlink ref="A1167" r:id="rId144" display="https://www.procyclingstats.com/rider/sepp-kuss"/>
    <hyperlink ref="A1090" r:id="rId145" display="https://www.procyclingstats.com/rider/mikkel-honore"/>
    <hyperlink ref="A985" r:id="rId146" display="https://www.procyclingstats.com/rider/jakob-fuglsang"/>
    <hyperlink ref="A1168" r:id="rId147" display="https://www.procyclingstats.com/rider/michal-kwiatkowski"/>
    <hyperlink ref="A1151" r:id="rId148" display="https://www.procyclingstats.com/rider/patrick-konrad"/>
    <hyperlink ref="A834" r:id="rId149" display="https://www.procyclingstats.com/rider/remi-cavagna"/>
    <hyperlink ref="A1593" r:id="rId150" display="https://www.procyclingstats.com/rider/attila-valter"/>
    <hyperlink ref="A1224" r:id="rId151" display="https://www.procyclingstats.com/rider/rafal-majka"/>
    <hyperlink ref="A908" r:id="rId152" display="https://www.procyclingstats.com/rider/rohan-dennis"/>
    <hyperlink ref="A1398" r:id="rId153" display="https://www.procyclingstats.com/rider/nils-politt"/>
    <hyperlink ref="A863" r:id="rId154" display="https://www.procyclingstats.com/rider/bryan-coquard"/>
    <hyperlink ref="A1357" r:id="rId155" display="https://www.procyclingstats.com/rider/andrea-pasqualon"/>
    <hyperlink ref="A878" r:id="rId156" display="https://www.procyclingstats.com/rider/alberto-dainese"/>
    <hyperlink ref="A1257" r:id="rId157" display="https://www.procyclingstats.com/rider/jordi-meeus"/>
    <hyperlink ref="A974" r:id="rId158" display="https://www.procyclingstats.com/rider/lorenzo-fortunato"/>
    <hyperlink ref="A871" r:id="rId159" display="https://www.procyclingstats.com/rider/alessandro-covi"/>
    <hyperlink ref="A1469" r:id="rId160" display="https://www.procyclingstats.com/rider/luis-leon-sanchez"/>
    <hyperlink ref="A1341" r:id="rId161" display="https://www.procyclingstats.com/rider/sam-oomen"/>
    <hyperlink ref="A1561" r:id="rId162" display="https://www.procyclingstats.com/rider/rasmus-tiller"/>
    <hyperlink ref="A692" r:id="rId163" display="https://www.procyclingstats.com/rider/vincenzo-albanese"/>
    <hyperlink ref="A1161" r:id="rId164" display="https://www.procyclingstats.com/rider/andreas-kron"/>
    <hyperlink ref="A721" r:id="rId165" display="https://www.procyclingstats.com/rider/andrea-bagioli"/>
    <hyperlink ref="A1295" r:id="rId166" display="https://www.procyclingstats.com/rider/luca-mozzato"/>
    <hyperlink ref="A1522" r:id="rId167" display="https://www.procyclingstats.com/rider/jake-stewart"/>
    <hyperlink ref="A800" r:id="rId168" display="https://www.procyclingstats.com/rider/emanuel-buchmann"/>
    <hyperlink ref="A884" r:id="rId169" display="https://www.procyclingstats.com/rider/dries-de-bondt"/>
    <hyperlink ref="A744" r:id="rId170" display="https://www.procyclingstats.com/rider/samuele-battistella"/>
    <hyperlink ref="A1056" r:id="rId171" display="https://www.procyclingstats.com/rider/marco-haller"/>
    <hyperlink ref="A1094" r:id="rId172" display="https://www.procyclingstats.com/rider/hugo-houle"/>
    <hyperlink ref="A1397" r:id="rId173" display="https://www.procyclingstats.com/rider/jan-polanc"/>
    <hyperlink ref="A1636" r:id="rId174" display="https://www.procyclingstats.com/rider/andrea-vendrame"/>
    <hyperlink ref="A1555" r:id="rId175" display="https://www.procyclingstats.com/rider/edward-theuns"/>
    <hyperlink ref="A1005" r:id="rId176" display="https://www.procyclingstats.com/rider/tao-geoghegan-hart"/>
    <hyperlink ref="A1512" r:id="rId177" display="https://www.procyclingstats.com/rider/ivan-ramiro-sosa"/>
    <hyperlink ref="A1157" r:id="rId178" display="https://www.procyclingstats.com/rider/soren-kragh-andersen"/>
    <hyperlink ref="A1498" r:id="rId179" display="https://www.procyclingstats.com/rider/julien-simon"/>
    <hyperlink ref="A1350" r:id="rId180" display="https://www.procyclingstats.com/rider/quentin-pacher"/>
    <hyperlink ref="A1335" r:id="rId181" display="https://www.procyclingstats.com/rider/stefano-oldani"/>
    <hyperlink ref="A804" r:id="rId182" display="https://www.procyclingstats.com/rider/mathieu-burgaudeau"/>
    <hyperlink ref="A1694" r:id="rId183" display="https://www.procyclingstats.com/rider/georg-zimmermann"/>
    <hyperlink ref="A1557" r:id="rId184" display="https://www.procyclingstats.com/rider/gerben-thijssen-bel"/>
    <hyperlink ref="A711" r:id="rId185" display="https://www.procyclingstats.com/rider/bruno-armirail"/>
    <hyperlink ref="A1422" r:id="rId186" display="https://www.procyclingstats.com/rider/sebastien-reichenbach"/>
    <hyperlink ref="A1548" r:id="rId187" display="https://www.procyclingstats.com/rider/natnael-tesfatsion"/>
    <hyperlink ref="A1660" r:id="rId188" display="https://www.procyclingstats.com/rider/alexis-vuillermoz"/>
    <hyperlink ref="A1383" r:id="rId189" display="https://www.procyclingstats.com/rider/andrea-piccolo"/>
    <hyperlink ref="A926" r:id="rId190" display="https://www.procyclingstats.com/rider/sandy-dujardin"/>
    <hyperlink ref="A1379" r:id="rId191" display="https://www.procyclingstats.com/rider/adrien-petit"/>
    <hyperlink ref="A1581" r:id="rId192" display="https://www.procyclingstats.com/rider/cian-uijtdebroeks"/>
    <hyperlink ref="A858" r:id="rId193" display="https://www.procyclingstats.com/rider/nicola-conci"/>
    <hyperlink ref="A1531" r:id="rId194" display="https://www.procyclingstats.com/rider/corbin-strong"/>
    <hyperlink ref="A1475" r:id="rId195" display="https://www.procyclingstats.com/rider/maximilian-schachmann"/>
    <hyperlink ref="A1656" r:id="rId196" display="https://www.procyclingstats.com/rider/elia-viviani"/>
    <hyperlink ref="A1060" r:id="rId197" display="https://www.procyclingstats.com/rider/lucas-hamilton"/>
    <hyperlink ref="A787" r:id="rId198" display="https://www.procyclingstats.com/rider/geoffrey-bouchard"/>
    <hyperlink ref="A843" r:id="rId199" display="https://www.procyclingstats.com/rider/clement-champoussin"/>
    <hyperlink ref="A1395" r:id="rId200" display="https://www.procyclingstats.com/rider/wout-poels"/>
    <hyperlink ref="A1245" r:id="rId201" display="https://www.procyclingstats.com/rider/fausto-masnada"/>
    <hyperlink ref="A1528" r:id="rId202" display="https://www.procyclingstats.com/rider/michael-storer"/>
    <hyperlink ref="A1641" r:id="rId203" display="https://www.procyclingstats.com/rider/gianni-vermeersch"/>
    <hyperlink ref="A1551" r:id="rId204" display="https://www.procyclingstats.com/rider/mike-teunissen"/>
    <hyperlink ref="A1044" r:id="rId205" display="https://www.procyclingstats.com/rider/felix-grossschartner"/>
    <hyperlink ref="A688" r:id="rId206" display="https://www.procyclingstats.com/rider/edoardo-affini"/>
    <hyperlink ref="A890" r:id="rId207" display="https://www.procyclingstats.com/rider/david-de-la-cruz"/>
    <hyperlink ref="A1162" r:id="rId208" display="https://www.procyclingstats.com/rider/steven-kruijswijk"/>
    <hyperlink ref="A971" r:id="rId209" display="https://www.procyclingstats.com/rider/davide-formolo"/>
    <hyperlink ref="A749" r:id="rId210" display="https://www.procyclingstats.com/rider/george-bennett"/>
    <hyperlink ref="A1543" r:id="rId211" display="https://www.procyclingstats.com/rider/rein-taaramae"/>
    <hyperlink ref="A694" r:id="rId212" display="https://www.procyclingstats.com/rider/piet-allegaert"/>
    <hyperlink ref="A693" r:id="rId213" display="https://www.procyclingstats.com/rider/giovanni-aleotti"/>
    <hyperlink ref="A1173" r:id="rId214" display="https://www.procyclingstats.com/rider/victor-lafay"/>
    <hyperlink ref="A853" r:id="rId215" display="https://www.procyclingstats.com/rider/simon-clarke"/>
    <hyperlink ref="A762" r:id="rId216" display="https://www.procyclingstats.com/rider/patrick-bevin"/>
    <hyperlink ref="A769" r:id="rId217" display="https://www.procyclingstats.com/rider/mikkel-bjerg"/>
    <hyperlink ref="A874" r:id="rId218" display="https://www.procyclingstats.com/rider/steff-cras"/>
    <hyperlink ref="A701" r:id="rId219" display="https://www.procyclingstats.com/rider/stanisaw-aniolkowski"/>
    <hyperlink ref="A1077" r:id="rId220" display="https://www.procyclingstats.com/rider/rune-herregodts"/>
    <hyperlink ref="A1364" r:id="rId221" display="https://www.procyclingstats.com/rider/antonio-pedrero"/>
    <hyperlink ref="A1601" r:id="rId222" display="https://www.procyclingstats.com/rider/taco-van-der-hoorn"/>
    <hyperlink ref="A1279" r:id="rId223" display="https://www.procyclingstats.com/rider/juan-sebastian-molano"/>
    <hyperlink ref="A1626" r:id="rId224" display="https://www.procyclingstats.com/rider/ilan-van-wilder"/>
    <hyperlink ref="A1471" r:id="rId225" display="https://www.procyclingstats.com/rider/marc-sarreau"/>
    <hyperlink ref="A1265" r:id="rId226" display="https://www.procyclingstats.com/rider/luka-mezgec"/>
    <hyperlink ref="A1264" r:id="rId227" display="https://www.procyclingstats.com/rider/xandro-meurisse"/>
    <hyperlink ref="A1481" r:id="rId228" display="https://www.procyclingstats.com/rider/nick-schultz"/>
    <hyperlink ref="A1253" r:id="rId229" display="https://www.procyclingstats.com/rider/daniel-mclay"/>
    <hyperlink ref="A1456" r:id="rId230" display="https://www.procyclingstats.com/rider/einer-augusto-rubio-reyes"/>
    <hyperlink ref="A1549" r:id="rId231" display="https://www.procyclingstats.com/rider/jason-tesson"/>
    <hyperlink ref="A1691" r:id="rId232" display="https://www.procyclingstats.com/rider/filippo-zana"/>
    <hyperlink ref="A1230" r:id="rId233" display="https://www.procyclingstats.com/rider/jakub-mareczko"/>
    <hyperlink ref="A1228" r:id="rId234" display="https://www.procyclingstats.com/rider/lorrenzo-manzin"/>
    <hyperlink ref="A1445" r:id="rId235" display="https://www.procyclingstats.com/rider/cristian-rodriguez"/>
    <hyperlink ref="A967" r:id="rId236" display="https://www.procyclingstats.com/rider/filippo-fiorelli"/>
    <hyperlink ref="A844" r:id="rId237" display="https://www.procyclingstats.com/rider/anthon-charmig"/>
    <hyperlink ref="A1612" r:id="rId238" display="https://www.procyclingstats.com/rider/maxim-van-gils"/>
    <hyperlink ref="A987" r:id="rId239" display="https://www.procyclingstats.com/rider/felix-gall"/>
    <hyperlink ref="A1193" r:id="rId240" display="https://www.procyclingstats.com/rider/gijs-leemreize"/>
    <hyperlink ref="A1570" r:id="rId241" display="https://www.procyclingstats.com/rider/torstein-traeen"/>
    <hyperlink ref="A773" r:id="rId242" display="https://www.procyclingstats.com/rider/edvald-boasson-hagen"/>
    <hyperlink ref="A872" r:id="rId243" display="https://www.procyclingstats.com/rider/luca-covili"/>
    <hyperlink ref="A911" r:id="rId244" display="https://www.procyclingstats.com/rider/tom-devriendt"/>
    <hyperlink ref="A1658" r:id="rId245" display="https://www.procyclingstats.com/rider/loic-vliegen"/>
    <hyperlink ref="A1285" r:id="rId246" display="https://www.procyclingstats.com/rider/sylvain-moniquet"/>
    <hyperlink ref="A951" r:id="rId247" display="https://www.procyclingstats.com/rider/alessandro-fedeli"/>
    <hyperlink ref="A1516" r:id="rId248" display="https://www.procyclingstats.com/rider/johannes-staune-mittet"/>
    <hyperlink ref="A1670" r:id="rId249" display="https://www.procyclingstats.com/rider/sam-welsford"/>
    <hyperlink ref="A1352" r:id="rId250" display="https://www.procyclingstats.com/rider/hugo-page"/>
    <hyperlink ref="A1690" r:id="rId251" display="https://www.procyclingstats.com/rider/edoardo-zambanini"/>
    <hyperlink ref="A1625" r:id="rId252" display="https://www.procyclingstats.com/rider/casper-van-uden"/>
    <hyperlink ref="A1115" r:id="rId253" display="https://www.procyclingstats.com/rider/jimmy-janssens"/>
    <hyperlink ref="A1067" r:id="rId254" display="https://www.procyclingstats.com/rider/ben-healy"/>
    <hyperlink ref="A1323" r:id="rId255" display="https://www.procyclingstats.com/rider/domen-novak"/>
    <hyperlink ref="A1460" r:id="rId256" display="https://www.procyclingstats.com/rider/archie-ryan"/>
    <hyperlink ref="A1078" r:id="rId257" display="https://www.procyclingstats.com/rider/michel-hessmann"/>
    <hyperlink ref="A932" r:id="rId258" display="https://www.procyclingstats.com/rider/benjamin-dyball"/>
    <hyperlink ref="A833" r:id="rId259" display="https://www.procyclingstats.com/rider/mattia-cattaneo"/>
    <hyperlink ref="A1591" r:id="rId260" display="https://www.procyclingstats.com/rider/michael-valgren-andersen"/>
    <hyperlink ref="A1631" r:id="rId261" display="https://www.procyclingstats.com/rider/sep-vanmarcke"/>
    <hyperlink ref="A724" r:id="rId262" display="https://www.procyclingstats.com/rider/davide-ballerini"/>
    <hyperlink ref="A1337" r:id="rId263" display="https://www.procyclingstats.com/rider/nelson-oliveira"/>
    <hyperlink ref="A1019" r:id="rId264" display="https://www.procyclingstats.com/rider/dorian-godon"/>
    <hyperlink ref="A1541" r:id="rId265" display="https://www.procyclingstats.com/rider/connor-swift"/>
    <hyperlink ref="A1640" r:id="rId266" display="https://www.procyclingstats.com/rider/florian-vermeersch"/>
    <hyperlink ref="A929" r:id="rId267" display="https://www.procyclingstats.com/rider/timothy-dupont"/>
    <hyperlink ref="A1489" r:id="rId268" display="https://www.procyclingstats.com/rider/gonzalo-serrano"/>
    <hyperlink ref="A712" r:id="rId269" display="https://www.procyclingstats.com/rider/nikias-arndt"/>
    <hyperlink ref="A1351" r:id="rId270" display="https://www.procyclingstats.com/rider/mark-padun"/>
    <hyperlink ref="A912" r:id="rId271" display="https://www.procyclingstats.com/rider/stan-dewulf"/>
    <hyperlink ref="A1630" r:id="rId272" display="https://www.procyclingstats.com/rider/harm-vanhoucke"/>
    <hyperlink ref="A873" r:id="rId273" display="https://www.procyclingstats.com/rider/lawson-craddock"/>
    <hyperlink ref="A1006" r:id="rId274" display="https://www.procyclingstats.com/rider/elie-gesbert"/>
    <hyperlink ref="A774" r:id="rId275" display="https://www.procyclingstats.com/rider/maciej-bodnar"/>
    <hyperlink ref="A883" r:id="rId276" display="https://www.procyclingstats.com/rider/stefan-de-bod"/>
    <hyperlink ref="A1004" r:id="rId277" display="https://www.procyclingstats.com/rider/kevin-geniets"/>
    <hyperlink ref="A1671" r:id="rId278" display="https://www.procyclingstats.com/rider/bram-welten"/>
    <hyperlink ref="A1180" r:id="rId279" display="https://www.procyclingstats.com/rider/jonathan-lastra"/>
    <hyperlink ref="A1439" r:id="rId280" display="https://www.procyclingstats.com/rider/oscar-riesebeek"/>
    <hyperlink ref="A960" r:id="rId281" display="https://www.procyclingstats.com/rider/ruben-fernandez"/>
    <hyperlink ref="A1447" r:id="rId282" display="https://www.procyclingstats.com/rider/oscar-rodriguez"/>
    <hyperlink ref="A988" r:id="rId283" display="https://www.procyclingstats.com/rider/tony-gallopin"/>
    <hyperlink ref="A1637" r:id="rId284" display="https://www.procyclingstats.com/rider/clement-venturini"/>
    <hyperlink ref="A768" r:id="rId285" display="https://www.procyclingstats.com/rider/mikel-bizkarra"/>
    <hyperlink ref="A1488" r:id="rId286" display="https://www.procyclingstats.com/rider/eduardo-sepulveda"/>
    <hyperlink ref="A1620" r:id="rId287" display="https://www.procyclingstats.com/rider/kenneth-van-rooy"/>
    <hyperlink ref="A1229" r:id="rId288" display="https://www.procyclingstats.com/rider/gianni-marchand"/>
    <hyperlink ref="A1288" r:id="rId289" display="https://www.procyclingstats.com/rider/mauricio-moreira"/>
    <hyperlink ref="A1331" r:id="rId290" display="https://www.procyclingstats.com/rider/kelland-brien"/>
    <hyperlink ref="A686" r:id="rId291" display="https://www.procyclingstats.com/rider/roger-adria"/>
    <hyperlink ref="A1410" r:id="rId292" display="https://www.procyclingstats.com/rider/sean-quinn"/>
    <hyperlink ref="A885" r:id="rId293" display="https://www.procyclingstats.com/rider/jasper-de-buyst"/>
    <hyperlink ref="A729" r:id="rId294" display="https://www.procyclingstats.com/rider/pierre-barbier"/>
    <hyperlink ref="A1407" r:id="rId295" display="https://www.procyclingstats.com/rider/vadim-pronskiy"/>
    <hyperlink ref="A940" r:id="rId296" display="https://www.procyclingstats.com/rider/itamar-einhorn"/>
    <hyperlink ref="A1384" r:id="rId297" display="https://www.procyclingstats.com/rider/laurent-pichon"/>
    <hyperlink ref="A756" r:id="rId298" display="https://www.procyclingstats.com/rider/clement-berthet"/>
    <hyperlink ref="A1550" r:id="rId299" display="https://www.procyclingstats.com/rider/lennert-teugels"/>
    <hyperlink ref="A1619" r:id="rId300" display="https://www.procyclingstats.com/rider/aaron-van-poucke"/>
    <hyperlink ref="A1606" r:id="rId301" display="https://www.procyclingstats.com/rider/mick-van-dijke"/>
    <hyperlink ref="A746" r:id="rId302" display="https://www.procyclingstats.com/rider/sjoerd-bax"/>
    <hyperlink ref="A726" r:id="rId303" display="https://www.procyclingstats.com/rider/alan-banaszek"/>
    <hyperlink ref="A962" r:id="rId304" display="https://www.procyclingstats.com/rider/valentin-ferron"/>
    <hyperlink ref="A986" r:id="rId305" display="https://www.procyclingstats.com/rider/davide-gabburo"/>
    <hyperlink ref="A997" r:id="rId306" display="https://www.procyclingstats.com/rider/aaron-gate"/>
    <hyperlink ref="A1661" r:id="rId307" display="https://www.procyclingstats.com/rider/soren-waerenskjold"/>
    <hyperlink ref="A1270" r:id="rId308" display="https://www.procyclingstats.com/rider/jonathan-milan"/>
    <hyperlink ref="A1185" r:id="rId309" display="https://www.procyclingstats.com/rider/oier-lazkano"/>
    <hyperlink ref="A1644" r:id="rId310" display="https://www.procyclingstats.com/rider/ethan-vernon"/>
    <hyperlink ref="A1316" r:id="rId311" display="https://www.procyclingstats.com/rider/joel-nicolau"/>
    <hyperlink ref="A1091" r:id="rId312" display="https://www.procyclingstats.com/rider/daan-hoole"/>
    <hyperlink ref="A1599" r:id="rId313" display="https://www.procyclingstats.com/rider/marijn-van-den-berg"/>
    <hyperlink ref="A1679" r:id="rId314" display="https://www.procyclingstats.com/rider/justin-wolf"/>
    <hyperlink ref="A1374" r:id="rId315" display="https://www.procyclingstats.com/rider/benjamin-perry"/>
    <hyperlink ref="A801" r:id="rId316" display="https://www.procyclingstats.com/rider/anatoliy-budyak"/>
    <hyperlink ref="A713" r:id="rId317" display="https://www.procyclingstats.com/rider/igor-arrieta-lizarraga"/>
    <hyperlink ref="A1465" r:id="rId318" display="https://www.procyclingstats.com/rider/jambaljamts-sainbayar"/>
    <hyperlink ref="A1158" r:id="rId319" display="https://www.procyclingstats.com/rider/raymond-kreder"/>
    <hyperlink ref="A1521" r:id="rId320" display="https://www.procyclingstats.com/rider/mark-stewart"/>
    <hyperlink ref="A1054" r:id="rId321" display="https://www.procyclingstats.com/rider/carl-fredrik-hagen"/>
    <hyperlink ref="A1667" r:id="rId322" display="https://www.procyclingstats.com/rider/samuel-watson"/>
    <hyperlink ref="A1268" r:id="rId323" display="https://www.procyclingstats.com/rider/madis-mihkels"/>
    <hyperlink ref="A898" r:id="rId324" display="https://www.procyclingstats.com/rider/gilles-de-wilde"/>
    <hyperlink ref="A847" r:id="rId325" display="https://www.procyclingstats.com/rider/mikael-cherel"/>
    <hyperlink ref="A950" r:id="rId326" display="https://www.procyclingstats.com/rider/alessandro-fancellu"/>
    <hyperlink ref="A1428" r:id="rId327" display="https://www.procyclingstats.com/rider/vojtech-repa"/>
    <hyperlink ref="A1002" r:id="rId328" display="https://www.procyclingstats.com/rider/derek-gee"/>
    <hyperlink ref="A1340" r:id="rId329" display="https://www.procyclingstats.com/rider/oscar-onley"/>
    <hyperlink ref="A1542" r:id="rId330" display="https://www.procyclingstats.com/rider/gleb-syritsa"/>
    <hyperlink ref="A1344" r:id="rId331" display="https://www.procyclingstats.com/rider/jakub-otruba"/>
    <hyperlink ref="A1386" r:id="rId332" display="https://www.procyclingstats.com/rider/davide-piganzoli"/>
    <hyperlink ref="A1356" r:id="rId333" display="https://www.procyclingstats.com/rider/jose-felix-parra"/>
    <hyperlink ref="A1354" r:id="rId334" display="https://www.procyclingstats.com/rider/aurelien-paret-peintre"/>
    <hyperlink ref="A939" r:id="rId335" display="https://www.procyclingstats.com/rider/odd-christian-eiking"/>
    <hyperlink ref="A782" r:id="rId336" display="https://www.procyclingstats.com/rider/franck-bonnamour"/>
    <hyperlink ref="A867" r:id="rId337" display="https://www.procyclingstats.com/rider/rui-costa"/>
    <hyperlink ref="A902" r:id="rId338" display="https://www.procyclingstats.com/rider/john-degenkolb"/>
    <hyperlink ref="A1292" r:id="rId339" display="https://www.procyclingstats.com/rider/michael-morkov"/>
    <hyperlink ref="A893" r:id="rId340" display="https://www.procyclingstats.com/rider/alessandro-de-marchi"/>
    <hyperlink ref="A682" r:id="rId341" display="https://www.procyclingstats.com/rider/jon-aberasturi"/>
    <hyperlink ref="A1064" r:id="rId342" display="https://www.procyclingstats.com/rider/heinrich-haussler"/>
    <hyperlink ref="A927" r:id="rId343" display="https://www.procyclingstats.com/rider/edward-irl-dunbar"/>
    <hyperlink ref="A918" r:id="rId344" display="https://www.procyclingstats.com/rider/joe-dombrowski"/>
    <hyperlink ref="A937" r:id="rId345" display="https://www.procyclingstats.com/rider/pascal-eenkhoorn"/>
    <hyperlink ref="A941" r:id="rId346" display="https://www.procyclingstats.com/rider/kenny-elissonde"/>
    <hyperlink ref="A778" r:id="rId347" display="https://www.procyclingstats.com/rider/guillaume-boivin"/>
    <hyperlink ref="A1063" r:id="rId348" display="https://www.procyclingstats.com/rider/chris-harper"/>
    <hyperlink ref="A1609" r:id="rId349" display="https://www.procyclingstats.com/rider/jos-van-emden"/>
    <hyperlink ref="A1635" r:id="rId350" display="https://www.procyclingstats.com/rider/simone-velasco"/>
    <hyperlink ref="A1371" r:id="rId351" display="https://www.procyclingstats.com/rider/anthony-perez"/>
    <hyperlink ref="A1508" r:id="rId352" display="https://www.procyclingstats.com/rider/dion-smith"/>
    <hyperlink ref="A889" r:id="rId353" display="https://www.procyclingstats.com/rider/arvid-de-kleijn"/>
    <hyperlink ref="A1518" r:id="rId354" display="https://www.procyclingstats.com/rider/jannik-steimle"/>
    <hyperlink ref="A977" r:id="rId355" display="https://www.procyclingstats.com/rider/omar-fraile"/>
    <hyperlink ref="A1338" r:id="rId356" display="https://www.procyclingstats.com/rider/rui-oliveira"/>
    <hyperlink ref="A836" r:id="rId357" display="https://www.procyclingstats.com/rider/jefferson-alexander-cepeda"/>
    <hyperlink ref="A809" r:id="rId358" display="https://www.procyclingstats.com/rider/oscar-cabedo"/>
    <hyperlink ref="A1146" r:id="rId359" display="https://www.procyclingstats.com/rider/james-knox"/>
    <hyperlink ref="A1201" r:id="rId360" display="https://www.procyclingstats.com/rider/emils-liepins"/>
    <hyperlink ref="A1260" r:id="rId361" display="https://www.procyclingstats.com/rider/milan-menten"/>
    <hyperlink ref="A1378" r:id="rId362" display="https://www.procyclingstats.com/rider/simone-petilli"/>
    <hyperlink ref="A1536" r:id="rId363" display="https://www.procyclingstats.com/rider/joel-suter"/>
    <hyperlink ref="A747" r:id="rId364" display="https://www.procyclingstats.com/rider/tobias-bayer"/>
    <hyperlink ref="A761" r:id="rId365" display="https://www.procyclingstats.com/rider/cedric-beullens"/>
    <hyperlink ref="A1677" r:id="rId366" display="https://www.procyclingstats.com/rider/stephen-williams"/>
    <hyperlink ref="A934" r:id="rId367" display="https://www.procyclingstats.com/rider/nicolas-edet"/>
    <hyperlink ref="A1312" r:id="rId368" display="https://www.procyclingstats.com/rider/krists-neilands"/>
    <hyperlink ref="A905" r:id="rId369" display="https://www.procyclingstats.com/rider/anthony-delaplace"/>
    <hyperlink ref="A763" r:id="rId370" display="https://www.procyclingstats.com/rider/jenthe-biermans"/>
    <hyperlink ref="A722" r:id="rId371" display="https://www.procyclingstats.com/rider/mattia-bais"/>
    <hyperlink ref="A1068" r:id="rId372" display="https://www.procyclingstats.com/rider/miguel-heidemann"/>
    <hyperlink ref="A699" r:id="rId373" display="https://www.procyclingstats.com/rider/idar-andersen"/>
    <hyperlink ref="A1547" r:id="rId374" display="https://www.procyclingstats.com/rider/harold-tejada"/>
    <hyperlink ref="A1615" r:id="rId375" display="https://www.procyclingstats.com/rider/bert-van-lerberghe"/>
    <hyperlink ref="A1698" r:id="rId376" display="https://www.procyclingstats.com/rider/nicolas-zukowsky"/>
    <hyperlink ref="A716" r:id="rId377" display="https://www.procyclingstats.com/rider/orluis-aular"/>
    <hyperlink ref="A770" r:id="rId378" display="https://www.procyclingstats.com/rider/erlend-blikra"/>
    <hyperlink ref="A854" r:id="rId379" display="https://www.procyclingstats.com/rider/kevin-colleoni"/>
    <hyperlink ref="A796" r:id="rId380" display="https://www.procyclingstats.com/rider/marco-brenner"/>
    <hyperlink ref="A909" r:id="rId381" display="https://www.procyclingstats.com/rider/nico-denz"/>
    <hyperlink ref="A964" r:id="rId382" display="https://www.procyclingstats.com/rider/frederico-figueiredo"/>
    <hyperlink ref="A921" r:id="rId383" display="https://www.procyclingstats.com/rider/paul-double"/>
    <hyperlink ref="A994" r:id="rId384" display="https://www.procyclingstats.com/rider/raul-garcia-pierna"/>
    <hyperlink ref="A1012" r:id="rId385" display="https://www.procyclingstats.com/rider/robbe-ghys"/>
    <hyperlink ref="A1372" r:id="rId386" display="https://www.procyclingstats.com/rider/hermann-pernsteiner"/>
    <hyperlink ref="A1545" r:id="rId387" display="https://www.procyclingstats.com/rider/lionel-taminiaux"/>
    <hyperlink ref="A1676" r:id="rId388" display="https://www.procyclingstats.com/rider/thimo-willems"/>
    <hyperlink ref="A1530" r:id="rId389" display="https://www.procyclingstats.com/rider/dmitry-strakhov"/>
    <hyperlink ref="A1300" r:id="rId390" display="https://www.procyclingstats.com/rider/henok-mulubrhan"/>
    <hyperlink ref="A1668" r:id="rId391" display="https://www.procyclingstats.com/rider/sasha-weemaes"/>
    <hyperlink ref="A1100" r:id="rId392" display="https://www.procyclingstats.com/rider/jonas-iversby-hvideberg"/>
    <hyperlink ref="A1474" r:id="rId393" display="https://www.procyclingstats.com/rider/cristian-scaroni"/>
    <hyperlink ref="A1333" r:id="rId394" display="https://www.procyclingstats.com/rider/ander-okamika"/>
    <hyperlink ref="A1666" r:id="rId395" display="https://www.procyclingstats.com/rider/jordi-warlop"/>
    <hyperlink ref="A735" r:id="rId396" display="https://www.procyclingstats.com/rider/louis-barre"/>
    <hyperlink ref="A1082" r:id="rId397" display="https://www.procyclingstats.com/rider/jacob-hindsgaul-madsen"/>
    <hyperlink ref="A1213" r:id="rId398" display="https://www.procyclingstats.com/rider/tobias-ludvigsson"/>
    <hyperlink ref="A736" r:id="rId399" display="https://www.procyclingstats.com/rider/jon-barrenetxea-golzarri"/>
    <hyperlink ref="A1639" r:id="rId400" display="https://www.procyclingstats.com/rider/kevin-vermaerke"/>
    <hyperlink ref="A1628" r:id="rId401" display="https://www.procyclingstats.com/rider/henri-vandenabeele"/>
    <hyperlink ref="A1248" r:id="rId402" display="https://www.procyclingstats.com/rider/joao-matias"/>
    <hyperlink ref="A1565" r:id="rId403" display="https://www.procyclingstats.com/rider/alessandro-tonelli"/>
    <hyperlink ref="A1588" r:id="rId404" display="https://www.procyclingstats.com/rider/mathias-vacek"/>
    <hyperlink ref="A715" r:id="rId405" display="https://www.procyclingstats.com/rider/lewis-askey"/>
    <hyperlink ref="A982" r:id="rId406" display="https://www.procyclingstats.com/rider/robin-froidevaux"/>
    <hyperlink ref="A1246" r:id="rId407" display="https://www.procyclingstats.com/rider/nariyuki-masuda"/>
    <hyperlink ref="A850" r:id="rId408" display="https://www.procyclingstats.com/rider/igor-chzhan"/>
    <hyperlink ref="A1468" r:id="rId409" display="https://www.procyclingstats.com/rider/mohd-harrif-saleh"/>
    <hyperlink ref="A1492" r:id="rId410" display="https://www.procyclingstats.com/rider/tom-sexton"/>
    <hyperlink ref="A1037" r:id="rId411" display="https://www.procyclingstats.com/rider/noah-granigan"/>
    <hyperlink ref="A1141" r:id="rId412" display="https://www.procyclingstats.com/rider/rainer-kepplinger"/>
    <hyperlink ref="A1241" r:id="rId413" display="https://www.procyclingstats.com/rider/lenny-martinez"/>
    <hyperlink ref="A1184" r:id="rId414" display="https://www.procyclingstats.com/rider/christopher-lawless"/>
    <hyperlink ref="A718" r:id="rId415" display="https://www.procyclingstats.com/rider/xabier-mikel-azparren-irurzun"/>
    <hyperlink ref="A1155" r:id="rId416" display="https://www.procyclingstats.com/rider/kristijan-koren"/>
    <hyperlink ref="A1298" r:id="rId417" display="https://www.procyclingstats.com/rider/gregor-muhlberger"/>
    <hyperlink ref="A1225" r:id="rId418" display="https://www.procyclingstats.com/rider/kamil-malecki"/>
    <hyperlink ref="A1675" r:id="rId419" display="https://www.procyclingstats.com/rider/hannes-wilksch"/>
    <hyperlink ref="A1252" r:id="rId420" display="https://www.procyclingstats.com/rider/scott-mcgill"/>
    <hyperlink ref="A1177" r:id="rId421" display="https://www.procyclingstats.com/rider/victor-langellotti"/>
    <hyperlink ref="A689" r:id="rId422" display="https://www.procyclingstats.com/rider/jacob-ahlsson"/>
    <hyperlink ref="A1150" r:id="rId423" display="https://www.procyclingstats.com/rider/sebastian-kolze-changizi"/>
    <hyperlink ref="A1018" r:id="rId424" display="https://www.procyclingstats.com/rider/thomas-gloag"/>
    <hyperlink ref="A1462" r:id="rId425" display="https://www.procyclingstats.com/rider/saeid-safarzadeh"/>
    <hyperlink ref="A877" r:id="rId426" display="https://www.procyclingstats.com/rider/sam-culverwell"/>
    <hyperlink ref="A1008" r:id="rId427" display="https://www.procyclingstats.com/rider/robert-gesink"/>
    <hyperlink ref="A1442" r:id="rId428" display="https://www.procyclingstats.com/rider/remy-rochas"/>
    <hyperlink ref="A1534" r:id="rId429" display="https://www.procyclingstats.com/rider/zdenek-stybar"/>
    <hyperlink ref="A1013" r:id="rId430" display="https://www.procyclingstats.com/rider/ryan-gibbons"/>
    <hyperlink ref="A781" r:id="rId431" display="https://www.procyclingstats.com/rider/niccolo-bonifazio"/>
    <hyperlink ref="A793" r:id="rId432" display="https://www.procyclingstats.com/rider/gianluca-brambilla"/>
    <hyperlink ref="A838" r:id="rId433" display="https://www.procyclingstats.com/rider/josef-cerny"/>
    <hyperlink ref="A1169" r:id="rId434" display="https://www.procyclingstats.com/rider/martin-laas"/>
    <hyperlink ref="A1104" r:id="rId435" display="https://www.procyclingstats.com/rider/daryl-impey"/>
    <hyperlink ref="A888" r:id="rId436" display="https://www.procyclingstats.com/rider/thomas-de-gendt"/>
    <hyperlink ref="A1391" r:id="rId437" display="https://www.procyclingstats.com/rider/baptiste-planckaert"/>
    <hyperlink ref="A1021" r:id="rId438" display="https://www.procyclingstats.com/rider/michael-gogl"/>
    <hyperlink ref="A1424" r:id="rId439" display="https://www.procyclingstats.com/rider/rafael-reis"/>
    <hyperlink ref="A825" r:id="rId440" display="https://www.procyclingstats.com/rider/simon-carr"/>
    <hyperlink ref="A1114" r:id="rId441" display="https://www.procyclingstats.com/rider/reinardt-janse-van-rensburg"/>
    <hyperlink ref="A1479" r:id="rId442" display="https://www.procyclingstats.com/rider/sebastian-schonberger"/>
    <hyperlink ref="A1088" r:id="rId443" display="https://www.procyclingstats.com/rider/matthew-holmes"/>
    <hyperlink ref="A1493" r:id="rId444" display="https://www.procyclingstats.com/rider/james-shaw"/>
    <hyperlink ref="A1120" r:id="rId445" display="https://www.procyclingstats.com/rider/anders-halland-johannessen"/>
    <hyperlink ref="A788" r:id="rId446" display="https://www.procyclingstats.com/rider/thomas-boudat"/>
    <hyperlink ref="A1147" r:id="rId447" display="https://www.procyclingstats.com/rider/jonas-koch"/>
    <hyperlink ref="A1045" r:id="rId448" display="https://www.procyclingstats.com/rider/eduard-michael-grosu"/>
    <hyperlink ref="A739" r:id="rId449" display="https://www.procyclingstats.com/rider/jan-barta"/>
    <hyperlink ref="A731" r:id="rId450" display="https://www.procyclingstats.com/rider/fernando-barcelo"/>
    <hyperlink ref="A1187" r:id="rId451" display="https://www.procyclingstats.com/rider/olivier-le-gac"/>
    <hyperlink ref="A1050" r:id="rId452" display="https://www.procyclingstats.com/rider/thibault-guernalec"/>
    <hyperlink ref="A1202" r:id="rId453" display="https://www.procyclingstats.com/rider/arjen-livyns"/>
    <hyperlink ref="A1182" r:id="rId454" display="https://www.procyclingstats.com/rider/karl-patrick-lauk"/>
    <hyperlink ref="A1131" r:id="rId455" display="https://www.procyclingstats.com/rider/jakub-kaczmarek"/>
    <hyperlink ref="A968" r:id="rId456" display="https://www.procyclingstats.com/rider/finn-fisher-black"/>
    <hyperlink ref="A1458" r:id="rId457" display="https://www.procyclingstats.com/rider/ibon-ruiz"/>
    <hyperlink ref="A1560" r:id="rId458" display="https://www.procyclingstats.com/rider/antonio-tiberi"/>
    <hyperlink ref="A730" r:id="rId459" display="https://www.procyclingstats.com/rider/rudy-barbier"/>
    <hyperlink ref="A741" r:id="rId460" display="https://www.procyclingstats.com/rider/stephen-bassett"/>
    <hyperlink ref="A776" r:id="rId461" display="https://www.procyclingstats.com/rider/tom-bohli"/>
    <hyperlink ref="A789" r:id="rId462" display="https://www.procyclingstats.com/rider/maxime-bouet"/>
    <hyperlink ref="A869" r:id="rId463" display="https://www.procyclingstats.com/rider/pier-andre-cote"/>
    <hyperlink ref="A922" r:id="rId464" display="https://www.procyclingstats.com/rider/owain-doull"/>
    <hyperlink ref="A896" r:id="rId465" display="https://www.procyclingstats.com/rider/floris-de-tier"/>
    <hyperlink ref="A924" r:id="rId466" display="https://www.procyclingstats.com/rider/jarrad-drizners"/>
    <hyperlink ref="A989" r:id="rId467" display="https://www.procyclingstats.com/rider/francisco-galvan"/>
    <hyperlink ref="A1038" r:id="rId468" display="https://www.procyclingstats.com/rider/jonas-gregaard"/>
    <hyperlink ref="A1052" r:id="rId469" display="https://www.procyclingstats.com/rider/simon-guglielmi"/>
    <hyperlink ref="A1024" r:id="rId470" display="https://www.procyclingstats.com/rider/omer-goldstein"/>
    <hyperlink ref="A1502" r:id="rId471" display="https://www.procyclingstats.com/rider/edvaldas-siskevicius"/>
    <hyperlink ref="A1304" r:id="rId472" display="https://www.procyclingstats.com/rider/kyle-murphy"/>
    <hyperlink ref="A1322" r:id="rId473" display="https://www.procyclingstats.com/rider/mathias-norsgaard"/>
    <hyperlink ref="A1562" r:id="rId474" display="https://www.procyclingstats.com/rider/marco-tizza"/>
    <hyperlink ref="A1143" r:id="rId475" display="https://www.procyclingstats.com/rider/alex-kirsch"/>
    <hyperlink ref="A1687" r:id="rId476" display="https://www.procyclingstats.com/rider/rick-zabel"/>
    <hyperlink ref="A1226" r:id="rId477" display="https://www.procyclingstats.com/rider/matteo-malucelli"/>
    <hyperlink ref="A1349" r:id="rId478" display="https://www.procyclingstats.com/rider/mathijs-paasschens"/>
    <hyperlink ref="A1359" r:id="rId479" display="https://www.procyclingstats.com/rider/barnabas-peak"/>
    <hyperlink ref="A1277" r:id="rId480" display="https://www.procyclingstats.com/rider/muhammad-nur-aiman-mohd-zariff"/>
    <hyperlink ref="A1685" r:id="rId481" display="https://www.procyclingstats.com/rider/dawit-yemane"/>
    <hyperlink ref="A1291" r:id="rId482" display="https://www.procyclingstats.com/rider/emmanuel-morin"/>
    <hyperlink ref="A1099" r:id="rId483" display="https://www.procyclingstats.com/rider/laurens-huys"/>
    <hyperlink ref="A1600" r:id="rId484" display="https://www.procyclingstats.com/rider/julius-van-den-berg"/>
    <hyperlink ref="A1624" r:id="rId485" display="https://www.procyclingstats.com/rider/stan-van-tricht"/>
    <hyperlink ref="A1329" r:id="rId486" display="https://www.procyclingstats.com/rider/thibau-nys"/>
    <hyperlink ref="A1432" r:id="rId487" display="https://www.procyclingstats.com/rider/laurenz-rex"/>
    <hyperlink ref="A1175" r:id="rId488" display="https://www.procyclingstats.com/rider/luke-lamperti"/>
    <hyperlink ref="A1665" r:id="rId489" display="https://www.procyclingstats.com/rider/frederik-wandahl"/>
    <hyperlink ref="A1700" r:id="rId490" display="https://www.procyclingstats.com/rider/ben-zwiehoff"/>
    <hyperlink ref="A1234" r:id="rId491" display="https://www.procyclingstats.com/rider/marti-marquez"/>
    <hyperlink ref="A1273" r:id="rId492" display="https://www.procyclingstats.com/rider/pau-miquel-delgado"/>
    <hyperlink ref="A1089" r:id="rId493" display="https://www.procyclingstats.com/rider/adne-holter"/>
    <hyperlink ref="A1214" r:id="rId494" display="https://www.procyclingstats.com/rider/luis-joe-luhrs"/>
    <hyperlink ref="A1365" r:id="rId495" display="https://www.procyclingstats.com/rider/oscar-pelegri"/>
    <hyperlink ref="A1223" r:id="rId496" display="https://www.procyclingstats.com/rider/tom-mainguenaud"/>
    <hyperlink ref="A904" r:id="rId497" display="https://www.procyclingstats.com/rider/tristan-delacroix"/>
    <hyperlink ref="A1346" r:id="rId498" display="https://www.procyclingstats.com/rider/paul-ourselin"/>
    <hyperlink ref="A758" r:id="rId499" display="https://www.procyclingstats.com/rider/kevin-besson"/>
    <hyperlink ref="A1453" r:id="rId500" display="https://www.procyclingstats.com/rider/stephane-rossetto"/>
    <hyperlink ref="A1267" r:id="rId501" display="https://www.procyclingstats.com/rider/andrea-mifsud"/>
    <hyperlink ref="A870" r:id="rId502" display="https://www.procyclingstats.com/rider/jonathan-couanon"/>
    <hyperlink ref="A1107" r:id="rId503" display="https://www.procyclingstats.com/rider/xabier-isasa-larranaga"/>
    <hyperlink ref="A897" r:id="rId504" display="https://www.procyclingstats.com/rider/lindsay-de-vylder"/>
    <hyperlink ref="A1369" r:id="rId505" display="https://www.procyclingstats.com/rider/paul-penhoet"/>
    <hyperlink ref="A1023" r:id="rId506" display="https://www.procyclingstats.com/rider/peio-goikoetxea"/>
    <hyperlink ref="A928" r:id="rId507" display="https://www.procyclingstats.com/rider/jan-dunnewind"/>
    <hyperlink ref="A1001" r:id="rId508" display="https://www.procyclingstats.com/rider/michele-gazzoli"/>
    <hyperlink ref="A1388" r:id="rId509" display="https://www.procyclingstats.com/rider/pedro-pinto2"/>
    <hyperlink ref="A961" r:id="rId510" display="https://www.procyclingstats.com/rider/antonio-manuel-sousa-ferreira"/>
    <hyperlink ref="A1495" r:id="rId511" display="https://www.procyclingstats.com/rider/afonso-silva"/>
    <hyperlink ref="A1648" r:id="rId512" display="https://www.procyclingstats.com/rider/xandres-vervloesem"/>
    <hyperlink ref="A1178" r:id="rId513" display="https://www.procyclingstats.com/rider/paul-lapeira"/>
    <hyperlink ref="A1148" r:id="rId514" display="https://www.procyclingstats.com/rider/pavel-kochetkov"/>
    <hyperlink ref="A923" r:id="rId515" display="https://www.procyclingstats.com/rider/andre-drege"/>
    <hyperlink ref="A1461" r:id="rId516" display="https://www.procyclingstats.com/rider/el-houcaine-sabbahi"/>
    <hyperlink ref="A1325" r:id="rId517" display="https://www.procyclingstats.com/rider/jean-bosco-nsengiyumva"/>
    <hyperlink ref="A691" r:id="rId518" display="https://www.procyclingstats.com/rider/juan-diego-alba"/>
    <hyperlink ref="A1065" r:id="rId519" display="https://www.procyclingstats.com/rider/leo-hayter"/>
    <hyperlink ref="A1042" r:id="rId520" display="https://www.procyclingstats.com/rider/donavan-grondin"/>
    <hyperlink ref="A1393" r:id="rId521" display="https://www.procyclingstats.com/rider/jensen-plowright"/>
    <hyperlink ref="A1156" r:id="rId522" display="https://www.procyclingstats.com/rider/victor-koretzky"/>
    <hyperlink ref="A771" r:id="rId523" display="https://www.procyclingstats.com/rider/joren-bloem2"/>
    <hyperlink ref="A1345" r:id="rId524" display="https://www.procyclingstats.com/rider/rick-ottema"/>
    <hyperlink ref="A1418" r:id="rId525" display="https://www.procyclingstats.com/rider/luca-rastelli"/>
    <hyperlink ref="A1466" r:id="rId526" display="https://www.procyclingstats.com/rider/szymon-sajnok"/>
    <hyperlink ref="A1199" r:id="rId527" display="https://www.procyclingstats.com/rider/william-blume-levy"/>
    <hyperlink ref="A1250" r:id="rId528" display="https://www.procyclingstats.com/rider/flavien-maurelet"/>
    <hyperlink ref="A1047" r:id="rId529" display="https://www.procyclingstats.com/rider/tord-gudmestad"/>
    <hyperlink ref="A1040" r:id="rId530" display="https://www.procyclingstats.com/rider/fabien-grellier"/>
    <hyperlink ref="A1125" r:id="rId531" display="https://www.procyclingstats.com/rider/alan-jousseaume"/>
    <hyperlink ref="A783" r:id="rId532" display="https://www.procyclingstats.com/rider/kamiel-bonneu"/>
    <hyperlink ref="A792" r:id="rId533" display="https://www.procyclingstats.com/rider/vito-braet"/>
    <hyperlink ref="A1200" r:id="rId534" display="https://www.procyclingstats.com/rider/fabian-lienhard"/>
    <hyperlink ref="A1375" r:id="rId535" display="https://www.procyclingstats.com/rider/thomas-pesenti"/>
    <hyperlink ref="A784" r:id="rId536" display="https://www.procyclingstats.com/rider/giovanni-bortoluzzi"/>
    <hyperlink ref="A1646" r:id="rId537" display="https://www.procyclingstats.com/rider/alessandro-verre"/>
    <hyperlink ref="A742" r:id="rId538" display="https://www.procyclingstats.com/rider/gustav-basson"/>
    <hyperlink ref="A807" r:id="rId539" display="https://www.procyclingstats.com/rider/rnus-byiza-uhiriwe"/>
    <hyperlink ref="A697" r:id="rId540" display="https://www.procyclingstats.com/rider/hamza-amari"/>
    <hyperlink ref="A1336" r:id="rId541" display="https://www.procyclingstats.com/rider/ivo-emanuel-alves"/>
    <hyperlink ref="A1353" r:id="rId542" display="https://www.procyclingstats.com/rider/anton-palzer"/>
    <hyperlink ref="A1057" r:id="rId543" display="https://www.procyclingstats.com/rider/muradjan-halmuratov"/>
    <hyperlink ref="A1274" r:id="rId544" display="https://www.procyclingstats.com/rider/yousef-mohamed-mirza"/>
    <hyperlink ref="A942" r:id="rId545" display="https://www.procyclingstats.com/rider/bilguunjargal-erdenebat"/>
    <hyperlink ref="A839" r:id="rId546" display="https://www.procyclingstats.com/rider/mohamad-esmail-chaichi-raghimi"/>
    <hyperlink ref="A1195" r:id="rId547" display="https://www.procyclingstats.com/rider/bart-lemmen"/>
    <hyperlink ref="A933" r:id="rId548" display="https://www.procyclingstats.com/rider/nathan-earle"/>
    <hyperlink ref="A1128" r:id="rId549" display="https://www.procyclingstats.com/rider/mohd-elmi-jumari"/>
    <hyperlink ref="A1129" r:id="rId550" display="https://www.procyclingstats.com/rider/nattapol-jumchat"/>
    <hyperlink ref="A1247" r:id="rId551" display="https://www.procyclingstats.com/rider/mohd-shahrul-mat-amin"/>
    <hyperlink ref="A1266" r:id="rId552" display="https://www.procyclingstats.com/rider/valentin-midey"/>
    <hyperlink ref="A1355" r:id="rId553" display="https://www.procyclingstats.com/rider/keon-woo-park"/>
    <hyperlink ref="A1149" r:id="rId554" display="https://www.procyclingstats.com/rider/yuma-koishi"/>
    <hyperlink ref="A953" r:id="rId555" display="https://www.procyclingstats.com/rider/marcelo-felipe"/>
    <hyperlink ref="A1276" r:id="rId556" display="https://www.procyclingstats.com/rider/muhammad-shaiful-adlan"/>
    <hyperlink ref="A1048" r:id="rId557" display="https://www.procyclingstats.com/rider/mael-guegan"/>
    <hyperlink ref="A1627" r:id="rId558" display="https://www.procyclingstats.com/rider/kenneth-van-bilsen"/>
    <hyperlink ref="A979" r:id="rId559" display="https://www.procyclingstats.com/rider/michael-freiberg"/>
    <hyperlink ref="A1189" r:id="rId560" display="https://www.procyclingstats.com/rider/conor-leahy"/>
    <hyperlink ref="A849" r:id="rId561" display="https://www.procyclingstats.com/rider/alastair-christie-johnston"/>
    <hyperlink ref="A958" r:id="rId562" display="https://www.procyclingstats.com/rider/miguel-angel-fernandez-ruiz"/>
    <hyperlink ref="A1472" r:id="rId563" display="https://www.procyclingstats.com/rider/mustafa-sayar"/>
    <hyperlink ref="A703" r:id="rId564" display="https://www.procyclingstats.com/rider/mario-aparicio-munoz"/>
    <hyperlink ref="A1535" r:id="rId565" display="https://www.procyclingstats.com/rider/dylan-sunderland"/>
    <hyperlink ref="A1269" r:id="rId566" display="https://www.procyclingstats.com/rider/fran-miholjevic"/>
    <hyperlink ref="A1389" r:id="rId567" display="https://www.procyclingstats.com/rider/edgar-andres-pinzon-villalba"/>
    <hyperlink ref="A1026" r:id="rId568" display="https://www.procyclingstats.com/rider/german-dario-gomez"/>
    <hyperlink ref="A1513" r:id="rId569" display="https://www.procyclingstats.com/rider/jaka-spoljar"/>
    <hyperlink ref="A973" r:id="rId570" display="https://www.procyclingstats.com/rider/filippo-fortin"/>
    <hyperlink ref="A1457" r:id="rId571" display="https://www.procyclingstats.com/rider/bartosz-rudyk"/>
    <hyperlink ref="A1132" r:id="rId572" display="https://www.procyclingstats.com/rider/dusan-kalaba"/>
    <hyperlink ref="A813" r:id="rId573" display="https://www.procyclingstats.com/rider/walter-calzoni"/>
    <hyperlink ref="A1370" r:id="rId574" display="https://www.procyclingstats.com/rider/david-per"/>
    <hyperlink ref="A1425" r:id="rId575" display="https://www.procyclingstats.com/rider/patrick-reissig"/>
    <hyperlink ref="A966" r:id="rId576" display="https://www.procyclingstats.com/rider/tilen-finkst"/>
    <hyperlink ref="A1093" r:id="rId577" display="https://www.procyclingstats.com/rider/ziga-horvat"/>
    <hyperlink ref="A913" r:id="rId578" display="https://www.procyclingstats.com/rider/francesco-di-felice"/>
    <hyperlink ref="A1514" r:id="rId579" display="https://www.procyclingstats.com/rider/mihael-stajnar"/>
    <hyperlink ref="A1693" r:id="rId580" display="https://www.procyclingstats.com/rider/bauyrzhan-zhaparuly"/>
    <hyperlink ref="A1377" r:id="rId581" display="https://www.procyclingstats.com/rider/nans-peters"/>
    <hyperlink ref="A738" r:id="rId582" display="https://www.procyclingstats.com/rider/william-barta"/>
    <hyperlink ref="A976" r:id="rId583" display="https://www.procyclingstats.com/rider/james-fouche"/>
    <hyperlink ref="A1373" r:id="rId584" display="https://www.procyclingstats.com/rider/andrea-peron"/>
    <hyperlink ref="A1328" r:id="rId585" display="https://www.procyclingstats.com/rider/nils-nyborg-broge"/>
    <hyperlink ref="A1102" r:id="rId586" display="https://www.procyclingstats.com/rider/periklis-ilias"/>
    <hyperlink ref="A1655" r:id="rId587" display="https://www.procyclingstats.com/rider/attilio-viviani"/>
    <hyperlink ref="A681" r:id="rId588" display="https://www.procyclingstats.com/rider/hakon-aalrust"/>
    <hyperlink ref="A1196" r:id="rId589" display="https://www.procyclingstats.com/rider/sander-lemmens"/>
    <hyperlink ref="A1537" r:id="rId590" display="https://www.procyclingstats.com/rider/embret-svestad-bardseng"/>
    <hyperlink ref="A1096" r:id="rId591" display="https://www.procyclingstats.com/rider/antoine-huby"/>
    <hyperlink ref="A1106" r:id="rId592" display="https://www.procyclingstats.com/rider/unai-iribar-jauregi"/>
    <hyperlink ref="A899" r:id="rId593" display="https://www.procyclingstats.com/rider/antoine-debons"/>
    <hyperlink ref="A1556" r:id="rId594" display="https://www.procyclingstats.com/rider/valere-thiebaud"/>
    <hyperlink ref="A798" r:id="rId595" display="https://www.procyclingstats.com/rider/nils-brun"/>
    <hyperlink ref="A753" r:id="rId596" display="https://www.procyclingstats.com/rider/jenno-berckmoes"/>
    <hyperlink ref="A980" r:id="rId597" display="https://www.procyclingstats.com/rider/milan-fretin"/>
    <hyperlink ref="A855" r:id="rId598" display="https://www.procyclingstats.com/rider/alex-colman"/>
    <hyperlink ref="A772" r:id="rId599" display="https://www.procyclingstats.com/rider/louis-blouwe"/>
    <hyperlink ref="A1172" r:id="rId600" display="https://www.procyclingstats.com/rider/matthieu-ladagnous"/>
    <hyperlink ref="A906" r:id="rId601" display="https://www.procyclingstats.com/rider/joris-delbove"/>
    <hyperlink ref="A1629" r:id="rId602" display="https://www.procyclingstats.com/rider/ward-vanhoof"/>
    <hyperlink ref="A880" r:id="rId603" display="https://www.procyclingstats.com/rider/nicolas-dalla-valle"/>
    <hyperlink ref="A841" r:id="rId604" display="https://www.procyclingstats.com/rider/lauro-cesar-chaman"/>
    <hyperlink ref="A861" r:id="rId605" display="https://www.procyclingstats.com/rider/emiliano-contreras"/>
    <hyperlink ref="A1327" r:id="rId606" display="https://www.procyclingstats.com/rider/sixto-nunez"/>
    <hyperlink ref="A1022" r:id="rId607" display="https://www.procyclingstats.com/rider/andre-eduardo-gohr"/>
    <hyperlink ref="A965" r:id="rId608" display="https://www.procyclingstats.com/rider/eddy-fine"/>
    <hyperlink ref="A1616" r:id="rId609" display="https://www.procyclingstats.com/rider/morne-van-niekerk"/>
    <hyperlink ref="A767" r:id="rId610" display="https://www.procyclingstats.com/rider/pavel-bittner"/>
    <hyperlink ref="A1142" r:id="rId611" display="https://www.procyclingstats.com/rider/timo-kielich"/>
    <hyperlink ref="A737" r:id="rId612" display="https://www.procyclingstats.com/rider/tomas-barta"/>
    <hyperlink ref="A1367" r:id="rId613" display="https://www.procyclingstats.com/rider/ukko-iisakki-peltonen"/>
    <hyperlink ref="A1408" r:id="rId614" display="https://www.procyclingstats.com/rider/peeter-pruus"/>
    <hyperlink ref="A1376" r:id="rId615" display="https://www.procyclingstats.com/rider/arne-peters"/>
    <hyperlink ref="A1303" r:id="rId616" display="https://www.procyclingstats.com/rider/jakub-murias"/>
    <hyperlink ref="A1072" r:id="rId617" display="https://www.procyclingstats.com/rider/paul-hennequin"/>
    <hyperlink ref="A1262" r:id="rId618" display="https://www.procyclingstats.com/rider/julian-mertens"/>
    <hyperlink ref="A707" r:id="rId619" display="https://www.procyclingstats.com/rider/jorge-arcas"/>
    <hyperlink ref="A1073" r:id="rId620" display="https://www.procyclingstats.com/rider/michael-hepburn"/>
    <hyperlink ref="A1239" r:id="rId621" display="https://www.procyclingstats.com/rider/alessio-martinelli"/>
    <hyperlink ref="A1538" r:id="rId622" display="https://www.procyclingstats.com/rider/laurens-sweeck"/>
    <hyperlink ref="A1212" r:id="rId623" display="https://www.procyclingstats.com/rider/riccardo-lucca"/>
    <hyperlink ref="A1649" r:id="rId624" display="https://www.procyclingstats.com/rider/riccardo-verza-2"/>
    <hyperlink ref="A1470" r:id="rId625" display="https://www.procyclingstats.com/rider/edoardo-sandri"/>
    <hyperlink ref="A1525" r:id="rId626" display="https://www.procyclingstats.com/rider/oliver-stockwell"/>
    <hyperlink ref="A687" r:id="rId627" display="https://www.procyclingstats.com/rider/thijs-aerts"/>
    <hyperlink ref="A1154" r:id="rId628" display="https://www.procyclingstats.com/rider/tomas-kopecky"/>
    <hyperlink ref="A1467" r:id="rId629" display="https://www.procyclingstats.com/rider/alexander-salby"/>
    <hyperlink ref="A910" r:id="rId630" display="https://www.procyclingstats.com/rider/ceriel-desal"/>
    <hyperlink ref="A1380" r:id="rId631" display="https://www.procyclingstats.com/rider/dimitri-peyskens"/>
    <hyperlink ref="A1623" r:id="rId632" display="https://www.procyclingstats.com/rider/roel-van-sintmaartensdijk"/>
    <hyperlink ref="A1032" r:id="rId633" display="https://www.procyclingstats.com/rider/jean-goubert"/>
    <hyperlink ref="A1062" r:id="rId634" display="https://www.procyclingstats.com/rider/lasse-norman-hansen"/>
    <hyperlink ref="A1564" r:id="rId635" display="https://www.procyclingstats.com/rider/alex-tolio"/>
    <hyperlink ref="A1420" r:id="rId636" display="https://www.procyclingstats.com/rider/edward-ravasi"/>
    <hyperlink ref="A1401" r:id="rId637" display="https://www.procyclingstats.com/rider/viktor-potocki"/>
    <hyperlink ref="A1092" r:id="rId638" display="https://www.procyclingstats.com/rider/dylan-hopkins"/>
    <hyperlink ref="A1654" r:id="rId639" display="https://www.procyclingstats.com/rider/simon-vitzthum"/>
    <hyperlink ref="A1659" r:id="rId640" display="https://www.procyclingstats.com/rider/yannis-voisard"/>
    <hyperlink ref="A1321" r:id="rId641" display="https://www.procyclingstats.com/rider/truls-nordhagen"/>
    <hyperlink ref="A1499" r:id="rId642" display="https://www.procyclingstats.com/rider/george-simpson"/>
    <hyperlink ref="A1036" r:id="rId643" display="https://www.procyclingstats.com/rider/kamil-gradek"/>
    <hyperlink ref="A879" r:id="rId644" display="https://www.procyclingstats.com/rider/matteo-dal-cin"/>
    <hyperlink ref="A1360" r:id="rId645" display="https://www.procyclingstats.com/rider/george-peden"/>
    <hyperlink ref="A1034" r:id="rId646" display="https://www.procyclingstats.com/rider/regan-gough"/>
    <hyperlink ref="A1653" r:id="rId647" display="https://www.procyclingstats.com/rider/michael-vink"/>
    <hyperlink ref="A1301" r:id="rId648" display="https://www.procyclingstats.com/rider/byron-munton"/>
    <hyperlink ref="A1309" r:id="rId649" display="https://www.procyclingstats.com/rider/yuriy-natarov"/>
    <hyperlink ref="A876" r:id="rId650" display="https://www.procyclingstats.com/rider/jan-andrej-cully"/>
    <hyperlink ref="A817" r:id="rId651" display="https://www.procyclingstats.com/rider/marek-canecky"/>
    <hyperlink ref="A1437" r:id="rId652" display="https://www.procyclingstats.com/rider/alexandar-richardson"/>
    <hyperlink ref="A1440" r:id="rId653" display="https://www.procyclingstats.com/rider/yeison-rincon"/>
    <hyperlink ref="A1673" r:id="rId654" display="https://www.procyclingstats.com/rider/james-whelan"/>
    <hyperlink ref="A1123" r:id="rId655" display="https://www.procyclingstats.com/rider/brendan-johnston"/>
    <hyperlink ref="A1523" r:id="rId656" display="https://www.procyclingstats.com/rider/tyler-stites"/>
    <hyperlink ref="A1532" r:id="rId657" display="https://www.procyclingstats.com/rider/colin-stussi"/>
    <hyperlink ref="A702" r:id="rId658" display="https://www.procyclingstats.com/rider/tiago-antunes"/>
    <hyperlink ref="A866" r:id="rId659" display="https://www.procyclingstats.com/rider/fabio-manuel-fernandes-costa"/>
    <hyperlink ref="A1097" r:id="rId660" display="https://www.procyclingstats.com/rider/richard-huera"/>
    <hyperlink ref="A1251" r:id="rId661" display="https://www.procyclingstats.com/rider/cormac-mcgeough"/>
    <hyperlink ref="A1688" r:id="rId662" display="https://www.procyclingstats.com/rider/matej-zahalka"/>
    <hyperlink ref="A1689" r:id="rId663" display="https://www.procyclingstats.com/rider/artyom-zakharov"/>
    <hyperlink ref="A1144" r:id="rId664" display="https://www.procyclingstats.com/rider/siim-kiskonen"/>
    <hyperlink ref="A969" r:id="rId665" display="https://www.procyclingstats.com/rider/andzs-flaksis"/>
    <hyperlink ref="A1069" r:id="rId666" display="https://www.procyclingstats.com/rider/colin-heiderscheid"/>
    <hyperlink ref="A1587" r:id="rId667" display="https://www.procyclingstats.com/rider/noe-ury"/>
    <hyperlink ref="A983" r:id="rId668" display="https://www.procyclingstats.com/rider/christopher-froome"/>
    <hyperlink ref="A1258" r:id="rId669" display="https://www.procyclingstats.com/rider/lukas-meiler"/>
    <hyperlink ref="A685" r:id="rId670" display="https://www.procyclingstats.com/rider/johannes-adamietz"/>
    <hyperlink ref="A1592" r:id="rId671" display="https://www.procyclingstats.com/rider/miquel-valls"/>
    <hyperlink ref="A811" r:id="rId672" display="https://www.procyclingstats.com/rider/jonathan-klever-caicedo"/>
    <hyperlink ref="A1209" r:id="rId673" display="https://www.procyclingstats.com/rider/juan-antonio-lopez-cozar-jaimez"/>
    <hyperlink ref="A1256" r:id="rId674" display="https://www.procyclingstats.com/rider/johan-meens"/>
    <hyperlink ref="A1137" r:id="rId675" display="https://www.procyclingstats.com/rider/jan-kaspar"/>
    <hyperlink ref="A1400" r:id="rId676" display="https://www.procyclingstats.com/rider/max-poole"/>
    <hyperlink ref="A1573" r:id="rId677" display="https://www.procyclingstats.com/rider/bastien-tronchon"/>
    <hyperlink ref="A1431" r:id="rId678" display="https://www.procyclingstats.com/rider/valentin-retailleau"/>
    <hyperlink ref="A1490" r:id="rId679" display="https://www.procyclingstats.com/rider/pieter-serry"/>
    <hyperlink ref="A1235" r:id="rId680" display="https://www.procyclingstats.com/rider/alex-martin-gutierrez"/>
    <hyperlink ref="A794" r:id="rId681" display="https://www.procyclingstats.com/rider/sam-brand"/>
    <hyperlink ref="A797" r:id="rId682" display="https://www.procyclingstats.com/rider/piotr-brozyna"/>
    <hyperlink ref="A1436" r:id="rId683" display="https://www.procyclingstats.com/rider/louis-richard"/>
    <hyperlink ref="A1421" r:id="rId684" display="https://www.procyclingstats.com/rider/oliver-rees"/>
    <hyperlink ref="A1566" r:id="rId685" display="https://www.procyclingstats.com/rider/edwin-torres"/>
    <hyperlink ref="A1302" r:id="rId686" display="https://www.procyclingstats.com/rider/jokin-murguialday-elorza"/>
    <hyperlink ref="A1205" r:id="rId687" display="https://www.procyclingstats.com/rider/andoni-lopez-de-abetxuko-jimenez"/>
    <hyperlink ref="A1127" r:id="rId688" display="https://www.procyclingstats.com/rider/txomin-juaristi"/>
    <hyperlink ref="A1188" r:id="rId689" display="https://www.procyclingstats.com/rider/goncalo-leaca"/>
    <hyperlink ref="A823" r:id="rId690" display="https://www.procyclingstats.com/rider/andre-cardoso"/>
    <hyperlink ref="A903" r:id="rId691" display="https://www.procyclingstats.com/rider/jesus-del-pino"/>
    <hyperlink ref="A1028" r:id="rId692" display="https://www.procyclingstats.com/rider/helder-goncalves"/>
    <hyperlink ref="A1255" r:id="rId693" display="https://www.procyclingstats.com/rider/joao-medeiros"/>
    <hyperlink ref="A1409" r:id="rId694" display="https://www.procyclingstats.com/rider/blake-quick"/>
    <hyperlink ref="A1405" r:id="rId695" display="https://www.procyclingstats.com/rider/cedric-pries"/>
    <hyperlink ref="A1484" r:id="rId696" display="https://www.procyclingstats.com/rider/ylber-sefa"/>
    <hyperlink ref="A1232" r:id="rId697" display="https://www.procyclingstats.com/rider/axel-mariault"/>
    <hyperlink ref="A1361" r:id="rId698" display="https://www.procyclingstats.com/rider/nicklas-amdi-pedersen"/>
    <hyperlink ref="A1071" r:id="rId699" display="https://www.procyclingstats.com/rider/magnus-henneberg"/>
    <hyperlink ref="A795" r:id="rId700" display="https://www.procyclingstats.com/rider/mathias-bregnhoj"/>
    <hyperlink ref="A970" r:id="rId701" display="https://www.procyclingstats.com/rider/anders-foldager"/>
    <hyperlink ref="A1699" r:id="rId702" display="https://www.procyclingstats.com/rider/matic-zumer"/>
    <hyperlink ref="A1339" r:id="rId703" display="https://www.procyclingstats.com/rider/ingvar-omarsson"/>
    <hyperlink ref="A780" r:id="rId704" display="https://www.procyclingstats.com/rider/davide-bomboi"/>
    <hyperlink ref="A704" r:id="rId705" display="https://www.procyclingstats.com/rider/ruben-apers"/>
    <hyperlink ref="A1117" r:id="rId706" display="https://www.procyclingstats.com/rider/jordan-jegat"/>
    <hyperlink ref="A1043" r:id="rId707" display="https://www.procyclingstats.com/rider/felix-gros"/>
    <hyperlink ref="A1009" r:id="rId708" display="https://www.procyclingstats.com/rider/jakob-gessner"/>
    <hyperlink ref="A925" r:id="rId709" display="https://www.procyclingstats.com/rider/roman-duckert"/>
    <hyperlink ref="A1417" r:id="rId710" display="https://www.procyclingstats.com/rider/frederik-rasmann"/>
    <hyperlink ref="A1598" r:id="rId711" display="https://www.procyclingstats.com/rider/loe-van-belle"/>
    <hyperlink ref="A1027" r:id="rId712" display="https://www.procyclingstats.com/rider/nicolas-david-gomez"/>
    <hyperlink ref="A1672" r:id="rId713" display="https://www.procyclingstats.com/rider/mats-wenzel"/>
    <hyperlink ref="A881" r:id="rId714" display="https://www.procyclingstats.com/rider/davide-dapporto"/>
    <hyperlink ref="A978" r:id="rId715" display="https://www.procyclingstats.com/rider/stian-fredheim"/>
    <hyperlink ref="A1517" r:id="rId716" display="https://www.procyclingstats.com/rider/felix-stehli"/>
    <hyperlink ref="A1087" r:id="rId717" display="https://www.procyclingstats.com/rider/adam-holm-jorgensen"/>
    <hyperlink ref="A1171" r:id="rId718" display="https://www.procyclingstats.com/rider/jordan-labrosse"/>
    <hyperlink ref="A1140" r:id="rId719" display="https://www.procyclingstats.com/rider/petr-kelemeh"/>
    <hyperlink ref="A1589" r:id="rId720" display="https://www.procyclingstats.com/rider/baptiste-vadic"/>
    <hyperlink ref="A1039" r:id="rId721" display="https://www.procyclingstats.com/rider/romain-gregoire1"/>
    <hyperlink ref="A1478" r:id="rId722" display="https://www.procyclingstats.com/rider/maximilian-schmidbauer"/>
    <hyperlink ref="A1191" r:id="rId723" display="https://www.procyclingstats.com/rider/william-junior-lecerf"/>
    <hyperlink ref="A917" r:id="rId724" display="https://www.procyclingstats.com/rider/matthew-dinham"/>
    <hyperlink ref="A1186" r:id="rId725" display="https://www.procyclingstats.com/rider/mathis-le-berre"/>
    <hyperlink ref="A1271" r:id="rId726" display="https://www.procyclingstats.com/rider/lorenzo-milesi"/>
    <hyperlink ref="A1485" r:id="rId727" display="https://www.procyclingstats.com/rider/alec-segaert"/>
    <hyperlink ref="A868" r:id="rId728" display="https://www.procyclingstats.com/rider/ewen-costiou"/>
    <hyperlink ref="A1206" r:id="rId729" display="https://www.procyclingstats.com/rider/harold-martin-lopez"/>
    <hyperlink ref="A1608" r:id="rId730" display="https://www.procyclingstats.com/rider/lennert-van-eetvelt"/>
    <hyperlink ref="A1134" r:id="rId731" display="https://www.procyclingstats.com/rider/ryan-kamp"/>
    <hyperlink ref="A725" r:id="rId732" display="https://www.procyclingstats.com/rider/alexandre-balmer"/>
    <hyperlink ref="A1348" r:id="rId733" display="https://www.procyclingstats.com/rider/robigzon-leandro-oyola"/>
    <hyperlink ref="A1211" r:id="rId734" display="https://www.procyclingstats.com/rider/david-lozano"/>
    <hyperlink ref="A1434" r:id="rId735" display="https://www.procyclingstats.com/rider/brendan-rhim"/>
    <hyperlink ref="A1413" r:id="rId736" display="https://www.procyclingstats.com/rider/cristian-raileanu"/>
    <hyperlink ref="A1016" r:id="rId737" display="https://www.procyclingstats.com/rider/lorenzo-ginestra"/>
    <hyperlink ref="A1412" r:id="rId738" display="https://www.procyclingstats.com/rider/darren-rafferty"/>
    <hyperlink ref="A1101" r:id="rId739" display="https://www.procyclingstats.com/rider/alessandro-iacchi"/>
    <hyperlink ref="A1546" r:id="rId740" display="https://www.procyclingstats.com/rider/matthew-teggart"/>
    <hyperlink ref="A999" r:id="rId741" display="https://www.procyclingstats.com/rider/pierre-gautherat"/>
    <hyperlink ref="A1500" r:id="rId742" display="https://www.procyclingstats.com/rider/ramon-sinkeldam"/>
    <hyperlink ref="A1053" r:id="rId743" display="https://www.procyclingstats.com/rider/haest-jasper"/>
    <hyperlink ref="A1622" r:id="rId744" display="https://www.procyclingstats.com/rider/daan-van-sintmaartensdijk"/>
    <hyperlink ref="A1480" r:id="rId745" display="https://www.procyclingstats.com/rider/peter-schulting"/>
    <hyperlink ref="A723" r:id="rId746" display="https://www.procyclingstats.com/rider/abel-balderstone-roumens"/>
    <hyperlink ref="A886" r:id="rId747" display="https://www.procyclingstats.com/rider/davide-de-cassan"/>
    <hyperlink ref="A1003" r:id="rId748" display="https://www.procyclingstats.com/rider/gil-gelders"/>
    <hyperlink ref="A1510" r:id="rId749" display="https://www.procyclingstats.com/rider/kasper-viberg-sogaard"/>
    <hyperlink ref="A1358" r:id="rId750" display="https://www.procyclingstats.com/rider/tobiasz-pawlak"/>
    <hyperlink ref="A1441" r:id="rId751" display="https://www.procyclingstats.com/rider/brandon-smith-rivera-vargas"/>
    <hyperlink ref="A1330" r:id="rId752" display="https://www.procyclingstats.com/rider/jean-claude-nzafashwanayo"/>
    <hyperlink ref="A1310" r:id="rId753" display="https://www.procyclingstats.com/rider/hossein-nateghi"/>
    <hyperlink ref="A1686" r:id="rId754" display="https://www.procyclingstats.com/rider/yunus-emre-yilmaz"/>
    <hyperlink ref="A840" r:id="rId755" display="https://www.procyclingstats.com/rider/thanakhan-chaiyasombat"/>
    <hyperlink ref="A1170" r:id="rId756" display="https://www.procyclingstats.com/rider/ali-labib-shotorban"/>
    <hyperlink ref="A1108" r:id="rId757" display="https://www.procyclingstats.com/rider/sarbast-issa"/>
    <hyperlink ref="A1105" r:id="rId758" display="https://www.procyclingstats.com/rider/emmanuel-iradukunda"/>
    <hyperlink ref="A1553" r:id="rId759" display="https://www.procyclingstats.com/rider/tim-torn-teutenberg"/>
    <hyperlink ref="A882" r:id="rId760" display="https://www.procyclingstats.com/rider/florian-dauphin"/>
    <hyperlink ref="A1334" r:id="rId761" display="https://www.procyclingstats.com/rider/hayato-okamoto"/>
    <hyperlink ref="A993" r:id="rId762" display="https://www.procyclingstats.com/rider/marcos-garcia"/>
    <hyperlink ref="A748" r:id="rId763" display="https://www.procyclingstats.com/rider/stefan-bennett"/>
    <hyperlink ref="A955" r:id="rId764" display="https://www.procyclingstats.com/rider/chun-kai-feng"/>
    <hyperlink ref="A1190" r:id="rId765" display="https://www.procyclingstats.com/rider/thomas-lebas"/>
    <hyperlink ref="A1119" r:id="rId766" display="https://www.procyclingstats.com/rider/james-jobber"/>
    <hyperlink ref="A1138" r:id="rId767" display="https://www.procyclingstats.com/rider/shoma-kazama"/>
    <hyperlink ref="A1307" r:id="rId768" display="https://www.procyclingstats.com/rider/tadaaki-nakai"/>
    <hyperlink ref="A1116" r:id="rId769" display="https://www.procyclingstats.com/rider/maxime-jarnet"/>
    <hyperlink ref="A1638" r:id="rId770" display="https://www.procyclingstats.com/rider/matheo-vercher"/>
    <hyperlink ref="A706" r:id="rId771" display="https://www.procyclingstats.com/rider/yukiya-arashiro"/>
    <hyperlink ref="A805" r:id="rId772" display="https://www.procyclingstats.com/rider/francesco-busatto"/>
    <hyperlink ref="A1674" r:id="rId773" display="https://www.procyclingstats.com/rider/craig-wiggins"/>
    <hyperlink ref="A760" r:id="rId774" display="https://www.procyclingstats.com/rider/carter-bettles"/>
    <hyperlink ref="A1602" r:id="rId775" display="https://www.procyclingstats.com/rider/david-van-der-poel"/>
    <hyperlink ref="A1342" r:id="rId776" display="https://www.procyclingstats.com/rider/jason-osborne"/>
    <hyperlink ref="A895" r:id="rId777" display="https://www.procyclingstats.com/rider/lucas-de-rossi"/>
    <hyperlink ref="A1294" r:id="rId778" display="https://www.procyclingstats.com/rider/gianni-moscon"/>
    <hyperlink ref="A1604" r:id="rId779" display="https://www.procyclingstats.com/rider/tosh-van-der-sande"/>
    <hyperlink ref="A1074" r:id="rId780" display="https://www.procyclingstats.com/rider/ben-hermans"/>
    <hyperlink ref="A1595" r:id="rId781" display="https://www.procyclingstats.com/rider/tom-van-asbroeck"/>
    <hyperlink ref="A1085" r:id="rId782" display="https://www.procyclingstats.com/rider/markus-hoelgaard"/>
    <hyperlink ref="A1476" r:id="rId783" display="https://www.procyclingstats.com/rider/ide-schelling"/>
    <hyperlink ref="A852" r:id="rId784" display="https://www.procyclingstats.com/rider/davide-cimolai"/>
    <hyperlink ref="A1110" r:id="rId785" display="https://www.procyclingstats.com/rider/gorka-izagirre"/>
    <hyperlink ref="A779" r:id="rId786" display="https://www.procyclingstats.com/rider/cees-bol"/>
    <hyperlink ref="A930" r:id="rId787" display="https://www.procyclingstats.com/rider/luke-durbridge"/>
    <hyperlink ref="A1682" r:id="rId788" display="https://www.procyclingstats.com/rider/mads-wurtz-schmidt"/>
    <hyperlink ref="A831" r:id="rId789" display="https://www.procyclingstats.com/rider/jonathan-castroviejo"/>
    <hyperlink ref="A949" r:id="rId790" display="https://www.procyclingstats.com/rider/matteo-fabbro"/>
    <hyperlink ref="A1058" r:id="rId791" display="https://www.procyclingstats.com/rider/kristoffer-halvorsen"/>
    <hyperlink ref="A1233" r:id="rId792" display="https://www.procyclingstats.com/rider/arne-marit"/>
    <hyperlink ref="A1473" r:id="rId793" display="https://www.procyclingstats.com/rider/kristian-sbaragli"/>
    <hyperlink ref="A1293" r:id="rId794" display="https://www.procyclingstats.com/rider/matteo-moschetti"/>
    <hyperlink ref="A1647" r:id="rId795" display="https://www.procyclingstats.com/rider/louis-vervaeke"/>
    <hyperlink ref="A1427" r:id="rId796" display="https://www.procyclingstats.com/rider/alexis-renard"/>
    <hyperlink ref="A1563" r:id="rId797" display="https://www.procyclingstats.com/rider/antwan-tolhoek"/>
    <hyperlink ref="A812" r:id="rId798" display="https://www.procyclingstats.com/rider/lilian-calmejane"/>
    <hyperlink ref="A1164" r:id="rId799" display="https://www.procyclingstats.com/rider/merhawi-kudus"/>
    <hyperlink ref="A887" r:id="rId800" display="https://www.procyclingstats.com/rider/aime-de-gendt"/>
    <hyperlink ref="A1650" r:id="rId801" display="https://www.procyclingstats.com/rider/davide-villella"/>
    <hyperlink ref="A1617" r:id="rId802" display="https://www.procyclingstats.com/rider/boy-van-poppel"/>
    <hyperlink ref="A1430" r:id="rId803" display="https://www.procyclingstats.com/rider/jhonatan-restrepo"/>
    <hyperlink ref="A1540" r:id="rId804" display="https://www.procyclingstats.com/rider/ben-swift"/>
    <hyperlink ref="A754" r:id="rId805" display="https://www.procyclingstats.com/rider/julien-bernard"/>
    <hyperlink ref="A1459" r:id="rId806" display="https://www.procyclingstats.com/rider/clement-russo"/>
    <hyperlink ref="A1663" r:id="rId807" display="https://www.procyclingstats.com/rider/matthew-walls"/>
    <hyperlink ref="A1613" r:id="rId808" display="https://www.procyclingstats.com/rider/nathan-van-hooydonck"/>
    <hyperlink ref="A1192" r:id="rId809" display="https://www.procyclingstats.com/rider/jeremy-lecroq"/>
    <hyperlink ref="A808" r:id="rId810" display="https://www.procyclingstats.com/rider/sven-erik-bystrom"/>
    <hyperlink ref="A914" r:id="rId811" display="https://www.procyclingstats.com/rider/jose-manuel-diaz-gallego"/>
    <hyperlink ref="A936" r:id="rId812" display="https://www.procyclingstats.com/rider/nils-eekhoff"/>
    <hyperlink ref="A860" r:id="rId813" display="https://www.procyclingstats.com/rider/valerio-conti"/>
    <hyperlink ref="A1059" r:id="rId814" display="https://www.procyclingstats.com/rider/chris-hamilton"/>
    <hyperlink ref="A1404" r:id="rId815" display="https://www.procyclingstats.com/rider/eduard-prades"/>
    <hyperlink ref="A821" r:id="rId816" display="https://www.procyclingstats.com/rider/giovanni-carboni"/>
    <hyperlink ref="A954" r:id="rId817" display="https://www.procyclingstats.com/rider/fabio-felline"/>
    <hyperlink ref="A1414" r:id="rId818" display="https://www.procyclingstats.com/rider/mihkel-raim"/>
    <hyperlink ref="A1366" r:id="rId819" display="https://www.procyclingstats.com/rider/simon-pellaud"/>
    <hyperlink ref="A1382" r:id="rId820" display="https://www.procyclingstats.com/rider/james-piccoli"/>
    <hyperlink ref="A1299" r:id="rId821" display="https://www.procyclingstats.com/rider/ryan-mullen"/>
    <hyperlink ref="A1095" r:id="rId822" display="https://www.procyclingstats.com/rider/damien-howson"/>
    <hyperlink ref="A1568" r:id="rId823" display="https://www.procyclingstats.com/rider/damien-touze"/>
    <hyperlink ref="A837" r:id="rId824" display="https://www.procyclingstats.com/rider/jefferson-cepeda-hernandez"/>
    <hyperlink ref="A1311" r:id="rId825" display="https://www.procyclingstats.com/rider/daniel-navarro"/>
    <hyperlink ref="A1347" r:id="rId826" display="https://www.procyclingstats.com/rider/lukasz-owsian"/>
    <hyperlink ref="A1529" r:id="rId827" display="https://www.procyclingstats.com/rider/patryk-stosz"/>
    <hyperlink ref="A764" r:id="rId828" display="https://www.procyclingstats.com/rider/daniel-bigham"/>
    <hyperlink ref="A1633" r:id="rId829" display="https://www.procyclingstats.com/rider/walter-vargas"/>
    <hyperlink ref="A1504" r:id="rId830" display="https://www.procyclingstats.com/rider/anders-skaarseth"/>
    <hyperlink ref="A952" r:id="rId831" display="https://www.procyclingstats.com/rider/yevgeniy-fedorov"/>
    <hyperlink ref="A1236" r:id="rId832" display="https://www.procyclingstats.com/rider/gotzon-martin"/>
    <hyperlink ref="A1031" r:id="rId833" display="https://www.procyclingstats.com/rider/kobe-goossens"/>
    <hyperlink ref="A919" r:id="rId834" display="https://www.procyclingstats.com/rider/mark-donovan"/>
    <hyperlink ref="A1029" r:id="rId835" display="https://www.procyclingstats.com/rider/abner-gonzalez-rivera"/>
    <hyperlink ref="A891" r:id="rId836" display="https://www.procyclingstats.com/rider/victor-de-la-parte"/>
    <hyperlink ref="A938" r:id="rId837" display="https://www.procyclingstats.com/rider/niklas-eg"/>
    <hyperlink ref="A1320" r:id="rId838" display="https://www.procyclingstats.com/rider/christophe-noppe"/>
    <hyperlink ref="A1220" r:id="rId839" display="https://www.procyclingstats.com/rider/martin-madsen"/>
    <hyperlink ref="A698" r:id="rId840" display="https://www.procyclingstats.com/rider/winner-anacona"/>
    <hyperlink ref="A959" r:id="rId841" display="https://www.procyclingstats.com/rider/delio-fernandez"/>
    <hyperlink ref="A1362" r:id="rId842" display="https://www.procyclingstats.com/rider/casper-pedersen"/>
    <hyperlink ref="A743" r:id="rId843" display="https://www.procyclingstats.com/rider/enrico-battaglin"/>
    <hyperlink ref="A822" r:id="rId844" display="https://www.procyclingstats.com/rider/romain-cardis"/>
    <hyperlink ref="A920" r:id="rId845" display="https://www.procyclingstats.com/rider/fabien-doubey"/>
    <hyperlink ref="A720" r:id="rId846" display="https://www.procyclingstats.com/rider/matteo-badilatti"/>
    <hyperlink ref="A755" r:id="rId847" display="https://www.procyclingstats.com/rider/urko-berrade-fernandez"/>
    <hyperlink ref="A1165" r:id="rId848" display="https://www.procyclingstats.com/rider/michael-kukrle"/>
    <hyperlink ref="A1283" r:id="rId849" display="https://www.procyclingstats.com/rider/kenny-molly"/>
    <hyperlink ref="A848" r:id="rId850" display="https://www.procyclingstats.com/rider/maxime-chevalier"/>
    <hyperlink ref="A1433" r:id="rId851" display="https://www.procyclingstats.com/rider/jens-reynders"/>
    <hyperlink ref="A806" r:id="rId852" display="https://www.procyclingstats.com/rider/vitaliy-buts"/>
    <hyperlink ref="A1315" r:id="rId853" display="https://www.procyclingstats.com/rider/antonio-nibali"/>
    <hyperlink ref="A777" r:id="rId854" display="https://www.procyclingstats.com/rider/alan-boileau"/>
    <hyperlink ref="A775" r:id="rId855" display="https://www.procyclingstats.com/rider/marceli-boguslawski"/>
    <hyperlink ref="A734" r:id="rId856" display="https://www.procyclingstats.com/rider/filippo-baroncini"/>
    <hyperlink ref="A1451" r:id="rId857" display="https://www.procyclingstats.com/rider/timo-roosen"/>
    <hyperlink ref="A1483" r:id="rId858" display="https://www.procyclingstats.com/rider/jacob-scott"/>
    <hyperlink ref="A1454" r:id="rId859" display="https://www.procyclingstats.com/rider/joey-rosskopf"/>
    <hyperlink ref="A1450" r:id="rId860" display="https://www.procyclingstats.com/rider/javier-romo"/>
    <hyperlink ref="A1696" r:id="rId861" display="https://www.procyclingstats.com/rider/samuele-zoccarato"/>
    <hyperlink ref="A728" r:id="rId862" display="https://www.procyclingstats.com/rider/carlos-barbero"/>
    <hyperlink ref="A696" r:id="rId863" display="https://www.procyclingstats.com/rider/andrey-amador"/>
    <hyperlink ref="A710" r:id="rId864" display="https://www.procyclingstats.com/rider/sander-armee"/>
    <hyperlink ref="A740" r:id="rId865" display="https://www.procyclingstats.com/rider/cyril-barthe"/>
    <hyperlink ref="A719" r:id="rId866" display="https://www.procyclingstats.com/rider/daniel-babor"/>
    <hyperlink ref="A709" r:id="rId867" display="https://www.procyclingstats.com/rider/rait-arm"/>
    <hyperlink ref="A683" r:id="rId868" display="https://www.procyclingstats.com/rider/jonas-abrahamsen"/>
    <hyperlink ref="A700" r:id="rId869" display="https://www.procyclingstats.com/rider/antonio-angulo"/>
    <hyperlink ref="A727" r:id="rId870" display="https://www.procyclingstats.com/rider/norbert-banaszek"/>
    <hyperlink ref="A751" r:id="rId871" display="https://www.procyclingstats.com/rider/sean-bennett"/>
    <hyperlink ref="A757" r:id="rId872" display="https://www.procyclingstats.com/rider/sebastian-berwick"/>
    <hyperlink ref="A832" r:id="rId873" display="https://www.procyclingstats.com/rider/dario-cataldo"/>
    <hyperlink ref="A824" r:id="rId874" display="https://www.procyclingstats.com/rider/robin-carpenter"/>
    <hyperlink ref="A826" r:id="rId875" display="https://www.procyclingstats.com/rider/lucas-carstensen"/>
    <hyperlink ref="A862" r:id="rId876" display="https://www.procyclingstats.com/rider/rodrigo-contreras"/>
    <hyperlink ref="A829" r:id="rId877" display="https://www.procyclingstats.com/rider/andre-carvalho"/>
    <hyperlink ref="A830" r:id="rId878" display="https://www.procyclingstats.com/rider/henrique-casimiro"/>
    <hyperlink ref="A786" r:id="rId879" display="https://www.procyclingstats.com/rider/joan-bou"/>
    <hyperlink ref="A810" r:id="rId880" display="https://www.procyclingstats.com/rider/jeremy-cabot"/>
    <hyperlink ref="A814" r:id="rId881" display="https://www.procyclingstats.com/rider/diego-andres-camargo"/>
    <hyperlink ref="A799" r:id="rId882" display="https://www.procyclingstats.com/rider/gleb-brussenskiy"/>
    <hyperlink ref="A857" r:id="rId883" display="https://www.procyclingstats.com/rider/filippo-conca"/>
    <hyperlink ref="A816" r:id="rId884" display="https://www.procyclingstats.com/rider/carlos-canal"/>
    <hyperlink ref="A818" r:id="rId885" display="https://www.procyclingstats.com/rider/sanchez-canellas"/>
    <hyperlink ref="A846" r:id="rId886" display="https://www.procyclingstats.com/rider/peerapol-chawchiangkwang"/>
    <hyperlink ref="A856" r:id="rId887" display="https://www.procyclingstats.com/rider/luca-colnaghi"/>
    <hyperlink ref="A785" r:id="rId888" display="https://www.procyclingstats.com/rider/matthew-bostock"/>
    <hyperlink ref="A842" r:id="rId889" display="https://www.procyclingstats.com/rider/thomas-champion"/>
    <hyperlink ref="A802" r:id="rId890" display="https://www.procyclingstats.com/rider/tomasz-budzinski"/>
    <hyperlink ref="A875" r:id="rId891" display="https://www.procyclingstats.com/rider/daniel-crista"/>
    <hyperlink ref="A894" r:id="rId892" display="https://www.procyclingstats.com/rider/laurens-de-plus"/>
    <hyperlink ref="A900" r:id="rId893" display="https://www.procyclingstats.com/rider/benjamin-declercq"/>
    <hyperlink ref="A935" r:id="rId894" display="https://www.procyclingstats.com/rider/alexander-edmondson"/>
    <hyperlink ref="A947" r:id="rId895" display="https://www.procyclingstats.com/rider/metkel-eyob"/>
    <hyperlink ref="A901" r:id="rId896" display="https://www.procyclingstats.com/rider/tim-declercq"/>
    <hyperlink ref="A956" r:id="rId897" display="https://www.procyclingstats.com/rider/thibault-ferasse"/>
    <hyperlink ref="A946" r:id="rId898" display="https://www.procyclingstats.com/rider/jesse-ewart"/>
    <hyperlink ref="A915" r:id="rId899" display="https://www.procyclingstats.com/rider/emil-dima"/>
    <hyperlink ref="A948" r:id="rId900" display="https://www.procyclingstats.com/rider/jesus-ezquerra-muela"/>
    <hyperlink ref="A972" r:id="rId901" display="https://www.procyclingstats.com/rider/hugo-forssell"/>
    <hyperlink ref="A943" r:id="rId902" display="https://www.procyclingstats.com/rider/jacob-eriksson"/>
    <hyperlink ref="A916" r:id="rId903" display="https://www.procyclingstats.com/rider/marton-dina"/>
    <hyperlink ref="A957" r:id="rId904" display="https://www.procyclingstats.com/rider/luis-fernandes"/>
    <hyperlink ref="A963" r:id="rId905" display="https://www.procyclingstats.com/rider/erik-fetter"/>
    <hyperlink ref="A931" r:id="rId906" display="https://www.procyclingstats.com/rider/fredrik-dversnes"/>
    <hyperlink ref="A1010" r:id="rId907" display="https://www.procyclingstats.com/rider/amanuel-gebrezgabihier"/>
    <hyperlink ref="A1015" r:id="rId908" display="https://www.procyclingstats.com/rider/yevgeniy-gidich"/>
    <hyperlink ref="A981" r:id="rId909" display="https://www.procyclingstats.com/rider/frederik-frison"/>
    <hyperlink ref="A1014" r:id="rId910" display="https://www.procyclingstats.com/rider/gibson-matthew"/>
    <hyperlink ref="A990" r:id="rId911" display="https://www.procyclingstats.com/rider/patrick-gamper"/>
    <hyperlink ref="A996" r:id="rId912" display="https://www.procyclingstats.com/rider/andrea-garosio"/>
    <hyperlink ref="A991" r:id="rId913" display="https://www.procyclingstats.com/rider/stefano-gandin"/>
    <hyperlink ref="A1017" r:id="rId914" display="https://www.procyclingstats.com/rider/gal-glivar"/>
    <hyperlink ref="A984" r:id="rId915" display="https://www.procyclingstats.com/rider/paniego-fuentes"/>
    <hyperlink ref="A1020" r:id="rId916" display="https://www.procyclingstats.com/rider/andreas-goeman"/>
    <hyperlink ref="A1033" r:id="rId917" display="https://www.procyclingstats.com/rider/alexis-gougeard"/>
    <hyperlink ref="A1025" r:id="rId918" display="https://www.procyclingstats.com/rider/luis-gomes"/>
    <hyperlink ref="A1049" r:id="rId919" display="https://www.procyclingstats.com/rider/alexis-guerin"/>
    <hyperlink ref="A1035" r:id="rId920" display="https://www.procyclingstats.com/rider/matevz-govekar"/>
    <hyperlink ref="A1030" r:id="rId921" display="https://www.procyclingstats.com/rider/david-gonzalez-lopez"/>
    <hyperlink ref="A1061" r:id="rId922" display="https://www.procyclingstats.com/rider/jaakko-hanninen"/>
    <hyperlink ref="A1070" r:id="rId923" display="https://www.procyclingstats.com/rider/mika-heming"/>
    <hyperlink ref="A1079" r:id="rId924" display="https://www.procyclingstats.com/rider/jules-hesters"/>
    <hyperlink ref="A1449" r:id="rId925" display="https://www.procyclingstats.com/rider/jose-joaquin-rojas"/>
    <hyperlink ref="A1219" r:id="rId926" display="https://www.procyclingstats.com/rider/angel-madrazo"/>
    <hyperlink ref="A1486" r:id="rId927" display="https://www.procyclingstats.com/rider/rudiger-selig"/>
    <hyperlink ref="A1305" r:id="rId928" display="https://www.procyclingstats.com/rider/lawrence-naesen"/>
    <hyperlink ref="A1221" r:id="rId929" display="https://www.procyclingstats.com/rider/mirco-maestri"/>
    <hyperlink ref="A1578" r:id="rId930" display="https://www.procyclingstats.com/rider/martijn-tusveld"/>
    <hyperlink ref="A1697" r:id="rId931" display="https://www.procyclingstats.com/rider/riccardo-zoidl"/>
    <hyperlink ref="A1692" r:id="rId932" display="https://www.procyclingstats.com/rider/andrey-zeits"/>
    <hyperlink ref="A1281" r:id="rId933" display="https://www.procyclingstats.com/rider/alex-molenaar"/>
    <hyperlink ref="A1621" r:id="rId934" display="https://www.procyclingstats.com/rider/jan-willem-van-schip"/>
    <hyperlink ref="A1579" r:id="rId935" display="https://www.procyclingstats.com/rider/serghei-tvetcov"/>
    <hyperlink ref="A1343" r:id="rId936" display="https://www.procyclingstats.com/rider/daniel-oss"/>
    <hyperlink ref="A1423" r:id="rId937" display="https://www.procyclingstats.com/rider/elmar-reinders"/>
    <hyperlink ref="A1204" r:id="rId938" display="https://www.procyclingstats.com/rider/giovanni-lonardi"/>
    <hyperlink ref="A1643" r:id="rId939" display="https://www.procyclingstats.com/rider/emiel-vermeulen"/>
    <hyperlink ref="A1438" r:id="rId940" display="https://www.procyclingstats.com/rider/michel-ries"/>
    <hyperlink ref="A1318" r:id="rId941" display="https://www.procyclingstats.com/rider/joris-nieuwenhuis"/>
    <hyperlink ref="A1275" r:id="rId942" display="https://www.procyclingstats.com/rider/sacha-modolo"/>
    <hyperlink ref="A1203" r:id="rId943" display="https://www.procyclingstats.com/rider/juan-jose-lobato"/>
    <hyperlink ref="A1159" r:id="rId944" display="https://www.procyclingstats.com/rider/alexander-krieger"/>
    <hyperlink ref="A1126" r:id="rId945" display="https://www.procyclingstats.com/rider/colin-joyce"/>
    <hyperlink ref="A1642" r:id="rId946" display="https://www.procyclingstats.com/rider/coen-vermeltfoort"/>
    <hyperlink ref="A1527" r:id="rId947" display="https://www.procyclingstats.com/rider/andreas-stokbro"/>
    <hyperlink ref="A1122" r:id="rId948" display="https://www.procyclingstats.com/rider/julius-johansen"/>
    <hyperlink ref="A1415" r:id="rId949" display="https://www.procyclingstats.com/rider/dusan-rajovic"/>
    <hyperlink ref="A1263" r:id="rId950" display="https://www.procyclingstats.com/rider/remy-mertz"/>
    <hyperlink ref="A1244" r:id="rId951" display="https://www.procyclingstats.com/rider/lluis-guillermo-mas"/>
    <hyperlink ref="A1216" r:id="rId952" display="https://www.procyclingstats.com/rider/filip-maciejuk"/>
    <hyperlink ref="A1326" r:id="rId953" display="https://www.procyclingstats.com/rider/hugo-nunes"/>
    <hyperlink ref="A1575" r:id="rId954" display="https://www.procyclingstats.com/rider/daniel-turek"/>
    <hyperlink ref="A1297" r:id="rId955" display="https://www.procyclingstats.com/rider/moise-mugisha"/>
    <hyperlink ref="A1569" r:id="rId956" display="https://www.procyclingstats.com/rider/rory-townsend"/>
    <hyperlink ref="A1501" r:id="rId957" display="https://www.procyclingstats.com/rider/sarawut-sirironnachai"/>
    <hyperlink ref="A1222" r:id="rId958" display="https://www.procyclingstats.com/rider/kent-main"/>
    <hyperlink ref="A1231" r:id="rId959" display="https://www.procyclingstats.com/rider/umberto-marengo"/>
    <hyperlink ref="A1554" r:id="rId960" display="https://www.procyclingstats.com/rider/roland-thalmann"/>
    <hyperlink ref="A1419" r:id="rId961" display="https://www.procyclingstats.com/rider/simone-ravanelli"/>
    <hyperlink ref="A1491" r:id="rId962" display="https://www.procyclingstats.com/rider/diego-pablo-sevilla"/>
    <hyperlink ref="A1197" r:id="rId963" display="https://www.procyclingstats.com/rider/samuel-leroux"/>
    <hyperlink ref="A1446" r:id="rId964" display="https://www.procyclingstats.com/rider/jose-luis-rodriguez"/>
    <hyperlink ref="A1240" r:id="rId965" display="https://www.procyclingstats.com/rider/davide-martinelli"/>
    <hyperlink ref="A1539" r:id="rId966" display="https://www.procyclingstats.com/rider/harry-sweeny"/>
    <hyperlink ref="A1496" r:id="rId967" display="https://www.procyclingstats.com/rider/joaquim-silva"/>
    <hyperlink ref="A1426" r:id="rId968" display="https://www.procyclingstats.com/rider/szymon-rekita"/>
    <hyperlink ref="A1482" r:id="rId969" display="https://www.procyclingstats.com/rider/michael-schwarzmann"/>
    <hyperlink ref="A1590" r:id="rId970" display="https://www.procyclingstats.com/rider/norman-vahtra"/>
    <hyperlink ref="A1152" r:id="rId971" display="https://www.procyclingstats.com/rider/alexander-konychev"/>
    <hyperlink ref="A1585" r:id="rId972" display="https://www.procyclingstats.com/rider/martin-urianstad"/>
    <hyperlink ref="A1406" r:id="rId973" display="https://www.procyclingstats.com/rider/nicolas-prodhomme"/>
    <hyperlink ref="A1145" r:id="rId974" display="https://www.procyclingstats.com/rider/roger-kluge"/>
    <hyperlink ref="A1368" r:id="rId975" display="https://www.procyclingstats.com/rider/manuel-penalver"/>
    <hyperlink ref="A1290" r:id="rId976" display="https://www.procyclingstats.com/rider/ivan-moreno"/>
    <hyperlink ref="A1112" r:id="rId977" display="https://www.procyclingstats.com/rider/johan-jacobs"/>
    <hyperlink ref="A1526" r:id="rId978" display="https://www.procyclingstats.com/rider/veljko-stojnic"/>
    <hyperlink ref="A1610" r:id="rId979" display="https://www.procyclingstats.com/rider/adne-van-engelen"/>
    <hyperlink ref="A1272" r:id="rId980" display="https://www.procyclingstats.com/rider/andreas-miltiadis"/>
    <hyperlink ref="A1580" r:id="rId981" display="https://www.procyclingstats.com/rider/polychronis-tzortzakis"/>
    <hyperlink ref="A1314" r:id="rId982" display="https://www.procyclingstats.com/rider/dominik-neuman"/>
    <hyperlink ref="A1198" r:id="rId983" display="https://www.procyclingstats.com/rider/jeremy-leveau"/>
    <hyperlink ref="A1394" r:id="rId984" display="https://www.procyclingstats.com/rider/rick-pluimers"/>
    <hyperlink ref="A1313" r:id="rId985" display="https://www.procyclingstats.com/rider/denis-nekrasov"/>
    <hyperlink ref="A1524" r:id="rId986" display="https://www.procyclingstats.com/rider/matus-stocek"/>
    <hyperlink ref="A1416" r:id="rId987" display="https://www.procyclingstats.com/rider/jonas-rapp"/>
    <hyperlink ref="A1238" r:id="rId988" display="https://www.procyclingstats.com/rider/sergio-martin"/>
    <hyperlink ref="A1296" r:id="rId989" display="https://www.procyclingstats.com/rider/frederik-muff"/>
    <hyperlink ref="A1163" r:id="rId990" display="https://www.procyclingstats.com/rider/lukas-kubis"/>
    <hyperlink ref="A1429" r:id="rId991" display="https://www.procyclingstats.com/rider/erik-nordsaeter-resell"/>
    <hyperlink ref="A1464" r:id="rId992" display="https://www.procyclingstats.com/rider/nassim-saidi"/>
    <hyperlink ref="A1286" r:id="rId993" display="https://www.procyclingstats.com/rider/cyrus-monk"/>
    <hyperlink ref="A1544" r:id="rId994" display="https://www.procyclingstats.com/rider/filippo-tagliani"/>
    <hyperlink ref="A1399" r:id="rId995" display="https://www.procyclingstats.com/rider/andrii-ponomar"/>
    <hyperlink ref="A1583" r:id="rId996" display="https://www.procyclingstats.com/rider/santiago-umba"/>
    <hyperlink ref="A1227" r:id="rId997" display="https://www.procyclingstats.com/rider/eric-manizabayo"/>
    <hyperlink ref="A1435" r:id="rId998" display="https://www.procyclingstats.com/rider/matthew-riccitello"/>
    <hyperlink ref="A1390" r:id="rId999" display="https://www.procyclingstats.com/rider/laurence-pithie"/>
    <hyperlink ref="A1507" r:id="rId1000" display="https://www.procyclingstats.com/rider/willie-smit"/>
    <hyperlink ref="A1289" r:id="rId1001" display="https://www.procyclingstats.com/rider/adria-moreno"/>
    <hyperlink ref="A1586" r:id="rId1002" display="https://www.procyclingstats.com/rider/maxime-urruty"/>
    <hyperlink ref="A1614" r:id="rId1003" display="https://www.procyclingstats.com/rider/corne-van-kessel"/>
    <hyperlink ref="A1605" r:id="rId1004" display="https://www.procyclingstats.com/rider/danny-van-der-tuuk"/>
    <hyperlink ref="A1284" r:id="rId1005" display="https://www.procyclingstats.com/rider/alessandro-monaco"/>
    <hyperlink ref="A1452" r:id="rId1006" display="https://www.procyclingstats.com/rider/alejandro-ropero"/>
    <hyperlink ref="A1519" r:id="rId1007" display="https://www.procyclingstats.com/rider/georg-steinhauser"/>
    <hyperlink ref="A1098" r:id="rId1008" display="https://www.procyclingstats.com/rider/joshua-huppertz"/>
    <hyperlink ref="A1678" r:id="rId1009" display="https://www.procyclingstats.com/rider/luc-wirtgen"/>
    <hyperlink ref="A1118" r:id="rId1010" display="https://www.procyclingstats.com/rider/frederik-jensen"/>
    <hyperlink ref="A1662" r:id="rId1011" display="https://www.procyclingstats.com/rider/rasmus-bogh-wallin"/>
    <hyperlink ref="A1317" r:id="rId1012" display="https://www.procyclingstats.com/rider/sebastian-nielsen"/>
    <hyperlink ref="A1567" r:id="rId1013" display="https://www.procyclingstats.com/rider/emil-touda"/>
    <hyperlink ref="A1443" r:id="rId1014" display="https://www.procyclingstats.com/rider/manuel-rodas"/>
    <hyperlink ref="A1324" r:id="rId1015" display="https://www.procyclingstats.com/rider/leonidas-sebastian-novoa"/>
    <hyperlink ref="A1109" r:id="rId1016" display="https://www.procyclingstats.com/rider/emil-schandorff-iwersen"/>
    <hyperlink ref="A1103" r:id="rId1017" display="https://www.procyclingstats.com/rider/ognjen-ilic"/>
    <hyperlink ref="A1520" r:id="rId1018" display="https://www.procyclingstats.com/rider/campbell-stewart"/>
    <hyperlink ref="A1607" r:id="rId1019" display="https://www.procyclingstats.com/rider/tim-van-dijke"/>
    <hyperlink ref="A1287" r:id="rId1020" display="https://www.procyclingstats.com/rider/jorge-montenegro"/>
    <hyperlink ref="G107:G109" location="Punten!TA446" display="UCI-58 geen lijst ingeleverd"/>
    <hyperlink ref="G110:G112" location="Punten!TA446" display="UCI-58 geen lijst ingeleverd"/>
    <hyperlink ref="D78:D102" location="Punten!AHO508" display="UCI-100"/>
    <hyperlink ref="D49" location="Punten!AHX582" display="UCI-101"/>
    <hyperlink ref="D93" location="Punten!AIG582" display="UCI-102"/>
    <hyperlink ref="D85" location="Punten!AIP582" display="UCI-103"/>
    <hyperlink ref="D63" location="Punten!AIY582" display="UCI-104"/>
    <hyperlink ref="D74" location="Punten!AJH582" display="UCI-105"/>
    <hyperlink ref="D40" location="Punten!AJQ582" display="UCI-106"/>
    <hyperlink ref="D56" location="Punten!AJZ582" display="UCI-107"/>
    <hyperlink ref="D36" location="Punten!AKI582" display="UCI-108"/>
    <hyperlink ref="D25" location="Punten!AKR582" display="UCI-109"/>
    <hyperlink ref="D95" location="Punten!ALA582" display="UCI-110"/>
    <hyperlink ref="D77" location="Punten!ALJ582" display="UCI-111"/>
    <hyperlink ref="D82" location="Punten!ALS582" display="UCI-112"/>
    <hyperlink ref="D69" location="Punten!AMB582" display="UCI-113"/>
    <hyperlink ref="D72" location="Punten!AMK582" display="UCI-114"/>
    <hyperlink ref="D58" location="Punten!AMT582" display="UCI-115"/>
    <hyperlink ref="D16" location="Punten!ANC582" display="UCI-116"/>
    <hyperlink ref="D71" location="Punten!ANL582" display="UCI-117"/>
    <hyperlink ref="D65" location="Punten!ANU582" display="UCI-118"/>
    <hyperlink ref="D62" location="Punten!AOD582" display="UCI-119"/>
    <hyperlink ref="D6" location="Punten!AOM582" display="UCI-120"/>
    <hyperlink ref="D13" location="Punten!AOV582" display="UCI-121"/>
    <hyperlink ref="D46" location="Punten!APE582" display="UCI-122"/>
    <hyperlink ref="D70" location="Punten!APN582" display="UCI-123"/>
    <hyperlink ref="D51" location="Punten!APW582" display="UCI-124"/>
    <hyperlink ref="D57" location="Punten!AQF582" display="UCI-125"/>
    <hyperlink ref="G107" location="Punten!AFD582" display="UCI-93 geen lijst ingeleverd"/>
    <hyperlink ref="G108" location="Punten!AFM582" display="UCI-94 geen lijst ingeleverd"/>
    <hyperlink ref="G109" location="Punten!AFV582" display="UCI-95 geen lijst ingeleverd"/>
    <hyperlink ref="G110" location="Punten!AGE582" display="UCI-96 geen lijst ingeleverd"/>
    <hyperlink ref="G111" location="Punten!AGN582" display="UCI-97 geen lijst ingeleverd"/>
    <hyperlink ref="G112" location="Punten!AGW582" display="UCI-98 geen lijst ingeleverd"/>
    <hyperlink ref="M139" location="Punten!DC582" display="UCI-12"/>
    <hyperlink ref="M175" location="Punten!GO582" display="UCI-22"/>
    <hyperlink ref="M124" location="Punten!EV582" display="UCI-17"/>
    <hyperlink ref="M135" location="Punten!BS582" display="UCI-08"/>
    <hyperlink ref="M172" location="Punten!LB582" display="UCI-35"/>
    <hyperlink ref="M126" location="Punten!IZ582" display="UCI-29"/>
    <hyperlink ref="M177" location="Punten!DL582" display="UCI-13"/>
    <hyperlink ref="M144" location="Punten!PF582" display="UCI-47"/>
    <hyperlink ref="M154" location="Punten!JI582" display="UCI-30"/>
    <hyperlink ref="M148" location="Punten!CB582" display="UCI-09"/>
    <hyperlink ref="M149" location="Punten!DU582" display="UCI-14"/>
    <hyperlink ref="M156" location="Punten!GX582" display="UCI-23"/>
    <hyperlink ref="M120" location="Punten!RZ582" display="UCI-55"/>
    <hyperlink ref="M143" location="Punten!HP582" display="UCI-25"/>
    <hyperlink ref="M141" location="Punten!RH582" display="UCI-53"/>
    <hyperlink ref="M171" location="Punten!Q582" display="UCI-02"/>
    <hyperlink ref="M160" location="Punten!NM582" display="UCI-42"/>
    <hyperlink ref="M182" location="Punten!VC582" display="UCI-64"/>
    <hyperlink ref="M202" location="Punten!AI582" display="UCI-04"/>
    <hyperlink ref="M136" location="Punten!AR582" display="UCI-05"/>
    <hyperlink ref="M138" location="Punten!KA582" display="UCI-32"/>
    <hyperlink ref="M191" location="Punten!EM582" display="UCI-16"/>
    <hyperlink ref="M169" location="Punten!ND582" display="UCI-41"/>
    <hyperlink ref="M140" location="Punten!CT582" display="UCI-11"/>
    <hyperlink ref="M184" location="Punten!OW582" display="UCI-46"/>
    <hyperlink ref="M166" location="Punten!LK582" display="UCI-36"/>
    <hyperlink ref="M121" location="Punten!BA582" display="UCI-06"/>
    <hyperlink ref="M147" location="Punten!FW582" display="UCI-20"/>
    <hyperlink ref="M212" location="Punten!NV582" display="UCI-43"/>
    <hyperlink ref="M193" location="Punten!GF582" display="UCI-21"/>
    <hyperlink ref="M127" location="Punten!Z582" display="UCI-03"/>
    <hyperlink ref="M133" location="Punten!IQ582" display="UCI-28"/>
    <hyperlink ref="M159" location="Punten!ON582" display="UCI-45"/>
    <hyperlink ref="M201" location="Punten!TJ582" display="UCI-59"/>
    <hyperlink ref="M157" location="Punten!JR582" display="UCI-31"/>
    <hyperlink ref="M134" location="Punten!BJ582" display="UCI-07"/>
    <hyperlink ref="M186" location="Punten!TS582" display="UCI-60"/>
    <hyperlink ref="M170" location="Punten!KS582" display="UCI-34"/>
    <hyperlink ref="M187" location="Punten!WM582" display="UCI-68"/>
    <hyperlink ref="M137" location="Punten!SI582" display="UCI-56"/>
    <hyperlink ref="M213" location="Punten!QG582" display="UCI-50"/>
    <hyperlink ref="M162" location="Punten!HG582" display="UCI-24"/>
    <hyperlink ref="M196" location="Punten!VU582" display="UCI-66"/>
    <hyperlink ref="M129" location="Punten!SR582" display="UCI-57"/>
    <hyperlink ref="M205" location="Punten!OE582" display="UCI-44"/>
    <hyperlink ref="M167" location="Punten!HY582" display="UCI-26"/>
    <hyperlink ref="M211" location="Punten!TA582" display="UCI-58"/>
    <hyperlink ref="M158" location="Punten!PO582" display="UCI-48"/>
    <hyperlink ref="M178" location="Punten!MU582" display="UCI-40"/>
    <hyperlink ref="M164" location="Punten!LT582" display="UCI-37"/>
    <hyperlink ref="M214" location="Punten!MC582" display="UCI-38"/>
    <hyperlink ref="M195" location="Punten!KJ582" display="UCI-33"/>
    <hyperlink ref="M142" location="Punten!ML582" display="UCI-39"/>
    <hyperlink ref="M122" location="Punten!FN582" display="UCI-19"/>
    <hyperlink ref="M151" location="Punten!CK582" display="UCI-10"/>
    <hyperlink ref="M132" location="Punten!H582" display="UCI-01"/>
    <hyperlink ref="M150" location="Punten!XW582" display="UCI-72"/>
    <hyperlink ref="M181" location="Punten!YF582" display="UCI-73"/>
    <hyperlink ref="M198" location="Punten!ZP582" display="UCI-77"/>
    <hyperlink ref="M128" location="Punten!QP582" display="UCI-51"/>
    <hyperlink ref="M125" location="Punten!QY582" display="UCI-52"/>
    <hyperlink ref="M192" location="Punten!AHF582" display="UCI-99"/>
    <hyperlink ref="M118" location="Punten!FE582" display="UCI-18"/>
    <hyperlink ref="M130" location="Punten!UB582" display="UCI-61"/>
    <hyperlink ref="M217" location="Punten!UT582" display="UCI-63"/>
    <hyperlink ref="M152" location="Punten!VL582" display="UCI-65"/>
    <hyperlink ref="M185" location="Punten!XN582" display="UCI-71"/>
    <hyperlink ref="M123" location="Punten!ZG582" display="UCI-76"/>
    <hyperlink ref="M203" location="Punten!ZY582" display="UCI-78"/>
    <hyperlink ref="M209" location="Punten!AAH582" display="UCI-79"/>
    <hyperlink ref="M145" location="Punten!AAQ582" display="UCI-80"/>
    <hyperlink ref="M174" location="Punten!AAZ582" display="UCI-81"/>
    <hyperlink ref="M215" location="Punten!ABR582" display="UCI-83"/>
    <hyperlink ref="M197" location="Punten!ACA582" display="UCI-84"/>
    <hyperlink ref="M180" location="Punten!AHO582" display="UCI-100"/>
    <hyperlink ref="M193:M217" location="Punten!AHO508" display="UCI-100"/>
    <hyperlink ref="M146" location="Punten!AHX582" display="UCI-101"/>
    <hyperlink ref="M216" location="Punten!AIG582" display="UCI-102"/>
    <hyperlink ref="M210" location="Punten!AIP582" display="UCI-103"/>
    <hyperlink ref="M190" location="Punten!AIY582" display="UCI-104"/>
    <hyperlink ref="M207" location="Punten!AJH582" display="UCI-105"/>
    <hyperlink ref="M183" location="Punten!AJQ582" display="UCI-106"/>
    <hyperlink ref="M131" location="Punten!AJZ582" display="UCI-107"/>
    <hyperlink ref="M165" location="Punten!AKI582" display="UCI-108"/>
    <hyperlink ref="M153" location="Punten!AKR582" display="UCI-109"/>
    <hyperlink ref="M188" location="Punten!ALA582" display="UCI-110"/>
    <hyperlink ref="M199" location="Punten!ALJ582" display="UCI-111"/>
    <hyperlink ref="M189" location="Punten!ALS582" display="UCI-112"/>
    <hyperlink ref="M173" location="Punten!AMB582" display="UCI-113"/>
    <hyperlink ref="M204" location="Punten!AMK582" display="UCI-114"/>
    <hyperlink ref="M208" location="Punten!AMT582" display="UCI-115"/>
    <hyperlink ref="M119" location="Punten!ANC582" display="UCI-116"/>
    <hyperlink ref="M194" location="Punten!ANL582" display="UCI-117"/>
    <hyperlink ref="M163" location="Punten!ANU582" display="UCI-118"/>
    <hyperlink ref="M179" location="Punten!AOD582" display="UCI-119"/>
    <hyperlink ref="M155" location="Punten!AOM582" display="UCI-120"/>
    <hyperlink ref="M161" location="Punten!AOV582" display="UCI-121"/>
    <hyperlink ref="M168" location="Punten!APE582" display="UCI-122"/>
    <hyperlink ref="M200" location="Punten!APN582" display="UCI-123"/>
    <hyperlink ref="M206" location="Punten!APW582" display="UCI-124"/>
    <hyperlink ref="M176" location="Punten!AQF582" display="UCI-125"/>
    <hyperlink ref="L243" location="Punten!AHF582" display="UCI-99"/>
    <hyperlink ref="L248" location="Punten!AHO582" display="UCI-100"/>
    <hyperlink ref="L224:L248" location="Punten!AHO508" display="UCI-100"/>
    <hyperlink ref="L229" location="Punten!AHX582" display="UCI-101"/>
    <hyperlink ref="L246" location="Punten!AIG582" display="UCI-102"/>
    <hyperlink ref="L245" location="Punten!AIP582" display="UCI-103"/>
    <hyperlink ref="L235" location="Punten!AIY582" display="UCI-104"/>
    <hyperlink ref="L241" location="Punten!AJH582" display="UCI-105"/>
    <hyperlink ref="L227" location="Punten!AJQ582" display="UCI-106"/>
    <hyperlink ref="L231" location="Punten!AJZ582" display="UCI-107"/>
    <hyperlink ref="L226" location="Punten!AKI582" display="UCI-108"/>
    <hyperlink ref="L225" location="Punten!AKR582" display="UCI-109"/>
    <hyperlink ref="L247" location="Punten!ALA582" display="UCI-110"/>
    <hyperlink ref="L242" location="Punten!ALJ582" display="UCI-111"/>
    <hyperlink ref="L244" location="Punten!ALS582" display="UCI-112"/>
    <hyperlink ref="L237" location="Punten!AMB582" display="UCI-113"/>
    <hyperlink ref="L240" location="Punten!AMK582" display="UCI-114"/>
    <hyperlink ref="L233" location="Punten!AMT582" display="UCI-115"/>
    <hyperlink ref="L224" location="Punten!ANC582" display="UCI-116"/>
    <hyperlink ref="L239" location="Punten!ANL582" display="UCI-117"/>
    <hyperlink ref="L236" location="Punten!ANU582" display="UCI-118"/>
    <hyperlink ref="L234" location="Punten!AOD582" display="UCI-119"/>
    <hyperlink ref="L222" location="Punten!AOM582" display="UCI-120"/>
    <hyperlink ref="L223" location="Punten!AOV582" display="UCI-121"/>
    <hyperlink ref="L228" location="Punten!APE582" display="UCI-122"/>
    <hyperlink ref="L238" location="Punten!APN582" display="UCI-123"/>
    <hyperlink ref="L230" location="Punten!APW582" display="UCI-124"/>
    <hyperlink ref="L232" location="Punten!AQF582" display="UCI-125"/>
    <hyperlink ref="A1737" r:id="rId1021" display="https://www.procyclingstats.com/rider/samuel-gaze"/>
    <hyperlink ref="A1759" r:id="rId1022" display="https://www.procyclingstats.com/rider/marius-mayrhofer"/>
    <hyperlink ref="A1742" r:id="rId1023" display="https://www.procyclingstats.com/rider/dmitriy-gruzdev"/>
    <hyperlink ref="A1800" r:id="rId1024" display="https://www.procyclingstats.com/rider/milan-vader"/>
    <hyperlink ref="A1797" r:id="rId1025" display="https://www.procyclingstats.com/rider/reuben-thompson"/>
    <hyperlink ref="A1746" r:id="rId1026" display="https://www.procyclingstats.com/rider/kim-heiduk"/>
    <hyperlink ref="A1793" r:id="rId1027" display="https://www.procyclingstats.com/rider/martin-svrcek"/>
    <hyperlink ref="A1783" r:id="rId1028" display="https://www.procyclingstats.com/rider/ivan-romeo"/>
    <hyperlink ref="A1713" r:id="rId1029" display="https://www.procyclingstats.com/rider/alex-baudin"/>
    <hyperlink ref="A1738" r:id="rId1030" display="https://www.procyclingstats.com/rider/lorenzo-germani"/>
    <hyperlink ref="A1791" r:id="rId1031" display="https://www.procyclingstats.com/rider/antonio-soto"/>
    <hyperlink ref="A1776" r:id="rId1032" display="https://www.procyclingstats.com/rider/lukas-postlberger"/>
    <hyperlink ref="A1787" r:id="rId1033" display="https://www.procyclingstats.com/rider/pelayo-sanchez-mayo"/>
    <hyperlink ref="A1801" r:id="rId1034" display="https://www.procyclingstats.com/rider/jarne-van-de-paar"/>
    <hyperlink ref="A1802" r:id="rId1035" display="https://www.procyclingstats.com/rider/brent-van-moer"/>
    <hyperlink ref="A1774" r:id="rId1036" display="https://www.procyclingstats.com/rider/pierre-luc-perichon"/>
    <hyperlink ref="A1771" r:id="rId1037" display="https://www.procyclingstats.com/rider/enzo-paleni"/>
    <hyperlink ref="A1792" r:id="rId1038" display="https://www.procyclingstats.com/rider/geoffrey-soupe"/>
    <hyperlink ref="A1747" r:id="rId1039" display="https://www.procyclingstats.com/rider/emilien-jeanniere"/>
    <hyperlink ref="A1754" r:id="rId1040" display="https://www.procyclingstats.com/rider/azzedine-lagab"/>
    <hyperlink ref="A1796" r:id="rId1041" display="https://www.procyclingstats.com/rider/meron-teshome"/>
    <hyperlink ref="A1707" r:id="rId1042" display="https://www.procyclingstats.com/rider/clement-alleno"/>
    <hyperlink ref="A1784" r:id="rId1043" display="https://www.procyclingstats.com/rider/sergey-rostovtsev"/>
    <hyperlink ref="A1785" r:id="rId1044" display="https://www.procyclingstats.com/rider/christopher-rougierlagane"/>
    <hyperlink ref="A1716" r:id="rId1045" display="https://www.procyclingstats.com/rider/natnael-berhane"/>
    <hyperlink ref="A1709" r:id="rId1046" display="https://www.procyclingstats.com/rider/aklilu-arefayne"/>
    <hyperlink ref="A1749" r:id="rId1047" display="https://www.procyclingstats.com/rider/christofer-robin-jurado"/>
    <hyperlink ref="A1762" r:id="rId1048" display="https://www.procyclingstats.com/rider/marcelo-nahuel-mendez"/>
    <hyperlink ref="A1724" r:id="rId1049" display="https://www.procyclingstats.com/rider/tomas-contte"/>
    <hyperlink ref="A1763" r:id="rId1050" display="https://www.procyclingstats.com/rider/marcos-omar-mendez"/>
    <hyperlink ref="A1720" r:id="rId1051" display="https://www.procyclingstats.com/rider/iker-bonillo-martin"/>
    <hyperlink ref="A1708" r:id="rId1052" display="https://www.procyclingstats.com/rider/tobias-lund-andresen"/>
    <hyperlink ref="A1779" r:id="rId1053" display="https://www.procyclingstats.com/rider/ariel-maximiliano-richeze"/>
    <hyperlink ref="A1758" r:id="rId1054" display="https://www.procyclingstats.com/rider/niklas-markl"/>
    <hyperlink ref="A1728" r:id="rId1055" display="https://www.procyclingstats.com/rider/juan-pablo-dotti"/>
    <hyperlink ref="A1795" r:id="rId1056" display="https://www.procyclingstats.com/rider/manuele-tarozzi"/>
    <hyperlink ref="A1717" r:id="rId1057" display="https://www.procyclingstats.com/rider/egan-bernal"/>
    <hyperlink ref="A1772" r:id="rId1058" display="https://www.procyclingstats.com/rider/cesar-nicolas-paredes"/>
    <hyperlink ref="A1766" r:id="rId1059" display="https://www.procyclingstats.com/rider/leandro-carlos-messineo"/>
    <hyperlink ref="A1782" r:id="rId1060" display="https://www.procyclingstats.com/rider/vicente-rojas"/>
    <hyperlink ref="A1755" r:id="rId1061" display="https://www.procyclingstats.com/rider/kevin-ledanois"/>
    <hyperlink ref="A1788" r:id="rId1062" display="https://www.procyclingstats.com/rider/marcus-sander-hansen"/>
    <hyperlink ref="A1712" r:id="rId1063" display="https://www.procyclingstats.com/rider/ayco-bastiaens"/>
    <hyperlink ref="A1794" r:id="rId1064" display="https://www.procyclingstats.com/rider/joshua-tarling"/>
    <hyperlink ref="A1744" r:id="rId1065" display="https://www.procyclingstats.com/rider/mulu-kinfe-hailemichael"/>
    <hyperlink ref="A1789" r:id="rId1066" display="https://www.procyclingstats.com/rider/callum-scotson"/>
    <hyperlink ref="A1750" r:id="rId1067" display="https://www.procyclingstats.com/rider/charles-kagimu"/>
    <hyperlink ref="A1781" r:id="rId1068" display="https://www.procyclingstats.com/rider/kiya-rogora"/>
    <hyperlink ref="A1745" r:id="rId1069" display="https://www.procyclingstats.com/rider/yacine-hamza"/>
    <hyperlink ref="A1729" r:id="rId1070" display="https://www.procyclingstats.com/rider/ed-doghmy-achraf"/>
    <hyperlink ref="A1714" r:id="rId1071" display="https://www.procyclingstats.com/rider/youssef-bdadou"/>
    <hyperlink ref="A1727" r:id="rId1072" display="https://www.procyclingstats.com/rider/david-dekker"/>
    <hyperlink ref="A1761" r:id="rId1073" display="https://www.procyclingstats.com/rider/jeroen-meijers"/>
    <hyperlink ref="A1715" r:id="rId1074" display="https://www.procyclingstats.com/rider/louis-bendixen"/>
    <hyperlink ref="A1757" r:id="rId1075" display="https://www.procyclingstats.com/rider/rafael-lourenco"/>
    <hyperlink ref="A1741" r:id="rId1076" display="https://www.procyclingstats.com/rider/tsgabu-gebremaryam-grmay"/>
    <hyperlink ref="M94" location="Punten!DC582" display="UCI-12"/>
    <hyperlink ref="M83" location="Punten!GO582" display="UCI-22"/>
    <hyperlink ref="M82" location="Punten!EV582" display="UCI-17"/>
    <hyperlink ref="M100" location="Punten!BS582" display="UCI-08"/>
    <hyperlink ref="M48" location="Punten!LB582" display="UCI-35"/>
    <hyperlink ref="M91" location="Punten!IZ582" display="UCI-29"/>
    <hyperlink ref="M47" location="Punten!DL582" display="UCI-13"/>
    <hyperlink ref="M99" location="Punten!PF582" display="UCI-47"/>
    <hyperlink ref="M77" location="Punten!JI582" display="UCI-30"/>
    <hyperlink ref="M35" location="Punten!CB582" display="UCI-09"/>
    <hyperlink ref="M76" location="Punten!DU582" display="UCI-14"/>
    <hyperlink ref="M72" location="Punten!GX582" display="UCI-23"/>
    <hyperlink ref="M102" location="Punten!RZ582" display="UCI-55"/>
    <hyperlink ref="M96" location="Punten!HP582" display="UCI-25"/>
    <hyperlink ref="M18" location="Punten!RH582" display="UCI-53"/>
    <hyperlink ref="M73" location="Punten!Q582" display="UCI-02"/>
    <hyperlink ref="M4" location="Punten!NM582" display="UCI-42"/>
    <hyperlink ref="M11" location="Punten!VC582" display="UCI-64"/>
    <hyperlink ref="M80" location="Punten!AI582" display="UCI-04"/>
    <hyperlink ref="M53" location="Punten!AR582" display="UCI-05"/>
    <hyperlink ref="M15" location="Punten!KA582" display="UCI-32"/>
    <hyperlink ref="M101" location="Punten!EM582" display="UCI-16"/>
    <hyperlink ref="M78" location="Punten!ND582" display="UCI-41"/>
    <hyperlink ref="M95" location="Punten!CT582" display="UCI-11"/>
    <hyperlink ref="M92" location="Punten!OW582" display="UCI-46"/>
    <hyperlink ref="M44" location="Punten!LK582" display="UCI-36"/>
    <hyperlink ref="M93" location="Punten!BA582" display="UCI-06"/>
    <hyperlink ref="M70" location="Punten!FW582" display="UCI-20"/>
    <hyperlink ref="M43" location="Punten!NV582" display="UCI-43"/>
    <hyperlink ref="M57" location="Punten!GF582" display="UCI-21"/>
    <hyperlink ref="M90" location="Punten!Z582" display="UCI-03"/>
    <hyperlink ref="M49" location="Punten!IQ582" display="UCI-28"/>
    <hyperlink ref="M20" location="Punten!ON582" display="UCI-45"/>
    <hyperlink ref="M88" location="Punten!TJ582" display="UCI-59"/>
    <hyperlink ref="M75" location="Punten!JR582" display="UCI-31"/>
    <hyperlink ref="M67" location="Punten!BJ582" display="UCI-07"/>
    <hyperlink ref="M39" location="Punten!TS582" display="UCI-60"/>
    <hyperlink ref="M66" location="Punten!KS582" display="UCI-34"/>
    <hyperlink ref="M19" location="Punten!WM582" display="UCI-68"/>
    <hyperlink ref="M28" location="Punten!SI582" display="UCI-56"/>
    <hyperlink ref="M12" location="Punten!QG582" display="UCI-50"/>
    <hyperlink ref="M86" location="Punten!HG582" display="UCI-24"/>
    <hyperlink ref="M16" location="Punten!VU582" display="UCI-66"/>
    <hyperlink ref="M34" location="Punten!SR582" display="UCI-57"/>
    <hyperlink ref="M9" location="Punten!OE582" display="UCI-44"/>
    <hyperlink ref="M45" location="Punten!HY582" display="UCI-26"/>
    <hyperlink ref="M23" location="Punten!TA582" display="UCI-58"/>
    <hyperlink ref="M38" location="Punten!PO582" display="UCI-48"/>
    <hyperlink ref="M27" location="Punten!MU582" display="UCI-40"/>
    <hyperlink ref="M33" location="Punten!LT582" display="UCI-37"/>
    <hyperlink ref="M71" location="Punten!MC582" display="UCI-38"/>
    <hyperlink ref="M55" location="Punten!KJ582" display="UCI-33"/>
    <hyperlink ref="M26" location="Punten!ML582" display="UCI-39"/>
    <hyperlink ref="M21" location="Punten!FN582" display="UCI-19"/>
    <hyperlink ref="M42" location="Punten!CK582" display="UCI-10"/>
    <hyperlink ref="M56" location="Punten!H582" display="UCI-01"/>
    <hyperlink ref="M54" location="Punten!XW582" display="UCI-72"/>
    <hyperlink ref="M24" location="Punten!YF582" display="UCI-73"/>
    <hyperlink ref="M37" location="Punten!ZP582" display="UCI-77"/>
    <hyperlink ref="M68" location="Punten!QP582" display="UCI-51"/>
    <hyperlink ref="M13" location="Punten!QY582" display="UCI-52"/>
    <hyperlink ref="M58" location="Punten!AHF582" display="UCI-99"/>
    <hyperlink ref="M63" location="Punten!FE582" display="UCI-18"/>
    <hyperlink ref="M51" location="Punten!UB582" display="UCI-61"/>
    <hyperlink ref="M62" location="Punten!UT582" display="UCI-63"/>
    <hyperlink ref="M40" location="Punten!VL582" display="UCI-65"/>
    <hyperlink ref="M85" location="Punten!XN582" display="UCI-71"/>
    <hyperlink ref="M61" location="Punten!ZG582" display="UCI-76"/>
    <hyperlink ref="M97" location="Punten!ZY582" display="UCI-78"/>
    <hyperlink ref="M81" location="Punten!AAH582" display="UCI-79"/>
    <hyperlink ref="M30" location="Punten!AAQ582" display="UCI-80"/>
    <hyperlink ref="M14" location="Punten!AAZ582" display="UCI-81"/>
    <hyperlink ref="M84" location="Punten!ABR582" display="UCI-83"/>
    <hyperlink ref="M59" location="Punten!ACA582" display="UCI-84"/>
    <hyperlink ref="M8" location="Punten!AHO582" display="UCI-100"/>
    <hyperlink ref="M78:M102" location="Punten!AHO508" display="UCI-100"/>
    <hyperlink ref="M22" location="Punten!AHX582" display="UCI-101"/>
    <hyperlink ref="M29" location="Punten!AIG582" display="UCI-102"/>
    <hyperlink ref="M36" location="Punten!AIP582" display="UCI-103"/>
    <hyperlink ref="M69" location="Punten!AIY582" display="UCI-104"/>
    <hyperlink ref="M31" location="Punten!AJH582" display="UCI-105"/>
    <hyperlink ref="M52" location="Punten!AJQ582" display="UCI-106"/>
    <hyperlink ref="M50" location="Punten!AJZ582" display="UCI-107"/>
    <hyperlink ref="M64" location="Punten!AKI582" display="UCI-108"/>
    <hyperlink ref="M60" location="Punten!AKR582" display="UCI-109"/>
    <hyperlink ref="M5" location="Punten!ALA582" display="UCI-110"/>
    <hyperlink ref="M6" location="Punten!ALJ582" display="UCI-111"/>
    <hyperlink ref="M17" location="Punten!ALS582" display="UCI-112"/>
    <hyperlink ref="M41" location="Punten!AMB582" display="UCI-113"/>
    <hyperlink ref="M87" location="Punten!AMK582" display="UCI-114"/>
    <hyperlink ref="M65" location="Punten!AMT582" display="UCI-115"/>
    <hyperlink ref="M74" location="Punten!ANC582" display="UCI-116"/>
    <hyperlink ref="M89" location="Punten!ANL582" display="UCI-117"/>
    <hyperlink ref="M7" location="Punten!ANU582" display="UCI-118"/>
    <hyperlink ref="M98" location="Punten!AOD582" display="UCI-119"/>
    <hyperlink ref="M32" location="Punten!AOM582" display="UCI-120"/>
    <hyperlink ref="M25" location="Punten!AOV582" display="UCI-121"/>
    <hyperlink ref="M46" location="Punten!APE582" display="UCI-122"/>
    <hyperlink ref="M3" location="Punten!APN582" display="UCI-123"/>
    <hyperlink ref="M79" location="Punten!APW582" display="UCI-124"/>
    <hyperlink ref="M10" location="Punten!AQF582" display="UCI-125"/>
    <hyperlink ref="A1732" r:id="rId1077" display="https://www.procyclingstats.com/rider/lucas-eriksson"/>
    <hyperlink ref="A1778" r:id="rId1078" display="https://www.procyclingstats.com/rider/marc-oliver-pritzen"/>
    <hyperlink ref="A1721" r:id="rId1079" display="https://www.procyclingstats.com/rider/thomas-bonnet"/>
    <hyperlink ref="A1770" r:id="rId1080" display="https://www.procyclingstats.com/rider/callum-ormiston"/>
    <hyperlink ref="A1718" r:id="rId1081" display="https://www.procyclingstats.com/rider/joseph-blackmore"/>
    <hyperlink ref="A1753" r:id="rId1082" display="https://www.procyclingstats.com/rider/peter-kusztor"/>
    <hyperlink ref="A1736" r:id="rId1083" display="https://www.procyclingstats.com/rider/francesco-gavazzi"/>
    <hyperlink ref="A1769" r:id="rId1084" display="https://www.procyclingstats.com/rider/lukas-nerurkar"/>
    <hyperlink ref="A1786" r:id="rId1085" display="https://www.procyclingstats.com/rider/jonas-rutsch"/>
    <hyperlink ref="A1775" r:id="rId1086" display="https://www.procyclingstats.com/rider/edward-planckaert"/>
    <hyperlink ref="A1743" r:id="rId1087" display="https://www.procyclingstats.com/rider/per-strand-hagenes"/>
    <hyperlink ref="A1726" r:id="rId1088" display="https://www.procyclingstats.com/rider/adam-de-vos"/>
    <hyperlink ref="A1710" r:id="rId1089" display="https://www.procyclingstats.com/rider/davide-bais"/>
    <hyperlink ref="A1790" r:id="rId1090" display="https://www.procyclingstats.com/rider/javier-serrano"/>
    <hyperlink ref="A1807" r:id="rId1091" display="https://www.procyclingstats.com/rider/maikel-zijlaard"/>
    <hyperlink ref="A1723" r:id="rId1092" display="https://www.procyclingstats.com/rider/filippo-colombo1"/>
    <hyperlink ref="A1735" r:id="rId1093" display="https://www.procyclingstats.com/rider/thomas-gachignard"/>
    <hyperlink ref="A1752" r:id="rId1094" display="https://www.procyclingstats.com/rider/wesley-kreder"/>
    <hyperlink ref="A1734" r:id="rId1095" display="https://www.procyclingstats.com/rider/sean-flynn"/>
    <hyperlink ref="A1722" r:id="rId1096" display="https://www.procyclingstats.com/rider/martijn-budding"/>
    <hyperlink ref="A1803" r:id="rId1097" display="https://www.procyclingstats.com/rider/nathan-vandepitte"/>
    <hyperlink ref="A1731" r:id="rId1098" display="https://www.procyclingstats.com/rider/felix-engelhardt"/>
    <hyperlink ref="A1765" r:id="rId1099" display="https://www.procyclingstats.com/rider/sergio-meris"/>
    <hyperlink ref="A1730" r:id="rId1100" display="https://www.procyclingstats.com/rider/roy-eefting"/>
    <hyperlink ref="A1756" r:id="rId1101" display="https://www.procyclingstats.com/rider/jordi-lopez-caravaca"/>
    <hyperlink ref="A1777" r:id="rId1102" display="https://www.procyclingstats.com/rider/benjamin-prades-reverter"/>
    <hyperlink ref="A1706" r:id="rId1103" display="https://www.procyclingstats.com/rider/jack-aitken"/>
    <hyperlink ref="A1725" r:id="rId1104" display="https://www.procyclingstats.com/rider/tijl-de-decker"/>
    <hyperlink ref="A1806" r:id="rId1105" display="https://www.procyclingstats.com/rider/enrico-zanoncello"/>
    <hyperlink ref="A1711" r:id="rId1106" display="https://www.procyclingstats.com/rider/giacomo-ballabio"/>
    <hyperlink ref="A1751" r:id="rId1107" display="https://www.procyclingstats.com/rider/stefan-kovar"/>
    <hyperlink ref="A1767" r:id="rId1108" display="https://www.procyclingstats.com/rider/drew-morey"/>
    <hyperlink ref="A1740" r:id="rId1109" display="https://www.procyclingstats.com/rider/camilo-andres-gomez-gomez"/>
    <hyperlink ref="A1748" r:id="rId1110" display="https://www.procyclingstats.com/rider/hoonmin-jun"/>
    <hyperlink ref="A1764" r:id="rId1111" display="https://www.procyclingstats.com/rider/didier-merchan"/>
    <hyperlink ref="A1768" r:id="rId1112" display="https://www.procyclingstats.com/rider/marco-murgano"/>
    <hyperlink ref="A1773" r:id="rId1113" display="https://www.procyclingstats.com/rider/giulio-pellizzari"/>
    <hyperlink ref="A1780" r:id="rId1114" display="https://www.procyclingstats.com/rider/jonas-rickaert"/>
    <hyperlink ref="A1719" r:id="rId1115" display="https://www.procyclingstats.com/rider/jetse-bol"/>
    <hyperlink ref="A1798" r:id="rId1116" display="https://www.procyclingstats.com/rider/hugo-toumire"/>
    <hyperlink ref="A1804" r:id="rId1117" display="https://www.procyclingstats.com/rider/jordan-villani"/>
    <hyperlink ref="A1733" r:id="rId1118" display="https://www.procyclingstats.com/rider/riley-fleming"/>
    <hyperlink ref="A1805" r:id="rId1119" display="https://www.procyclingstats.com/rider/liam-walsh"/>
    <hyperlink ref="A1739" r:id="rId1120" display="https://www.procyclingstats.com/rider/brady-gilmore"/>
    <hyperlink ref="A1799" r:id="rId1121" display="https://www.procyclingstats.com/rider/declan-trezise"/>
    <hyperlink ref="A1760" r:id="rId1122" display="https://www.procyclingstats.com/rider/hamish-mckenzie"/>
    <hyperlink ref="A1808" r:id="rId1123" display="https://www.procyclingstats.com/rider/nicolas-debeaumarche"/>
    <hyperlink ref="A1809" r:id="rId1124" display="https://www.procyclingstats.com/rider/timo-de-jong"/>
    <hyperlink ref="A1810" r:id="rId1125" display="https://www.procyclingstats.com/rider/abram-stockman"/>
    <hyperlink ref="J320" r:id="rId1126" display="https://www.procyclingstats.com/rider/pello-bilbao"/>
    <hyperlink ref="J306" r:id="rId1127" display="https://www.procyclingstats.com/rider/arnaud-de-lie"/>
    <hyperlink ref="J310" r:id="rId1128" display="https://www.procyclingstats.com/rider/neilson-powless"/>
    <hyperlink ref="J316" r:id="rId1129" display="https://www.procyclingstats.com/rider/simon-yates"/>
    <hyperlink ref="J313" r:id="rId1130" display="https://www.procyclingstats.com/rider/filippo-ganna"/>
    <hyperlink ref="J308" r:id="rId1131" display="https://www.procyclingstats.com/rider/giulio-ciccone"/>
    <hyperlink ref="J322" r:id="rId1132" display="https://www.procyclingstats.com/rider/mauro-schmid"/>
    <hyperlink ref="J341" r:id="rId1133" display="https://www.procyclingstats.com/rider/magnus-sheffield"/>
    <hyperlink ref="J333" r:id="rId1134" display="https://www.procyclingstats.com/rider/jay-vine"/>
    <hyperlink ref="J343" r:id="rId1135" display="https://www.procyclingstats.com/rider/hugo-page"/>
    <hyperlink ref="J325" r:id="rId1136" display="https://www.procyclingstats.com/rider/rui-costa"/>
    <hyperlink ref="J305" r:id="rId1137" display="https://www.procyclingstats.com/rider/matteo-jorgenson"/>
    <hyperlink ref="J295" r:id="rId1138" display="https://www.procyclingstats.com/rider/tadej-pogacar"/>
    <hyperlink ref="J304" r:id="rId1139" display="https://www.procyclingstats.com/rider/mikel-landa"/>
    <hyperlink ref="J314" r:id="rId1140" display="https://www.procyclingstats.com/rider/tiesj-benoot"/>
    <hyperlink ref="J301" r:id="rId1141" display="https://www.procyclingstats.com/rider/christophe-laporte"/>
    <hyperlink ref="J299" r:id="rId1142" display="https://www.procyclingstats.com/rider/thomas-pidcock"/>
    <hyperlink ref="J334" r:id="rId1143" display="https://www.procyclingstats.com/rider/tim-merlier"/>
    <hyperlink ref="J331" r:id="rId1144" display="https://www.procyclingstats.com/rider/luke-plapp"/>
    <hyperlink ref="J296" r:id="rId1145" display="https://www.procyclingstats.com/rider/remco-evenepoel"/>
    <hyperlink ref="J317" r:id="rId1146" display="https://www.procyclingstats.com/rider/valentin-madouas"/>
    <hyperlink ref="J330" r:id="rId1147" display="https://www.procyclingstats.com/rider/matej-mohoric"/>
    <hyperlink ref="J319" r:id="rId1148" display="https://www.procyclingstats.com/rider/olav-kooij"/>
    <hyperlink ref="J309" r:id="rId1149" display="https://www.procyclingstats.com/rider/jonas-vingegaard-rasmussen"/>
    <hyperlink ref="J311" r:id="rId1150" display="https://www.procyclingstats.com/rider/david-gaudu"/>
    <hyperlink ref="J324" r:id="rId1151" display="https://www.procyclingstats.com/rider/brandon-mcnulty"/>
    <hyperlink ref="J318" r:id="rId1152" display="https://www.procyclingstats.com/rider/joao-almeida"/>
    <hyperlink ref="J300" r:id="rId1153" display="https://www.procyclingstats.com/rider/primoz-roglic"/>
    <hyperlink ref="J321" r:id="rId1154" display="https://www.procyclingstats.com/rider/tao-geoghegan-hart"/>
    <hyperlink ref="J298" r:id="rId1155" display="https://www.procyclingstats.com/rider/mathieu-van-der-poel"/>
    <hyperlink ref="J297" r:id="rId1156" display="https://www.procyclingstats.com/rider/wout-van-aert"/>
    <hyperlink ref="J302" r:id="rId1157" display="https://www.procyclingstats.com/rider/mads-pedersen"/>
    <hyperlink ref="J303" r:id="rId1158" display="https://www.procyclingstats.com/rider/jasper-philipsen"/>
    <hyperlink ref="J340" r:id="rId1159" display="https://www.procyclingstats.com/rider/davide-ballerini"/>
    <hyperlink ref="J336" r:id="rId1160" display="https://www.procyclingstats.com/rider/sep-vanmarcke"/>
    <hyperlink ref="J307" r:id="rId1161" display="https://www.procyclingstats.com/rider/mattias-skjelmose-jensen"/>
    <hyperlink ref="J326" r:id="rId1162" display="https://www.procyclingstats.com/rider/stefan-kung"/>
    <hyperlink ref="A1811" r:id="rId1163" display="https://www.procyclingstats.com/rider/tegsh-bayar-batsaikhan"/>
    <hyperlink ref="A1812" r:id="rId1164" display="https://www.procyclingstats.com/rider/terry-kusuma"/>
    <hyperlink ref="A1813" r:id="rId1165" display="https://www.procyclingstats.com/rider/anton-kuzmin"/>
    <hyperlink ref="A1814" r:id="rId1166" display="https://www.procyclingstats.com/rider/kyung-gu-jang"/>
    <hyperlink ref="A1815" r:id="rId1167" display="https://www.procyclingstats.com/rider/cameron-ivory"/>
    <hyperlink ref="A1816" r:id="rId1168" display="https://www.procyclingstats.com/rider/patompob-phonarjthan"/>
    <hyperlink ref="A1817" r:id="rId1169" display="https://www.procyclingstats.com/rider/lionel-mawditt"/>
    <hyperlink ref="A1818" r:id="rId1170" display="https://www.procyclingstats.com/rider/shao-hsuan-lu"/>
    <hyperlink ref="A1819" r:id="rId1171" display="https://www.procyclingstats.com/rider/ruslan-aliyev"/>
    <hyperlink ref="A1820" r:id="rId1172" display="https://www.procyclingstats.com/rider/taj-jones"/>
    <hyperlink ref="A1821" r:id="rId1173" display="https://www.procyclingstats.com/rider/leo-danes"/>
    <hyperlink ref="J339" r:id="rId1174" display="https://www.procyclingstats.com/rider/enric-mas"/>
    <hyperlink ref="A1822" r:id="rId1175" display="https://www.procyclingstats.com/rider/rasmus-sojbergpedersen"/>
    <hyperlink ref="J312" r:id="rId1176" display="https://www.procyclingstats.com/rider/ben-healy"/>
    <hyperlink ref="A1823" r:id="rId1177" display="https://www.procyclingstats.com/rider/german-nicolas-tivani-perez"/>
    <hyperlink ref="A1824" r:id="rId1178" display="https://www.procyclingstats.com/rider/filippo-magli2"/>
    <hyperlink ref="A1825" r:id="rId1179" display="https://www.procyclingstats.com/rider/dario-igor-belletta"/>
    <hyperlink ref="A1826" r:id="rId1180" display="https://www.procyclingstats.com/rider/michael-belleri"/>
    <hyperlink ref="J342" r:id="rId1181" display="https://www.procyclingstats.com/rider/andreas-kron"/>
    <hyperlink ref="A1827" r:id="rId1182" display="https://www.procyclingstats.com/rider/moran-vermeulen"/>
    <hyperlink ref="A1828" r:id="rId1183" display="https://www.procyclingstats.com/rider/florian-lipowitz"/>
    <hyperlink ref="A1829" r:id="rId1184" display="https://www.procyclingstats.com/rider/johannes-kulset"/>
    <hyperlink ref="A1830" r:id="rId1185" display="https://www.procyclingstats.com/rider/sergio-samitier"/>
    <hyperlink ref="A1831" r:id="rId1186" display="https://www.procyclingstats.com/rider/finlay-pickering"/>
    <hyperlink ref="A1832" r:id="rId1187" display="https://www.procyclingstats.com/rider/kaden-hopkins"/>
    <hyperlink ref="A1833" r:id="rId1188" display="https://www.procyclingstats.com/rider/eric-antonio-fagundez"/>
    <hyperlink ref="A1834" r:id="rId1189" display="https://www.procyclingstats.com/rider/charlesetienne-chretien"/>
    <hyperlink ref="A1835" r:id="rId1190" display="https://www.procyclingstats.com/rider/byron-guama"/>
    <hyperlink ref="J328" r:id="rId1191" display="https://www.procyclingstats.com/rider/maxim-van-gils"/>
    <hyperlink ref="J337" r:id="rId1192" display="https://www.procyclingstats.com/rider/santiago-buitrago-sanchez"/>
    <hyperlink ref="J335" r:id="rId1193" display="https://www.procyclingstats.com/rider/michael-woods"/>
    <hyperlink ref="A1837" r:id="rId1194" display="https://www.procyclingstats.com/rider/fernando-tercero-lopez"/>
    <hyperlink ref="A1838" r:id="rId1195" display="https://www.procyclingstats.com/rider/arthur-kluckers"/>
    <hyperlink ref="J327" r:id="rId1196" display="https://www.procyclingstats.com/rider/romain-bardet"/>
    <hyperlink ref="A1839" r:id="rId1197" display="https://www.procyclingstats.com/rider/jacopo-mosca"/>
    <hyperlink ref="A1840" r:id="rId1198" display="https://www.procyclingstats.com/rider/dario-lillo"/>
    <hyperlink ref="A1841" r:id="rId1199" display="https://www.procyclingstats.com/rider/michael-schar"/>
    <hyperlink ref="J315" r:id="rId1200" display="https://www.procyclingstats.com/rider/adam-yates"/>
    <hyperlink ref="J344" r:id="rId1201" display="https://www.procyclingstats.com/rider/cian-uijtdebroeks"/>
    <hyperlink ref="A1842" r:id="rId1202" display="https://www.procyclingstats.com/rider/christopher-juul-jensen"/>
    <hyperlink ref="A1843" r:id="rId1203" display="https://www.procyclingstats.com/rider/gianmarco-garofoli"/>
    <hyperlink ref="A1844" r:id="rId1204" display="https://www.procyclingstats.com/rider/asbjorn-hellemose"/>
    <hyperlink ref="J323" r:id="rId1205" display="https://www.procyclingstats.com/rider/soren-kragh-andersen"/>
    <hyperlink ref="J329" r:id="rId1206" display="https://www.procyclingstats.com/rider/marc-hirschi"/>
    <hyperlink ref="A1845" r:id="rId1207" display="https://www.procyclingstats.com/rider/martin-marcellusi"/>
    <hyperlink ref="J332" r:id="rId1208" display="https://www.procyclingstats.com/rider/alexander-kristoff"/>
    <hyperlink ref="J338" r:id="rId1209" display="https://www.procyclingstats.com/rider/michael-matthews"/>
    <hyperlink ref="A1846" r:id="rId1210" display="https://www.procyclingstats.com/rider/logan-currie"/>
    <hyperlink ref="A1847" r:id="rId1211" display="https://www.procyclingstats.com/rider/iuri-leitao"/>
    <hyperlink ref="A1848" r:id="rId1212" display="https://www.procyclingstats.com/rider/remi-lelandais"/>
    <hyperlink ref="A1849" r:id="rId1213" display="https://www.procyclingstats.com/rider/pirmin-eisenbarth"/>
    <hyperlink ref="A1850" r:id="rId1214" display="https://www.procyclingstats.com/rider/alessandro-santaromita"/>
    <hyperlink ref="A1851" r:id="rId1215" display="https://www.procyclingstats.com/rider/francis-juneau"/>
    <hyperlink ref="A1852" r:id="rId1216" display="https://www.procyclingstats.com/rider/gabriel-shipley"/>
    <hyperlink ref="D176" location="Punten!DC582" display="UCI-12"/>
    <hyperlink ref="D192" location="Punten!GO582" display="UCI-22"/>
    <hyperlink ref="D144" location="Punten!EV582" display="UCI-17"/>
    <hyperlink ref="D130" location="Punten!BS582" display="UCI-08"/>
    <hyperlink ref="D160" location="Punten!LB582" display="UCI-35"/>
    <hyperlink ref="D128" location="Punten!IZ582" display="UCI-29"/>
    <hyperlink ref="D217" location="Punten!DL582" display="UCI-13"/>
    <hyperlink ref="D162" location="Punten!PF582" display="UCI-47"/>
    <hyperlink ref="D197" location="Punten!JI582" display="UCI-30"/>
    <hyperlink ref="D189" location="Punten!CB582" display="UCI-09"/>
    <hyperlink ref="D173" location="Punten!DU582" display="UCI-14"/>
    <hyperlink ref="D146" location="Punten!GX582" display="UCI-23"/>
    <hyperlink ref="D183" location="Punten!RZ582" display="UCI-55"/>
    <hyperlink ref="D212" location="Punten!HP582" display="UCI-25"/>
    <hyperlink ref="D134" location="Punten!RH582" display="UCI-53"/>
    <hyperlink ref="D204" location="Punten!Q582" display="UCI-02"/>
    <hyperlink ref="D119" location="Punten!NM582" display="UCI-42"/>
    <hyperlink ref="D164" location="Punten!VC582" display="UCI-64"/>
    <hyperlink ref="D180" location="Punten!AI582" display="UCI-04"/>
    <hyperlink ref="D157" location="Punten!AR582" display="UCI-05"/>
    <hyperlink ref="D135" location="Punten!KA582" display="UCI-32"/>
    <hyperlink ref="D156" location="Punten!EM582" display="UCI-16"/>
    <hyperlink ref="D168" location="Punten!ND582" display="UCI-41"/>
    <hyperlink ref="D150" location="Punten!CT582" display="UCI-11"/>
    <hyperlink ref="D181" location="Punten!OW582" display="UCI-46"/>
    <hyperlink ref="D171" location="Punten!LK582" display="UCI-36"/>
    <hyperlink ref="D145" location="Punten!BA582" display="UCI-06"/>
    <hyperlink ref="D154" location="Punten!FW582" display="UCI-20"/>
    <hyperlink ref="D199" location="Punten!NV582" display="UCI-43"/>
    <hyperlink ref="D148" location="Punten!GF582" display="UCI-21"/>
    <hyperlink ref="D172" location="Punten!Z582" display="UCI-03"/>
    <hyperlink ref="D158" location="Punten!IQ582" display="UCI-28"/>
    <hyperlink ref="D131" location="Punten!ON582" display="UCI-45"/>
    <hyperlink ref="D214" location="Punten!TJ582" display="UCI-59"/>
    <hyperlink ref="D203" location="Punten!JR582" display="UCI-31"/>
    <hyperlink ref="D201" location="Punten!BJ582" display="UCI-07"/>
    <hyperlink ref="D177" location="Punten!TS582" display="UCI-60"/>
    <hyperlink ref="D123" location="Punten!KS582" display="UCI-34"/>
    <hyperlink ref="D139" location="Punten!WM582" display="UCI-68"/>
    <hyperlink ref="D188" location="Punten!SI582" display="UCI-56"/>
    <hyperlink ref="D193" location="Punten!QG582" display="UCI-50"/>
    <hyperlink ref="D140" location="Punten!HG582" display="UCI-24"/>
    <hyperlink ref="D127" location="Punten!VU582" display="UCI-66"/>
    <hyperlink ref="D132" location="Punten!SR582" display="UCI-57"/>
    <hyperlink ref="D165" location="Punten!OE582" display="UCI-44"/>
    <hyperlink ref="D142" location="Punten!HY582" display="UCI-26"/>
    <hyperlink ref="D137" location="Punten!TA582" display="UCI-58"/>
    <hyperlink ref="D216" location="Punten!PO582" display="UCI-48"/>
    <hyperlink ref="D208" location="Punten!MU582" display="UCI-40"/>
    <hyperlink ref="D169" location="Punten!LT582" display="UCI-37"/>
    <hyperlink ref="D178" location="Punten!MC582" display="UCI-38"/>
    <hyperlink ref="D163" location="Punten!KJ582" display="UCI-33"/>
    <hyperlink ref="D174" location="Punten!ML582" display="UCI-39"/>
    <hyperlink ref="D155" location="Punten!FN582" display="UCI-19"/>
    <hyperlink ref="D151" location="Punten!CK582" display="UCI-10"/>
    <hyperlink ref="D213" location="Punten!H582" display="UCI-01"/>
    <hyperlink ref="D166" location="Punten!XW582" display="UCI-72"/>
    <hyperlink ref="D196" location="Punten!YF582" display="UCI-73"/>
    <hyperlink ref="D198" location="Punten!ZP582" display="UCI-77"/>
    <hyperlink ref="D136" location="Punten!QP582" display="UCI-51"/>
    <hyperlink ref="D118" location="Punten!QY582" display="UCI-52"/>
    <hyperlink ref="D125" location="Punten!AHF582" display="UCI-99"/>
    <hyperlink ref="D159" location="Punten!FE582" display="UCI-18"/>
    <hyperlink ref="D147" location="Punten!UB582" display="UCI-61"/>
    <hyperlink ref="D143" location="Punten!UT582" display="UCI-63"/>
    <hyperlink ref="D184" location="Punten!VL582" display="UCI-65"/>
    <hyperlink ref="D175" location="Punten!XN582" display="UCI-71"/>
    <hyperlink ref="D121" location="Punten!ZG582" display="UCI-76"/>
    <hyperlink ref="D206" location="Punten!ZY582" display="UCI-78"/>
    <hyperlink ref="D187" location="Punten!AAH582" display="UCI-79"/>
    <hyperlink ref="D124" location="Punten!AAQ582" display="UCI-80"/>
    <hyperlink ref="D167" location="Punten!AAZ582" display="UCI-81"/>
    <hyperlink ref="D129" location="Punten!ABR582" display="UCI-83"/>
    <hyperlink ref="D149" location="Punten!ACA582" display="UCI-84"/>
    <hyperlink ref="D161" location="Punten!AHO582" display="UCI-100"/>
    <hyperlink ref="D193:D217" location="Punten!AHO508" display="UCI-100"/>
    <hyperlink ref="D195" location="Punten!AHX582" display="UCI-101"/>
    <hyperlink ref="D191" location="Punten!AIG582" display="UCI-102"/>
    <hyperlink ref="D215" location="Punten!AIP582" display="UCI-103"/>
    <hyperlink ref="D200" location="Punten!AIY582" display="UCI-104"/>
    <hyperlink ref="D153" location="Punten!AJH582" display="UCI-105"/>
    <hyperlink ref="D182" location="Punten!AJQ582" display="UCI-106"/>
    <hyperlink ref="D138" location="Punten!AJZ582" display="UCI-107"/>
    <hyperlink ref="D185" location="Punten!AKI582" display="UCI-108"/>
    <hyperlink ref="D120" location="Punten!AKR582" display="UCI-109"/>
    <hyperlink ref="D122" location="Punten!ALA582" display="UCI-110"/>
    <hyperlink ref="D186" location="Punten!ALJ582" display="UCI-111"/>
    <hyperlink ref="D210" location="Punten!ALS582" display="UCI-112"/>
    <hyperlink ref="D194" location="Punten!AMB582" display="UCI-113"/>
    <hyperlink ref="D207" location="Punten!AMK582" display="UCI-114"/>
    <hyperlink ref="D141" location="Punten!AMT582" display="UCI-115"/>
    <hyperlink ref="D179" location="Punten!ANC582" display="UCI-116"/>
    <hyperlink ref="D190" location="Punten!ANL582" display="UCI-117"/>
    <hyperlink ref="D126" location="Punten!ANU582" display="UCI-118"/>
    <hyperlink ref="D209" location="Punten!AOD582" display="UCI-119"/>
    <hyperlink ref="D170" location="Punten!AOM582" display="UCI-120"/>
    <hyperlink ref="D202" location="Punten!AOV582" display="UCI-121"/>
    <hyperlink ref="D211" location="Punten!APE582" display="UCI-122"/>
    <hyperlink ref="D133" location="Punten!APN582" display="UCI-123"/>
    <hyperlink ref="D205" location="Punten!APW582" display="UCI-124"/>
    <hyperlink ref="D152" location="Punten!AQF582" display="UCI-125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17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2549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2011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2004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2010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2024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2005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2008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2028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2051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2030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2009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2011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2030</v>
      </c>
      <c r="C113" s="1">
        <v>2</v>
      </c>
      <c r="E113" t="s">
        <v>2008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2011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2009</v>
      </c>
      <c r="C119" s="1">
        <v>2</v>
      </c>
      <c r="E119" t="s">
        <v>2010</v>
      </c>
      <c r="H119" s="1">
        <v>1</v>
      </c>
      <c r="J119" t="s">
        <v>1653</v>
      </c>
      <c r="M119" s="1">
        <v>1</v>
      </c>
    </row>
    <row r="120" spans="1:13">
      <c r="A120" t="s">
        <v>2004</v>
      </c>
      <c r="C120" s="1">
        <v>1</v>
      </c>
      <c r="E120" t="s">
        <v>2024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2005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2028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2051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2009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1948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2506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2504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2503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2009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2506</v>
      </c>
      <c r="N191" s="75">
        <v>28749.500000000004</v>
      </c>
      <c r="O191" s="244" t="s">
        <v>3</v>
      </c>
      <c r="P191" s="390" t="s">
        <v>2007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2019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2010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2012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2003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2505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2011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2008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2005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2004</v>
      </c>
      <c r="Q211" s="3"/>
      <c r="S211" s="75">
        <v>21249.95</v>
      </c>
    </row>
    <row r="212" spans="1:25" ht="15.75">
      <c r="A212" s="39" t="s">
        <v>2511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1831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2158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2028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2019</v>
      </c>
      <c r="R220" s="248"/>
      <c r="S220" s="152"/>
      <c r="T220" s="75">
        <v>27538.399999999991</v>
      </c>
      <c r="U220" s="244" t="s">
        <v>3</v>
      </c>
      <c r="V220" s="390" t="s">
        <v>2024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2007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4499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2009</v>
      </c>
      <c r="M222" s="39"/>
      <c r="O222" s="75">
        <v>27849.750000000011</v>
      </c>
      <c r="P222" s="244" t="s">
        <v>7</v>
      </c>
      <c r="Q222" s="41" t="s">
        <v>2003</v>
      </c>
      <c r="R222" s="40"/>
      <c r="S222" s="39"/>
      <c r="T222" s="376">
        <v>25952.099999999988</v>
      </c>
      <c r="U222" s="244" t="s">
        <v>7</v>
      </c>
      <c r="V222" s="41" t="s">
        <v>2030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2026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2029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2031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2010</v>
      </c>
      <c r="R226" s="40"/>
      <c r="S226" s="39"/>
      <c r="T226" s="75">
        <v>24022.300000000003</v>
      </c>
      <c r="U226" s="244" t="s">
        <v>14</v>
      </c>
      <c r="V226" s="41" t="s">
        <v>2051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2025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2011</v>
      </c>
      <c r="R228" s="40"/>
      <c r="S228" s="39"/>
      <c r="T228" s="75">
        <v>23432.200000000008</v>
      </c>
      <c r="U228" s="244" t="s">
        <v>18</v>
      </c>
      <c r="V228" s="41" t="s">
        <v>2054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2053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2012</v>
      </c>
      <c r="R230" s="40"/>
      <c r="S230" s="39"/>
      <c r="T230" s="75">
        <v>22486.400000000001</v>
      </c>
      <c r="U230" s="244" t="s">
        <v>22</v>
      </c>
      <c r="V230" s="41" t="s">
        <v>2027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2008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2104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2101</v>
      </c>
      <c r="H234" s="251"/>
      <c r="I234" s="39"/>
      <c r="J234" s="75">
        <v>0</v>
      </c>
      <c r="K234" s="244" t="s">
        <v>30</v>
      </c>
      <c r="L234" s="150" t="s">
        <v>2103</v>
      </c>
      <c r="M234" s="39"/>
      <c r="O234" s="75">
        <v>0</v>
      </c>
      <c r="P234" s="246" t="s">
        <v>30</v>
      </c>
      <c r="Q234" s="453" t="s">
        <v>2004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2100</v>
      </c>
      <c r="H235" s="251"/>
      <c r="I235" s="39"/>
      <c r="J235" s="75">
        <v>0</v>
      </c>
      <c r="K235" s="244" t="s">
        <v>32</v>
      </c>
      <c r="L235" s="150" t="s">
        <v>2102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3149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4147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6" t="s">
        <v>3380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2011</v>
      </c>
      <c r="E252" s="42"/>
      <c r="F252" s="42"/>
      <c r="G252" s="42"/>
      <c r="H252" s="42"/>
      <c r="I252" s="42"/>
      <c r="J252" s="42"/>
      <c r="K252" s="42"/>
      <c r="L252" s="3" t="s">
        <v>1983</v>
      </c>
      <c r="M252" s="3" t="s">
        <v>1977</v>
      </c>
      <c r="P252" t="s">
        <v>2762</v>
      </c>
    </row>
    <row r="253" spans="1:19" ht="16.5">
      <c r="A253" s="42"/>
      <c r="B253" s="454" t="s">
        <v>1657</v>
      </c>
      <c r="E253" s="42"/>
      <c r="F253" s="42"/>
      <c r="G253" s="42"/>
      <c r="H253" s="42"/>
      <c r="I253" s="42"/>
      <c r="J253" s="42"/>
      <c r="K253" s="3" t="s">
        <v>1980</v>
      </c>
      <c r="L253" s="3" t="s">
        <v>1979</v>
      </c>
      <c r="M253" s="3" t="s">
        <v>1976</v>
      </c>
      <c r="P253" t="s">
        <v>2763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1949</v>
      </c>
      <c r="L254" s="3" t="s">
        <v>1964</v>
      </c>
      <c r="M254" s="3" t="s">
        <v>1954</v>
      </c>
      <c r="P254" t="s">
        <v>2764</v>
      </c>
    </row>
    <row r="255" spans="1:19" ht="16.5">
      <c r="A255" s="42"/>
      <c r="B255" s="190" t="s">
        <v>2004</v>
      </c>
      <c r="E255" s="42"/>
      <c r="F255" s="42"/>
      <c r="G255" s="42"/>
      <c r="H255" s="42"/>
      <c r="I255" s="42"/>
      <c r="J255" s="42"/>
      <c r="K255" s="42"/>
      <c r="L255" s="3" t="s">
        <v>2509</v>
      </c>
      <c r="M255" s="3" t="s">
        <v>1983</v>
      </c>
      <c r="P255" t="s">
        <v>2765</v>
      </c>
    </row>
    <row r="256" spans="1:19" ht="16.5">
      <c r="A256" s="42"/>
      <c r="B256" s="454" t="s">
        <v>1652</v>
      </c>
      <c r="E256" s="42"/>
      <c r="F256" s="42"/>
      <c r="G256" s="42"/>
      <c r="H256" s="42"/>
      <c r="I256" s="42"/>
      <c r="J256" s="42"/>
      <c r="K256" s="3" t="s">
        <v>1976</v>
      </c>
      <c r="L256" s="3" t="s">
        <v>1982</v>
      </c>
      <c r="M256" s="181" t="s">
        <v>1969</v>
      </c>
      <c r="P256" t="s">
        <v>2766</v>
      </c>
    </row>
    <row r="257" spans="1:16" ht="16.5">
      <c r="A257" s="42"/>
      <c r="B257" s="454" t="s">
        <v>1647</v>
      </c>
      <c r="E257" s="42"/>
      <c r="F257" s="42"/>
      <c r="G257" s="42"/>
      <c r="H257" s="42"/>
      <c r="I257" s="42"/>
      <c r="J257" s="42"/>
      <c r="K257" s="181" t="s">
        <v>1969</v>
      </c>
      <c r="L257" s="181" t="s">
        <v>1961</v>
      </c>
      <c r="M257" s="181" t="s">
        <v>1599</v>
      </c>
      <c r="P257" t="s">
        <v>2767</v>
      </c>
    </row>
    <row r="258" spans="1:16" ht="16.5">
      <c r="A258" s="42"/>
      <c r="B258" s="496" t="s">
        <v>3369</v>
      </c>
      <c r="E258" s="42"/>
      <c r="F258" s="42"/>
      <c r="G258" s="42"/>
      <c r="H258" s="42"/>
      <c r="I258" s="42"/>
      <c r="J258" s="42"/>
      <c r="K258" s="497"/>
      <c r="L258" s="497"/>
      <c r="M258" s="497"/>
      <c r="P258" t="s">
        <v>2768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1950</v>
      </c>
      <c r="L259" s="3" t="s">
        <v>2508</v>
      </c>
      <c r="M259" s="216" t="s">
        <v>1984</v>
      </c>
      <c r="P259" t="s">
        <v>2769</v>
      </c>
    </row>
    <row r="260" spans="1:16" ht="16.5">
      <c r="A260" s="42"/>
      <c r="B260" s="190" t="s">
        <v>2010</v>
      </c>
      <c r="E260" s="42"/>
      <c r="F260" s="42"/>
      <c r="G260" s="42"/>
      <c r="H260" s="42"/>
      <c r="I260" s="42"/>
      <c r="J260" s="42"/>
      <c r="K260" s="42"/>
      <c r="L260" s="3" t="s">
        <v>1974</v>
      </c>
      <c r="M260" s="3" t="s">
        <v>1975</v>
      </c>
      <c r="N260" s="42"/>
      <c r="P260" t="s">
        <v>3148</v>
      </c>
    </row>
    <row r="261" spans="1:16" ht="16.5">
      <c r="A261" s="42"/>
      <c r="B261" s="456" t="s">
        <v>2024</v>
      </c>
      <c r="E261" s="42"/>
      <c r="F261" s="42"/>
      <c r="G261" s="42"/>
      <c r="H261" s="42"/>
      <c r="I261" s="42"/>
      <c r="J261" s="42"/>
      <c r="K261" s="42"/>
      <c r="L261" s="42"/>
      <c r="M261" s="181" t="s">
        <v>4136</v>
      </c>
    </row>
    <row r="262" spans="1:16" ht="16.5">
      <c r="A262" s="42"/>
      <c r="B262" s="496" t="s">
        <v>3388</v>
      </c>
      <c r="E262" s="42"/>
      <c r="F262" s="42"/>
      <c r="G262" s="42"/>
      <c r="H262" s="42"/>
      <c r="I262" s="42"/>
      <c r="J262" s="42"/>
      <c r="K262" s="42"/>
      <c r="L262" s="42"/>
      <c r="M262" s="497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1951</v>
      </c>
      <c r="L264" s="216" t="s">
        <v>1950</v>
      </c>
      <c r="M264" s="42"/>
      <c r="N264" s="42"/>
    </row>
    <row r="265" spans="1:16" ht="16.5">
      <c r="A265" s="42"/>
      <c r="B265" s="455" t="s">
        <v>1653</v>
      </c>
      <c r="E265" s="42"/>
      <c r="F265" s="42"/>
      <c r="G265" s="42"/>
      <c r="H265" s="42"/>
      <c r="I265" s="42"/>
      <c r="J265" s="42"/>
      <c r="K265" s="181" t="s">
        <v>1970</v>
      </c>
      <c r="L265" s="181" t="s">
        <v>1963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1952</v>
      </c>
      <c r="L266" s="216" t="s">
        <v>1586</v>
      </c>
      <c r="M266" s="3" t="s">
        <v>1967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1954</v>
      </c>
      <c r="L267" s="216" t="s">
        <v>1962</v>
      </c>
      <c r="M267" s="42"/>
      <c r="N267" s="42"/>
    </row>
    <row r="268" spans="1:16" ht="16.5">
      <c r="A268" s="42"/>
      <c r="B268" s="456" t="s">
        <v>2054</v>
      </c>
      <c r="E268" s="42"/>
      <c r="F268" s="42"/>
      <c r="G268" s="42"/>
      <c r="H268" s="42"/>
      <c r="I268" s="42"/>
      <c r="J268" s="42"/>
      <c r="K268" s="42"/>
      <c r="L268" s="42"/>
      <c r="M268" s="3" t="s">
        <v>4144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1953</v>
      </c>
      <c r="L269" s="3" t="s">
        <v>1976</v>
      </c>
      <c r="M269" s="3" t="s">
        <v>1978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2007</v>
      </c>
      <c r="E271" s="42"/>
      <c r="F271" s="42"/>
      <c r="G271" s="42"/>
      <c r="H271" s="42"/>
      <c r="I271" s="42"/>
      <c r="J271" s="42"/>
      <c r="K271" s="42"/>
      <c r="L271" s="181" t="s">
        <v>1959</v>
      </c>
      <c r="M271" s="181" t="s">
        <v>1952</v>
      </c>
    </row>
    <row r="272" spans="1:16" ht="16.5">
      <c r="A272" s="42"/>
      <c r="B272" s="496" t="s">
        <v>3370</v>
      </c>
      <c r="E272" s="42"/>
      <c r="F272" s="42"/>
      <c r="G272" s="42"/>
      <c r="H272" s="42"/>
      <c r="I272" s="42"/>
      <c r="J272" s="42"/>
      <c r="K272" s="42"/>
      <c r="L272" s="497"/>
      <c r="M272" s="497"/>
      <c r="P272" s="496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6" t="s">
        <v>2025</v>
      </c>
      <c r="E274" s="42"/>
      <c r="F274" s="42"/>
      <c r="G274" s="42"/>
      <c r="H274" s="42"/>
      <c r="I274" s="42"/>
      <c r="J274" s="42"/>
      <c r="K274" s="42"/>
      <c r="L274" s="42"/>
      <c r="M274" s="3" t="s">
        <v>4143</v>
      </c>
    </row>
    <row r="275" spans="1:16" ht="16.5">
      <c r="A275" s="42"/>
      <c r="B275" s="496" t="s">
        <v>3373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6"/>
    </row>
    <row r="276" spans="1:16" ht="16.5">
      <c r="A276" s="42"/>
      <c r="B276" s="496" t="s">
        <v>3387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6"/>
    </row>
    <row r="277" spans="1:16" ht="16.5">
      <c r="A277" s="42"/>
      <c r="B277" s="190" t="s">
        <v>2005</v>
      </c>
      <c r="E277" s="42"/>
      <c r="F277" s="42"/>
      <c r="G277" s="42"/>
      <c r="H277" s="42"/>
      <c r="I277" s="42"/>
      <c r="J277" s="42"/>
      <c r="K277" s="42"/>
      <c r="L277" s="3" t="s">
        <v>1985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2019</v>
      </c>
      <c r="E280" s="42"/>
      <c r="F280" s="42"/>
      <c r="G280" s="42"/>
      <c r="H280" s="42"/>
      <c r="I280" s="42"/>
      <c r="J280" s="42"/>
      <c r="K280" s="42"/>
      <c r="L280" s="3" t="s">
        <v>1973</v>
      </c>
      <c r="M280" s="181" t="s">
        <v>1959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6" t="s">
        <v>3371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6" t="s">
        <v>2026</v>
      </c>
      <c r="E283" s="42"/>
      <c r="F283" s="42"/>
      <c r="G283" s="42"/>
      <c r="H283" s="42"/>
      <c r="I283" s="42"/>
      <c r="J283" s="42"/>
      <c r="K283" s="42"/>
      <c r="L283" s="42"/>
      <c r="M283" s="3" t="s">
        <v>4139</v>
      </c>
    </row>
    <row r="284" spans="1:16" ht="16.5">
      <c r="A284" s="42"/>
      <c r="B284" s="454" t="s">
        <v>1655</v>
      </c>
      <c r="E284" s="42"/>
      <c r="F284" s="42"/>
      <c r="G284" s="42"/>
      <c r="H284" s="42"/>
      <c r="I284" s="42"/>
      <c r="J284" s="42"/>
      <c r="K284" s="3" t="s">
        <v>1977</v>
      </c>
      <c r="L284" s="3" t="s">
        <v>1977</v>
      </c>
      <c r="M284" s="181" t="s">
        <v>1970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1954</v>
      </c>
      <c r="M285" s="216" t="s">
        <v>1962</v>
      </c>
    </row>
    <row r="286" spans="1:16" ht="16.5">
      <c r="A286" s="42"/>
      <c r="B286" s="190" t="s">
        <v>2012</v>
      </c>
      <c r="E286" s="42"/>
      <c r="F286" s="42"/>
      <c r="G286" s="42"/>
      <c r="H286" s="42"/>
      <c r="I286" s="42"/>
      <c r="J286" s="42"/>
      <c r="K286" s="42"/>
      <c r="L286" s="3" t="s">
        <v>1975</v>
      </c>
      <c r="M286" s="3" t="s">
        <v>1979</v>
      </c>
    </row>
    <row r="287" spans="1:16" ht="16.5">
      <c r="A287" s="42"/>
      <c r="B287" s="496" t="s">
        <v>3381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1955</v>
      </c>
      <c r="L289" s="3" t="s">
        <v>1955</v>
      </c>
      <c r="M289" s="3" t="s">
        <v>1960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1956</v>
      </c>
      <c r="L290" s="3" t="s">
        <v>1967</v>
      </c>
      <c r="M290" s="3" t="s">
        <v>1951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1957</v>
      </c>
      <c r="L292" s="3" t="s">
        <v>1602</v>
      </c>
      <c r="M292" s="3" t="s">
        <v>1589</v>
      </c>
    </row>
    <row r="293" spans="1:16" ht="16.5">
      <c r="A293" s="42"/>
      <c r="B293" s="496" t="s">
        <v>3396</v>
      </c>
      <c r="E293" s="122"/>
      <c r="F293" s="122"/>
      <c r="G293" s="122"/>
      <c r="H293" s="122"/>
      <c r="I293" s="498"/>
      <c r="J293" s="498"/>
      <c r="K293" s="497"/>
      <c r="L293" s="122"/>
      <c r="M293" s="122"/>
    </row>
    <row r="294" spans="1:16" ht="16.5">
      <c r="A294" s="42"/>
      <c r="B294" s="190" t="s">
        <v>2008</v>
      </c>
      <c r="E294" s="42"/>
      <c r="F294" s="42"/>
      <c r="G294" s="42"/>
      <c r="H294" s="42"/>
      <c r="I294" s="42"/>
      <c r="J294" s="42"/>
      <c r="K294" s="42"/>
      <c r="L294" s="3" t="s">
        <v>1984</v>
      </c>
      <c r="M294" s="3" t="s">
        <v>1981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1957</v>
      </c>
    </row>
    <row r="299" spans="1:16" ht="16.5">
      <c r="A299" s="42"/>
      <c r="B299" s="496" t="s">
        <v>3375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6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1958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6" t="s">
        <v>3400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6"/>
    </row>
    <row r="303" spans="1:16" ht="16.5">
      <c r="A303" s="42"/>
      <c r="B303" s="496" t="s">
        <v>3378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6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1959</v>
      </c>
      <c r="L304" s="216" t="s">
        <v>1953</v>
      </c>
      <c r="M304" s="42"/>
      <c r="N304" s="42"/>
    </row>
    <row r="305" spans="1:16" ht="16.5">
      <c r="A305" s="42"/>
      <c r="B305" s="454" t="s">
        <v>1643</v>
      </c>
      <c r="E305" s="42"/>
      <c r="F305" s="42"/>
      <c r="G305" s="42"/>
      <c r="H305" s="42"/>
      <c r="I305" s="42"/>
      <c r="J305" s="42"/>
      <c r="K305" s="3" t="s">
        <v>1986</v>
      </c>
      <c r="L305" s="3" t="s">
        <v>2507</v>
      </c>
      <c r="M305" s="3" t="s">
        <v>1982</v>
      </c>
    </row>
    <row r="306" spans="1:16" ht="16.5">
      <c r="A306" s="42"/>
      <c r="B306" s="496" t="s">
        <v>3374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6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6"/>
    </row>
    <row r="308" spans="1:16" ht="16.5">
      <c r="A308" s="42"/>
      <c r="B308" s="456" t="s">
        <v>4499</v>
      </c>
      <c r="E308" s="42"/>
      <c r="F308" s="42"/>
      <c r="G308" s="42"/>
      <c r="H308" s="42"/>
      <c r="I308" s="42"/>
      <c r="J308" s="42"/>
      <c r="K308" s="42"/>
      <c r="L308" s="42"/>
      <c r="M308" s="181" t="s">
        <v>4137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6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6" t="s">
        <v>3367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6"/>
    </row>
    <row r="313" spans="1:16" ht="16.5">
      <c r="A313" s="42"/>
      <c r="B313" s="456" t="s">
        <v>2027</v>
      </c>
      <c r="E313" s="42"/>
      <c r="F313" s="42"/>
      <c r="G313" s="42"/>
      <c r="H313" s="42"/>
      <c r="I313" s="42"/>
      <c r="J313" s="42"/>
      <c r="K313" s="42"/>
      <c r="L313" s="42"/>
      <c r="M313" s="3" t="s">
        <v>4146</v>
      </c>
      <c r="P313" s="496"/>
    </row>
    <row r="314" spans="1:16" ht="16.5">
      <c r="A314" s="42"/>
      <c r="B314" s="454" t="s">
        <v>1645</v>
      </c>
      <c r="E314" s="42"/>
      <c r="F314" s="42"/>
      <c r="G314" s="42"/>
      <c r="H314" s="42"/>
      <c r="I314" s="42"/>
      <c r="J314" s="42"/>
      <c r="K314" s="3" t="s">
        <v>1979</v>
      </c>
      <c r="L314" s="3" t="s">
        <v>1981</v>
      </c>
      <c r="M314" s="42"/>
      <c r="N314" s="42"/>
    </row>
    <row r="315" spans="1:16" ht="16.5">
      <c r="A315" s="42"/>
      <c r="B315" s="496" t="s">
        <v>3377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6" t="s">
        <v>2028</v>
      </c>
      <c r="E316" s="42"/>
      <c r="F316" s="42"/>
      <c r="G316" s="42"/>
      <c r="H316" s="42"/>
      <c r="I316" s="42"/>
      <c r="J316" s="42"/>
      <c r="K316" s="42"/>
      <c r="L316" s="42"/>
      <c r="M316" s="181" t="s">
        <v>4135</v>
      </c>
    </row>
    <row r="317" spans="1:16" ht="16.5">
      <c r="A317" s="42"/>
      <c r="B317" s="455" t="s">
        <v>1644</v>
      </c>
      <c r="E317" s="42"/>
      <c r="F317" s="42"/>
      <c r="G317" s="42"/>
      <c r="H317" s="42"/>
      <c r="I317" s="42"/>
      <c r="J317" s="42"/>
      <c r="K317" s="3" t="s">
        <v>1982</v>
      </c>
      <c r="L317" s="3" t="s">
        <v>2510</v>
      </c>
      <c r="M317" s="3" t="s">
        <v>1980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6" t="s">
        <v>3376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6" t="s">
        <v>3383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1960</v>
      </c>
      <c r="L321" s="181" t="s">
        <v>1952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1961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5" t="s">
        <v>1654</v>
      </c>
      <c r="E325" s="42"/>
      <c r="F325" s="42"/>
      <c r="G325" s="42"/>
      <c r="H325" s="42"/>
      <c r="I325" s="42"/>
      <c r="J325" s="42"/>
      <c r="K325" s="3" t="s">
        <v>1984</v>
      </c>
      <c r="L325" s="3" t="s">
        <v>1986</v>
      </c>
      <c r="M325" s="3" t="s">
        <v>1972</v>
      </c>
    </row>
    <row r="326" spans="1:14" ht="16.5">
      <c r="A326" s="42"/>
      <c r="B326" s="454" t="s">
        <v>1661</v>
      </c>
      <c r="E326" s="42"/>
      <c r="F326" s="42"/>
      <c r="G326" s="42"/>
      <c r="H326" s="42"/>
      <c r="I326" s="42"/>
      <c r="J326" s="42"/>
      <c r="K326" s="3" t="s">
        <v>1974</v>
      </c>
      <c r="L326" s="181" t="s">
        <v>1968</v>
      </c>
      <c r="M326" s="181" t="s">
        <v>1963</v>
      </c>
    </row>
    <row r="327" spans="1:14" ht="16.5">
      <c r="A327" s="42"/>
      <c r="B327" s="454" t="s">
        <v>1651</v>
      </c>
      <c r="E327" s="42"/>
      <c r="F327" s="42"/>
      <c r="G327" s="42"/>
      <c r="H327" s="42"/>
      <c r="I327" s="42"/>
      <c r="J327" s="42"/>
      <c r="K327" s="3" t="s">
        <v>1981</v>
      </c>
      <c r="L327" s="42"/>
      <c r="M327" s="42"/>
      <c r="N327" s="42"/>
    </row>
    <row r="328" spans="1:14" ht="16.5">
      <c r="A328" s="42"/>
      <c r="B328" s="454" t="s">
        <v>1656</v>
      </c>
      <c r="E328" s="42"/>
      <c r="F328" s="42"/>
      <c r="G328" s="42"/>
      <c r="H328" s="42"/>
      <c r="I328" s="42"/>
      <c r="J328" s="42"/>
      <c r="K328" s="3" t="s">
        <v>1975</v>
      </c>
      <c r="L328" s="3" t="s">
        <v>1972</v>
      </c>
      <c r="M328" s="3" t="s">
        <v>1974</v>
      </c>
    </row>
    <row r="329" spans="1:14" ht="16.5">
      <c r="A329" s="42"/>
      <c r="B329" s="456" t="s">
        <v>2029</v>
      </c>
      <c r="E329" s="42"/>
      <c r="F329" s="42"/>
      <c r="G329" s="42"/>
      <c r="H329" s="42"/>
      <c r="I329" s="42"/>
      <c r="J329" s="42"/>
      <c r="K329" s="42"/>
      <c r="L329" s="42"/>
      <c r="M329" s="3" t="s">
        <v>4140</v>
      </c>
      <c r="N329" s="42"/>
    </row>
    <row r="330" spans="1:14" ht="16.5">
      <c r="A330" s="42"/>
      <c r="B330" s="454" t="s">
        <v>1650</v>
      </c>
      <c r="E330" s="42"/>
      <c r="F330" s="42"/>
      <c r="G330" s="42"/>
      <c r="H330" s="42"/>
      <c r="I330" s="42"/>
      <c r="J330" s="42"/>
      <c r="K330" s="3" t="s">
        <v>1983</v>
      </c>
      <c r="L330" s="42"/>
      <c r="M330" s="42"/>
      <c r="N330" s="42"/>
    </row>
    <row r="331" spans="1:14" ht="16.5">
      <c r="A331" s="42"/>
      <c r="B331" s="496" t="s">
        <v>3372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1956</v>
      </c>
      <c r="M333" s="3" t="s">
        <v>1955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6" t="s">
        <v>3384</v>
      </c>
      <c r="E336" s="122"/>
      <c r="F336" s="122"/>
      <c r="G336" s="122"/>
      <c r="H336" s="122"/>
      <c r="I336" s="497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1962</v>
      </c>
      <c r="L337" s="181" t="s">
        <v>1970</v>
      </c>
      <c r="M337" s="3" t="s">
        <v>1966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1949</v>
      </c>
      <c r="M338" s="216" t="s">
        <v>1953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4" t="s">
        <v>1660</v>
      </c>
      <c r="E341" s="42"/>
      <c r="F341" s="42"/>
      <c r="G341" s="42"/>
      <c r="H341" s="42"/>
      <c r="I341" s="42"/>
      <c r="J341" s="42"/>
      <c r="K341" s="3" t="s">
        <v>1971</v>
      </c>
      <c r="L341" s="3" t="s">
        <v>1980</v>
      </c>
      <c r="M341" s="181" t="s">
        <v>1968</v>
      </c>
    </row>
    <row r="342" spans="1:16" ht="16.5">
      <c r="A342" s="42"/>
      <c r="B342" s="496" t="s">
        <v>3399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6" t="s">
        <v>2051</v>
      </c>
      <c r="E344" s="42"/>
      <c r="F344" s="42"/>
      <c r="G344" s="42"/>
      <c r="H344" s="42"/>
      <c r="I344" s="42"/>
      <c r="J344" s="42"/>
      <c r="K344" s="42"/>
      <c r="L344" s="42"/>
      <c r="M344" s="3" t="s">
        <v>4142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6" t="s">
        <v>2053</v>
      </c>
      <c r="E347" s="42"/>
      <c r="F347" s="42"/>
      <c r="G347" s="42"/>
      <c r="H347" s="42"/>
      <c r="I347" s="42"/>
      <c r="J347" s="42"/>
      <c r="K347" s="42"/>
      <c r="L347" s="42"/>
      <c r="M347" s="3" t="s">
        <v>4145</v>
      </c>
    </row>
    <row r="348" spans="1:16" ht="16.5">
      <c r="A348" s="42"/>
      <c r="B348" s="454" t="s">
        <v>1648</v>
      </c>
      <c r="E348" s="42"/>
      <c r="F348" s="42"/>
      <c r="G348" s="42"/>
      <c r="H348" s="42"/>
      <c r="I348" s="42"/>
      <c r="J348" s="42"/>
      <c r="K348" s="3" t="s">
        <v>1985</v>
      </c>
      <c r="L348" s="42"/>
      <c r="M348" s="42"/>
      <c r="N348" s="42"/>
      <c r="P348" s="496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1958</v>
      </c>
      <c r="N349" s="42"/>
    </row>
    <row r="350" spans="1:16" ht="16.5">
      <c r="A350" s="42"/>
      <c r="B350" s="456" t="s">
        <v>2158</v>
      </c>
      <c r="E350" s="42"/>
      <c r="F350" s="42"/>
      <c r="G350" s="42"/>
      <c r="H350" s="42"/>
      <c r="I350" s="42"/>
      <c r="J350" s="42"/>
      <c r="K350" s="42"/>
      <c r="L350" s="42"/>
      <c r="M350" s="181" t="s">
        <v>4134</v>
      </c>
    </row>
    <row r="351" spans="1:16" ht="16.5">
      <c r="A351" s="42"/>
      <c r="B351" s="496" t="s">
        <v>3379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6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1963</v>
      </c>
      <c r="L352" s="216" t="s">
        <v>1607</v>
      </c>
      <c r="M352" s="3" t="s">
        <v>1956</v>
      </c>
    </row>
    <row r="353" spans="1:16" ht="16.5">
      <c r="A353" s="42"/>
      <c r="B353" s="456" t="s">
        <v>2030</v>
      </c>
      <c r="E353" s="42"/>
      <c r="F353" s="42"/>
      <c r="G353" s="42"/>
      <c r="H353" s="42"/>
      <c r="I353" s="42"/>
      <c r="J353" s="42"/>
      <c r="K353" s="42"/>
      <c r="L353" s="42"/>
      <c r="M353" s="3" t="s">
        <v>4138</v>
      </c>
      <c r="N353" s="42"/>
      <c r="P353" s="496"/>
    </row>
    <row r="354" spans="1:16" ht="16.5">
      <c r="A354" s="42"/>
      <c r="B354" s="496" t="s">
        <v>3382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6"/>
    </row>
    <row r="355" spans="1:16" ht="16.5">
      <c r="A355" s="42"/>
      <c r="B355" s="190" t="s">
        <v>2003</v>
      </c>
      <c r="E355" s="42"/>
      <c r="F355" s="42"/>
      <c r="G355" s="42"/>
      <c r="H355" s="42"/>
      <c r="I355" s="42"/>
      <c r="J355" s="42"/>
      <c r="K355" s="42"/>
      <c r="L355" s="3" t="s">
        <v>1978</v>
      </c>
      <c r="M355" s="3" t="s">
        <v>1971</v>
      </c>
      <c r="P355" s="496"/>
    </row>
    <row r="356" spans="1:16" ht="16.5">
      <c r="A356" s="42"/>
      <c r="B356" s="496" t="s">
        <v>3401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6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6"/>
    </row>
    <row r="359" spans="1:16" ht="16.5">
      <c r="A359" s="42"/>
      <c r="B359" s="496" t="s">
        <v>3385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6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1964</v>
      </c>
      <c r="L360" s="3" t="s">
        <v>1951</v>
      </c>
      <c r="M360" s="3" t="s">
        <v>1964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1965</v>
      </c>
      <c r="L361" s="3" t="s">
        <v>1966</v>
      </c>
      <c r="M361" s="216" t="s">
        <v>1950</v>
      </c>
      <c r="P361" s="496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4" t="s">
        <v>1676</v>
      </c>
      <c r="E363" s="42"/>
      <c r="F363" s="42"/>
      <c r="G363" s="42"/>
      <c r="H363" s="42"/>
      <c r="I363" s="42"/>
      <c r="J363" s="42"/>
      <c r="K363" s="3" t="s">
        <v>1978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1966</v>
      </c>
      <c r="L364" s="216" t="s">
        <v>1958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5" t="s">
        <v>1662</v>
      </c>
      <c r="E368" s="42"/>
      <c r="F368" s="42"/>
      <c r="G368" s="42"/>
      <c r="H368" s="42"/>
      <c r="I368" s="42"/>
      <c r="J368" s="42"/>
      <c r="K368" s="181" t="s">
        <v>1968</v>
      </c>
      <c r="L368" s="181" t="s">
        <v>1957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6" t="s">
        <v>2031</v>
      </c>
      <c r="E370" s="42"/>
      <c r="F370" s="42"/>
      <c r="G370" s="42"/>
      <c r="H370" s="42"/>
      <c r="I370" s="42"/>
      <c r="J370" s="42"/>
      <c r="K370" s="42"/>
      <c r="L370" s="42"/>
      <c r="M370" s="3" t="s">
        <v>4141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6" t="s">
        <v>3397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1960</v>
      </c>
      <c r="M373" s="3" t="s">
        <v>1949</v>
      </c>
    </row>
    <row r="374" spans="1:14" ht="16.5">
      <c r="A374" s="42"/>
      <c r="B374" s="454" t="s">
        <v>1659</v>
      </c>
      <c r="E374" s="42"/>
      <c r="F374" s="42"/>
      <c r="G374" s="42"/>
      <c r="H374" s="42"/>
      <c r="I374" s="42"/>
      <c r="J374" s="42"/>
      <c r="K374" s="3" t="s">
        <v>1973</v>
      </c>
      <c r="L374" s="3" t="s">
        <v>1971</v>
      </c>
      <c r="M374" s="3" t="s">
        <v>1973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4" t="s">
        <v>1658</v>
      </c>
      <c r="E376" s="42"/>
      <c r="F376" s="42"/>
      <c r="G376" s="42"/>
      <c r="H376" s="42"/>
      <c r="I376" s="42"/>
      <c r="J376" s="42"/>
      <c r="K376" s="3" t="s">
        <v>1972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1967</v>
      </c>
      <c r="L377" s="3" t="s">
        <v>1965</v>
      </c>
      <c r="M377" s="181" t="s">
        <v>1961</v>
      </c>
    </row>
    <row r="378" spans="1:14" ht="16.5">
      <c r="A378" s="42"/>
      <c r="B378" s="456" t="s">
        <v>3368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2009</v>
      </c>
      <c r="E379" s="42"/>
      <c r="F379" s="42"/>
      <c r="G379" s="42"/>
      <c r="H379" s="42"/>
      <c r="I379" s="42"/>
      <c r="J379" s="42"/>
      <c r="K379" s="42"/>
      <c r="L379" s="181" t="s">
        <v>1969</v>
      </c>
      <c r="M379" s="3" t="s">
        <v>1965</v>
      </c>
    </row>
  </sheetData>
  <sortState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C948"/>
  <sheetViews>
    <sheetView topLeftCell="A921" zoomScale="90" zoomScaleNormal="90" workbookViewId="0">
      <selection activeCell="O942" sqref="O942:O946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2182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2159</v>
      </c>
      <c r="B3" s="290"/>
      <c r="C3" s="290"/>
      <c r="D3" s="290" t="s">
        <v>2160</v>
      </c>
      <c r="E3" s="290"/>
      <c r="F3" s="290"/>
      <c r="G3" s="290" t="s">
        <v>2161</v>
      </c>
      <c r="H3" s="290"/>
      <c r="I3" s="290"/>
      <c r="J3" s="290" t="s">
        <v>2162</v>
      </c>
      <c r="K3" s="290"/>
      <c r="L3" s="291"/>
      <c r="M3" s="290" t="s">
        <v>2163</v>
      </c>
      <c r="N3" s="290"/>
      <c r="O3" s="291"/>
      <c r="P3" s="290" t="s">
        <v>2164</v>
      </c>
      <c r="Q3" s="290"/>
      <c r="R3" s="290"/>
      <c r="S3" s="290" t="s">
        <v>2165</v>
      </c>
      <c r="T3" s="290"/>
      <c r="U3" s="290"/>
      <c r="V3" s="290" t="s">
        <v>2166</v>
      </c>
      <c r="W3" s="290"/>
      <c r="X3" s="290"/>
      <c r="Y3" s="290" t="s">
        <v>3468</v>
      </c>
      <c r="Z3" s="290"/>
      <c r="AA3" s="291"/>
      <c r="AB3" s="290" t="s">
        <v>3469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3568</v>
      </c>
      <c r="B5" s="40"/>
      <c r="C5" s="40"/>
      <c r="D5" s="436" t="s">
        <v>3574</v>
      </c>
      <c r="E5" s="40"/>
      <c r="F5" s="40"/>
      <c r="G5" s="436" t="s">
        <v>3581</v>
      </c>
      <c r="H5" s="40"/>
      <c r="I5" s="40"/>
      <c r="J5" s="437" t="s">
        <v>2253</v>
      </c>
      <c r="K5" s="40"/>
      <c r="L5" s="63"/>
      <c r="M5" s="434" t="s">
        <v>2300</v>
      </c>
      <c r="N5" s="40"/>
      <c r="O5" s="63"/>
      <c r="P5" s="437" t="s">
        <v>2262</v>
      </c>
      <c r="Q5" s="63"/>
      <c r="R5" s="28"/>
      <c r="S5" s="436" t="s">
        <v>3599</v>
      </c>
      <c r="T5" s="63"/>
      <c r="U5" s="63"/>
      <c r="V5" s="434" t="s">
        <v>3602</v>
      </c>
      <c r="W5" s="63"/>
      <c r="X5" s="63"/>
      <c r="Y5" s="434" t="s">
        <v>2279</v>
      </c>
      <c r="Z5" s="63"/>
      <c r="AA5" s="40"/>
      <c r="AB5" s="436" t="s">
        <v>3613</v>
      </c>
    </row>
    <row r="6" spans="1:29" ht="15.75">
      <c r="A6" s="280" t="s">
        <v>3570</v>
      </c>
      <c r="B6" s="40"/>
      <c r="C6" s="40"/>
      <c r="D6" s="280" t="s">
        <v>3580</v>
      </c>
      <c r="E6" s="40"/>
      <c r="F6" s="40"/>
      <c r="G6" s="437" t="s">
        <v>2293</v>
      </c>
      <c r="H6" s="40"/>
      <c r="I6" s="40"/>
      <c r="J6" s="437" t="s">
        <v>2254</v>
      </c>
      <c r="K6" s="40"/>
      <c r="L6" s="63"/>
      <c r="M6" s="437" t="s">
        <v>2242</v>
      </c>
      <c r="N6" s="40"/>
      <c r="O6" s="63"/>
      <c r="P6" s="280" t="s">
        <v>3494</v>
      </c>
      <c r="Q6" s="63"/>
      <c r="R6" s="63"/>
      <c r="S6" s="280" t="s">
        <v>2306</v>
      </c>
      <c r="T6" s="63"/>
      <c r="U6" s="63"/>
      <c r="V6" s="280" t="s">
        <v>2278</v>
      </c>
      <c r="W6" s="63"/>
      <c r="X6" s="63"/>
      <c r="Y6" s="436" t="s">
        <v>3607</v>
      </c>
      <c r="Z6" s="63"/>
      <c r="AA6" s="40"/>
      <c r="AB6" s="436" t="s">
        <v>3614</v>
      </c>
    </row>
    <row r="7" spans="1:29" ht="15.75">
      <c r="A7" t="s">
        <v>3571</v>
      </c>
      <c r="B7" s="40"/>
      <c r="C7" s="40"/>
      <c r="D7" s="436" t="s">
        <v>3575</v>
      </c>
      <c r="E7" s="40"/>
      <c r="F7" s="40"/>
      <c r="G7" s="436" t="s">
        <v>3582</v>
      </c>
      <c r="H7" s="40"/>
      <c r="I7" s="40"/>
      <c r="J7" s="436" t="s">
        <v>3583</v>
      </c>
      <c r="K7" s="40"/>
      <c r="L7" s="63"/>
      <c r="M7" s="280" t="s">
        <v>3588</v>
      </c>
      <c r="N7" s="40"/>
      <c r="O7" s="63"/>
      <c r="P7" s="437" t="s">
        <v>3591</v>
      </c>
      <c r="Q7" s="63"/>
      <c r="R7" s="63"/>
      <c r="S7" s="437" t="s">
        <v>2263</v>
      </c>
      <c r="T7" s="63"/>
      <c r="U7" s="63"/>
      <c r="V7" s="434" t="s">
        <v>2245</v>
      </c>
      <c r="W7" s="63"/>
      <c r="X7" s="63"/>
      <c r="Y7" s="434" t="s">
        <v>3608</v>
      </c>
      <c r="Z7" s="63"/>
      <c r="AA7" s="40"/>
      <c r="AB7" s="436" t="s">
        <v>3615</v>
      </c>
    </row>
    <row r="8" spans="1:29" ht="15.75">
      <c r="A8" t="s">
        <v>3572</v>
      </c>
      <c r="B8" s="40"/>
      <c r="C8" s="40"/>
      <c r="D8" s="280" t="s">
        <v>2283</v>
      </c>
      <c r="E8" s="40"/>
      <c r="F8" s="40"/>
      <c r="G8" s="280" t="s">
        <v>2243</v>
      </c>
      <c r="H8" s="40"/>
      <c r="I8" s="40"/>
      <c r="J8" s="434" t="s">
        <v>3584</v>
      </c>
      <c r="K8" s="40"/>
      <c r="L8" s="63"/>
      <c r="M8" s="280" t="s">
        <v>2268</v>
      </c>
      <c r="N8" s="40"/>
      <c r="O8" s="63"/>
      <c r="P8" s="280" t="s">
        <v>3592</v>
      </c>
      <c r="Q8" s="63"/>
      <c r="R8" s="63"/>
      <c r="S8" s="280" t="s">
        <v>2255</v>
      </c>
      <c r="T8" s="63"/>
      <c r="U8" s="63"/>
      <c r="V8" s="437" t="s">
        <v>2267</v>
      </c>
      <c r="W8" s="63"/>
      <c r="X8" s="63"/>
      <c r="Y8" s="280" t="s">
        <v>3609</v>
      </c>
      <c r="Z8" s="63"/>
      <c r="AA8" s="40"/>
      <c r="AB8" s="280" t="s">
        <v>3495</v>
      </c>
    </row>
    <row r="9" spans="1:29" ht="15.75">
      <c r="A9" s="280" t="s">
        <v>2294</v>
      </c>
      <c r="B9" s="40"/>
      <c r="C9" s="40"/>
      <c r="D9" s="280" t="s">
        <v>2269</v>
      </c>
      <c r="E9" s="40"/>
      <c r="F9" s="40"/>
      <c r="G9" s="436" t="s">
        <v>3594</v>
      </c>
      <c r="H9" s="40"/>
      <c r="I9" s="40"/>
      <c r="J9" s="280" t="s">
        <v>2256</v>
      </c>
      <c r="K9" s="40"/>
      <c r="L9" s="63"/>
      <c r="M9" s="436" t="s">
        <v>3589</v>
      </c>
      <c r="N9" s="40"/>
      <c r="O9" s="63"/>
      <c r="P9" s="280" t="s">
        <v>2305</v>
      </c>
      <c r="Q9" s="63"/>
      <c r="R9" s="63"/>
      <c r="S9" s="436" t="s">
        <v>3600</v>
      </c>
      <c r="T9" s="63"/>
      <c r="U9" s="63"/>
      <c r="V9" s="434" t="s">
        <v>2248</v>
      </c>
      <c r="W9" s="63"/>
      <c r="X9" s="63"/>
      <c r="Y9" s="436" t="s">
        <v>3610</v>
      </c>
      <c r="Z9" s="63"/>
      <c r="AA9" s="40"/>
      <c r="AB9" s="280" t="s">
        <v>2247</v>
      </c>
    </row>
    <row r="10" spans="1:29" ht="15.75">
      <c r="A10" t="s">
        <v>3573</v>
      </c>
      <c r="B10" s="40"/>
      <c r="C10" s="40"/>
      <c r="D10" s="437" t="s">
        <v>2270</v>
      </c>
      <c r="E10" s="40"/>
      <c r="F10" s="40"/>
      <c r="G10" s="434" t="s">
        <v>2307</v>
      </c>
      <c r="H10" s="40"/>
      <c r="I10" s="40"/>
      <c r="J10" s="436" t="s">
        <v>3585</v>
      </c>
      <c r="K10" s="40"/>
      <c r="L10" s="63"/>
      <c r="M10" s="280" t="s">
        <v>2250</v>
      </c>
      <c r="N10" s="40"/>
      <c r="O10" s="63"/>
      <c r="P10" s="437" t="s">
        <v>4501</v>
      </c>
      <c r="Q10" s="63"/>
      <c r="R10" s="63"/>
      <c r="S10" s="437" t="s">
        <v>2249</v>
      </c>
      <c r="T10" s="63"/>
      <c r="U10" s="63"/>
      <c r="V10" s="437" t="s">
        <v>3603</v>
      </c>
      <c r="W10" s="63"/>
      <c r="X10" s="63"/>
      <c r="Y10" s="280" t="s">
        <v>3611</v>
      </c>
      <c r="Z10" s="63"/>
      <c r="AA10" s="40"/>
      <c r="AB10" s="280" t="s">
        <v>2280</v>
      </c>
    </row>
    <row r="11" spans="1:29" ht="15.75">
      <c r="A11" s="434" t="s">
        <v>2259</v>
      </c>
      <c r="B11" s="40"/>
      <c r="C11" s="40"/>
      <c r="D11" s="436" t="s">
        <v>3576</v>
      </c>
      <c r="E11" s="40"/>
      <c r="F11" s="40"/>
      <c r="G11" s="280" t="s">
        <v>3493</v>
      </c>
      <c r="H11" s="40"/>
      <c r="I11" s="40"/>
      <c r="J11" s="434" t="s">
        <v>2295</v>
      </c>
      <c r="K11" s="40"/>
      <c r="L11" s="63"/>
      <c r="M11" s="436" t="s">
        <v>3590</v>
      </c>
      <c r="N11" s="40"/>
      <c r="O11" s="63"/>
      <c r="P11" s="280" t="s">
        <v>2265</v>
      </c>
      <c r="Q11" s="63"/>
      <c r="R11" s="63"/>
      <c r="S11" s="436" t="s">
        <v>3601</v>
      </c>
      <c r="T11" s="63"/>
      <c r="U11" s="63"/>
      <c r="V11" s="436" t="s">
        <v>3604</v>
      </c>
      <c r="W11" s="63"/>
      <c r="X11" s="63"/>
      <c r="Y11" s="280" t="s">
        <v>2308</v>
      </c>
      <c r="Z11" s="63"/>
      <c r="AA11" s="40"/>
      <c r="AB11" s="280" t="s">
        <v>2264</v>
      </c>
    </row>
    <row r="12" spans="1:29" ht="15.75">
      <c r="A12" s="280" t="s">
        <v>2244</v>
      </c>
      <c r="B12" s="40"/>
      <c r="C12" s="40"/>
      <c r="D12" s="436" t="s">
        <v>3577</v>
      </c>
      <c r="E12" s="40"/>
      <c r="F12" s="40"/>
      <c r="G12" s="280" t="s">
        <v>2251</v>
      </c>
      <c r="H12" s="40"/>
      <c r="I12" s="40"/>
      <c r="J12" s="436" t="s">
        <v>3586</v>
      </c>
      <c r="K12" s="40"/>
      <c r="L12" s="63"/>
      <c r="M12" s="280" t="s">
        <v>2282</v>
      </c>
      <c r="N12" s="40"/>
      <c r="O12" s="63"/>
      <c r="P12" s="280" t="s">
        <v>2260</v>
      </c>
      <c r="Q12" s="63"/>
      <c r="R12" s="63"/>
      <c r="S12" s="437" t="s">
        <v>2284</v>
      </c>
      <c r="T12" s="63"/>
      <c r="U12" s="63"/>
      <c r="V12" s="280" t="s">
        <v>2281</v>
      </c>
      <c r="W12" s="63"/>
      <c r="X12" s="63"/>
      <c r="Y12" s="437" t="s">
        <v>3612</v>
      </c>
      <c r="Z12" s="63"/>
      <c r="AA12" s="40"/>
      <c r="AB12" s="280" t="s">
        <v>2258</v>
      </c>
    </row>
    <row r="13" spans="1:29" ht="15.75">
      <c r="A13" s="280" t="s">
        <v>3496</v>
      </c>
      <c r="B13" s="40"/>
      <c r="C13" s="40"/>
      <c r="D13" s="436" t="s">
        <v>3578</v>
      </c>
      <c r="E13" s="40"/>
      <c r="F13" s="40"/>
      <c r="G13" s="280" t="s">
        <v>2257</v>
      </c>
      <c r="H13" s="40"/>
      <c r="I13" s="40"/>
      <c r="J13" s="280" t="s">
        <v>3587</v>
      </c>
      <c r="K13" s="40"/>
      <c r="L13" s="63"/>
      <c r="M13" s="280" t="s">
        <v>2309</v>
      </c>
      <c r="N13" s="40"/>
      <c r="O13" s="63"/>
      <c r="P13" s="280" t="s">
        <v>2261</v>
      </c>
      <c r="Q13" s="63"/>
      <c r="R13" s="63"/>
      <c r="S13" s="280" t="s">
        <v>2252</v>
      </c>
      <c r="T13" s="63"/>
      <c r="U13" s="63"/>
      <c r="V13" s="434" t="s">
        <v>3605</v>
      </c>
      <c r="W13" s="63"/>
      <c r="X13" s="63"/>
      <c r="Y13" s="280" t="s">
        <v>2271</v>
      </c>
      <c r="Z13" s="63"/>
      <c r="AA13" s="40"/>
      <c r="AB13" s="280" t="s">
        <v>2297</v>
      </c>
    </row>
    <row r="14" spans="1:29" ht="15.75">
      <c r="A14" s="280" t="s">
        <v>3569</v>
      </c>
      <c r="B14" s="40"/>
      <c r="C14" s="40"/>
      <c r="D14" s="436" t="s">
        <v>3579</v>
      </c>
      <c r="E14" s="40"/>
      <c r="F14" s="40"/>
      <c r="G14" s="280" t="s">
        <v>2286</v>
      </c>
      <c r="H14" s="40"/>
      <c r="I14" s="40"/>
      <c r="J14" s="434" t="s">
        <v>2266</v>
      </c>
      <c r="K14" s="40"/>
      <c r="L14" s="63"/>
      <c r="M14" s="280" t="s">
        <v>2296</v>
      </c>
      <c r="N14" s="40"/>
      <c r="O14" s="63"/>
      <c r="P14" s="436" t="s">
        <v>3593</v>
      </c>
      <c r="Q14" s="63"/>
      <c r="R14" s="63"/>
      <c r="S14" s="434" t="s">
        <v>2285</v>
      </c>
      <c r="T14" s="63"/>
      <c r="U14" s="63"/>
      <c r="V14" s="436" t="s">
        <v>3606</v>
      </c>
      <c r="W14" s="63"/>
      <c r="X14" s="63"/>
      <c r="Y14" s="437" t="s">
        <v>2246</v>
      </c>
      <c r="Z14" s="63"/>
      <c r="AA14" s="40"/>
      <c r="AB14" s="437" t="s">
        <v>2272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3470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2186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2167</v>
      </c>
      <c r="B21" s="28" t="s">
        <v>3983</v>
      </c>
      <c r="C21" s="28"/>
      <c r="D21" s="28"/>
      <c r="E21" s="28"/>
      <c r="F21" s="28" t="s">
        <v>3459</v>
      </c>
      <c r="G21" s="28" t="s">
        <v>4000</v>
      </c>
      <c r="H21" s="28"/>
      <c r="I21" s="28"/>
      <c r="J21" s="28"/>
      <c r="K21" t="s">
        <v>2168</v>
      </c>
      <c r="L21" s="28" t="s">
        <v>2188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3984</v>
      </c>
      <c r="C22" s="28"/>
      <c r="D22" s="28"/>
      <c r="E22" s="28"/>
      <c r="G22" s="28" t="s">
        <v>4001</v>
      </c>
      <c r="H22" s="28"/>
      <c r="I22" s="28"/>
      <c r="J22" s="28"/>
      <c r="K22" s="28"/>
      <c r="L22" s="28" t="s">
        <v>4006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2185</v>
      </c>
      <c r="C23" s="28"/>
      <c r="D23" s="28"/>
      <c r="E23" s="28"/>
      <c r="G23" s="28" t="s">
        <v>2187</v>
      </c>
      <c r="H23" s="28"/>
      <c r="I23" s="28"/>
      <c r="J23" s="28"/>
      <c r="K23" s="28"/>
      <c r="L23" s="28" t="s">
        <v>4007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3985</v>
      </c>
      <c r="C24" s="28"/>
      <c r="D24" s="28"/>
      <c r="E24" s="28"/>
      <c r="G24" s="28" t="s">
        <v>4002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3986</v>
      </c>
      <c r="C25" s="28"/>
      <c r="D25" s="28"/>
      <c r="E25" s="28"/>
      <c r="G25" s="28" t="s">
        <v>4005</v>
      </c>
      <c r="H25" s="28"/>
      <c r="I25" s="28"/>
      <c r="K25" t="s">
        <v>2169</v>
      </c>
      <c r="L25" s="28" t="s">
        <v>4008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3987</v>
      </c>
      <c r="C26" s="28"/>
      <c r="D26" s="28"/>
      <c r="E26" s="28"/>
      <c r="G26" s="28" t="s">
        <v>5080</v>
      </c>
      <c r="I26" s="28"/>
      <c r="K26" s="28"/>
      <c r="L26" s="28" t="s">
        <v>4009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3988</v>
      </c>
      <c r="C27" s="28"/>
      <c r="D27" s="28"/>
      <c r="E27" s="28"/>
      <c r="G27" s="28" t="s">
        <v>4003</v>
      </c>
      <c r="H27" s="28"/>
      <c r="I27" s="28"/>
      <c r="J27" s="28"/>
      <c r="L27" s="28" t="s">
        <v>4011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3990</v>
      </c>
      <c r="C28" s="28"/>
      <c r="D28" s="28"/>
      <c r="E28" s="28"/>
      <c r="G28" s="28" t="s">
        <v>4004</v>
      </c>
      <c r="H28" s="28"/>
      <c r="I28" s="28"/>
      <c r="J28" s="28"/>
      <c r="X28" s="28"/>
      <c r="Y28" s="28"/>
      <c r="Z28" s="28"/>
    </row>
    <row r="29" spans="1:26" ht="14.25">
      <c r="B29" s="28" t="s">
        <v>3989</v>
      </c>
      <c r="G29" s="28" t="s">
        <v>5081</v>
      </c>
      <c r="H29" s="28"/>
      <c r="K29" t="s">
        <v>2169</v>
      </c>
      <c r="L29" s="28" t="s">
        <v>4010</v>
      </c>
      <c r="X29" s="28"/>
      <c r="Y29" s="28"/>
      <c r="Z29" s="28"/>
    </row>
    <row r="30" spans="1:26" ht="14.25">
      <c r="B30" s="28" t="s">
        <v>3993</v>
      </c>
      <c r="G30" s="28" t="s">
        <v>5082</v>
      </c>
      <c r="H30" s="28"/>
      <c r="L30" s="28" t="s">
        <v>4012</v>
      </c>
      <c r="X30" s="28"/>
      <c r="Y30" s="28"/>
      <c r="Z30" s="28"/>
    </row>
    <row r="31" spans="1:26" ht="14.25">
      <c r="B31" s="28" t="s">
        <v>3991</v>
      </c>
      <c r="G31" s="28"/>
      <c r="L31" s="28" t="s">
        <v>4013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3992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3994</v>
      </c>
      <c r="K33" t="s">
        <v>2171</v>
      </c>
      <c r="L33" s="28" t="s">
        <v>4014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3995</v>
      </c>
      <c r="L34" s="28" t="s">
        <v>4015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3996</v>
      </c>
      <c r="L35" s="28" t="s">
        <v>4016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3997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3998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3999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3471</v>
      </c>
      <c r="K41" s="28" t="s">
        <v>2184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2174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3472</v>
      </c>
      <c r="B43" s="28"/>
      <c r="C43" s="294" t="s">
        <v>3476</v>
      </c>
      <c r="E43" s="124" t="s">
        <v>2168</v>
      </c>
      <c r="F43" s="28"/>
      <c r="G43" s="124" t="s">
        <v>2170</v>
      </c>
      <c r="H43" s="28"/>
      <c r="I43" s="28"/>
      <c r="K43" s="28" t="s">
        <v>3460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3480</v>
      </c>
      <c r="F44" t="s">
        <v>2173</v>
      </c>
      <c r="G44" s="221" t="s">
        <v>3491</v>
      </c>
      <c r="H44" t="s">
        <v>2173</v>
      </c>
      <c r="K44" s="28" t="s">
        <v>4572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3481</v>
      </c>
      <c r="F45" t="s">
        <v>2176</v>
      </c>
      <c r="G45" s="221" t="s">
        <v>3492</v>
      </c>
      <c r="H45" t="s">
        <v>2176</v>
      </c>
      <c r="K45" s="28" t="s">
        <v>2183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3482</v>
      </c>
      <c r="F46" t="s">
        <v>2178</v>
      </c>
      <c r="G46" s="221"/>
      <c r="K46" s="28" t="s">
        <v>3467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3483</v>
      </c>
      <c r="F47" t="s">
        <v>2180</v>
      </c>
      <c r="G47" s="221"/>
      <c r="K47" s="28" t="s">
        <v>3465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3484</v>
      </c>
      <c r="F48" t="s">
        <v>2192</v>
      </c>
      <c r="G48" s="294" t="s">
        <v>2171</v>
      </c>
      <c r="K48" s="28" t="s">
        <v>3466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3485</v>
      </c>
      <c r="F49" t="s">
        <v>2189</v>
      </c>
      <c r="G49" t="s">
        <v>2193</v>
      </c>
      <c r="K49" s="28" t="s">
        <v>3461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3473</v>
      </c>
      <c r="B50" s="221"/>
      <c r="C50" s="294" t="s">
        <v>3478</v>
      </c>
      <c r="E50" s="221" t="s">
        <v>3486</v>
      </c>
      <c r="F50" t="s">
        <v>2190</v>
      </c>
      <c r="G50" s="221"/>
      <c r="K50" s="28" t="s">
        <v>3462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3487</v>
      </c>
      <c r="F51" t="s">
        <v>2191</v>
      </c>
      <c r="G51" s="221"/>
      <c r="K51" s="28" t="s">
        <v>3463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3464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2169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2193</v>
      </c>
      <c r="F55" s="221" t="s">
        <v>2172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3488</v>
      </c>
      <c r="F56" s="221" t="s">
        <v>2175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3474</v>
      </c>
      <c r="B57" s="221"/>
      <c r="C57" s="294" t="s">
        <v>3479</v>
      </c>
      <c r="E57" t="s">
        <v>3489</v>
      </c>
      <c r="F57" s="221" t="s">
        <v>2177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3490</v>
      </c>
      <c r="F58" s="221" t="s">
        <v>2179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3475</v>
      </c>
      <c r="B64" s="221"/>
      <c r="C64" s="294" t="s">
        <v>3477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2159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3"/>
      <c r="C75" s="443"/>
      <c r="D75" s="444"/>
      <c r="E75" s="444"/>
      <c r="F75" s="444"/>
      <c r="G75" s="318" t="s">
        <v>150</v>
      </c>
      <c r="H75" s="443"/>
      <c r="I75" s="319" t="s">
        <v>184</v>
      </c>
      <c r="J75" s="444"/>
      <c r="K75" s="443"/>
      <c r="L75" s="318"/>
      <c r="M75" s="443"/>
      <c r="N75" s="443"/>
      <c r="O75" s="318" t="s">
        <v>150</v>
      </c>
      <c r="P75" s="443"/>
      <c r="Q75" s="319" t="s">
        <v>843</v>
      </c>
      <c r="R75" s="443"/>
      <c r="S75" s="443"/>
      <c r="T75" s="443"/>
      <c r="U75" s="443"/>
      <c r="V75" s="443"/>
      <c r="W75" s="318" t="s">
        <v>150</v>
      </c>
    </row>
    <row r="76" spans="1:26" ht="15.75">
      <c r="A76" s="324" t="s">
        <v>3442</v>
      </c>
      <c r="B76" s="320"/>
      <c r="C76" s="320"/>
      <c r="D76" s="316"/>
      <c r="E76" s="467">
        <f>'Punten per wedstrijd'!E113*1.2</f>
        <v>601.55999999999995</v>
      </c>
      <c r="F76" s="467">
        <f>'Punten per wedstrijd'!E181</f>
        <v>696</v>
      </c>
      <c r="G76" s="313" t="s">
        <v>4533</v>
      </c>
      <c r="H76" s="320"/>
      <c r="I76" s="324" t="s">
        <v>3446</v>
      </c>
      <c r="J76" s="316"/>
      <c r="K76" s="317"/>
      <c r="L76" s="318"/>
      <c r="M76" s="467">
        <f>'Punten per wedstrijd'!E28*1.2</f>
        <v>285.83999999999986</v>
      </c>
      <c r="N76" s="467">
        <f>'Punten per wedstrijd'!E9</f>
        <v>257.99999999999977</v>
      </c>
      <c r="O76" s="313" t="s">
        <v>4536</v>
      </c>
      <c r="P76" s="320"/>
      <c r="Q76" s="324" t="s">
        <v>3451</v>
      </c>
      <c r="R76" s="317"/>
      <c r="S76" s="317"/>
      <c r="T76" s="317"/>
      <c r="U76" s="467">
        <f>'Punten per wedstrijd'!F113*1.2</f>
        <v>740.15999999999906</v>
      </c>
      <c r="V76" s="467">
        <f>'Punten per wedstrijd'!F200</f>
        <v>374.99999999999955</v>
      </c>
      <c r="W76" s="313" t="s">
        <v>4534</v>
      </c>
    </row>
    <row r="77" spans="1:26" ht="15.75">
      <c r="A77" s="324" t="s">
        <v>3443</v>
      </c>
      <c r="B77" s="320"/>
      <c r="C77" s="320"/>
      <c r="D77" s="316"/>
      <c r="E77" s="467">
        <f>'Punten per wedstrijd'!E123*1.2</f>
        <v>439.20000000000005</v>
      </c>
      <c r="F77" s="467">
        <f>'Punten per wedstrijd'!E132</f>
        <v>198</v>
      </c>
      <c r="G77" s="313" t="s">
        <v>4534</v>
      </c>
      <c r="H77" s="320"/>
      <c r="I77" s="324" t="s">
        <v>3447</v>
      </c>
      <c r="J77" s="316"/>
      <c r="K77" s="317"/>
      <c r="L77" s="318"/>
      <c r="M77" s="467">
        <f>'Punten per wedstrijd'!E45*1.2</f>
        <v>92.400000000000063</v>
      </c>
      <c r="N77" s="467">
        <f>'Punten per wedstrijd'!E102</f>
        <v>0</v>
      </c>
      <c r="O77" s="313" t="s">
        <v>4534</v>
      </c>
      <c r="P77" s="320"/>
      <c r="Q77" s="324" t="s">
        <v>3452</v>
      </c>
      <c r="R77" s="317"/>
      <c r="S77" s="317"/>
      <c r="T77" s="317"/>
      <c r="U77" s="467">
        <f>'Punten per wedstrijd'!F123*1.2</f>
        <v>636.36000000000024</v>
      </c>
      <c r="V77" s="467">
        <f>'Punten per wedstrijd'!F149</f>
        <v>227.29999999999973</v>
      </c>
      <c r="W77" s="313" t="s">
        <v>4534</v>
      </c>
    </row>
    <row r="78" spans="1:26" ht="15.75">
      <c r="A78" s="324" t="s">
        <v>3444</v>
      </c>
      <c r="B78" s="320"/>
      <c r="C78" s="320"/>
      <c r="D78" s="316"/>
      <c r="E78" s="467">
        <f>'Punten per wedstrijd'!E137*1.2</f>
        <v>246.6</v>
      </c>
      <c r="F78" s="467">
        <f>'Punten per wedstrijd'!E169</f>
        <v>313.04999999999995</v>
      </c>
      <c r="G78" s="313" t="s">
        <v>4535</v>
      </c>
      <c r="H78" s="320"/>
      <c r="I78" s="324" t="s">
        <v>3448</v>
      </c>
      <c r="J78" s="316"/>
      <c r="K78" s="317"/>
      <c r="L78" s="318"/>
      <c r="M78" s="467">
        <f>'Punten per wedstrijd'!E65*1.2</f>
        <v>85.799999999999926</v>
      </c>
      <c r="N78" s="467">
        <f>'Punten per wedstrijd'!E37</f>
        <v>83.700000000000045</v>
      </c>
      <c r="O78" s="313" t="s">
        <v>4536</v>
      </c>
      <c r="P78" s="320"/>
      <c r="Q78" s="324" t="s">
        <v>3453</v>
      </c>
      <c r="R78" s="317"/>
      <c r="S78" s="317"/>
      <c r="T78" s="317"/>
      <c r="U78" s="467">
        <f>'Punten per wedstrijd'!F137*1.2</f>
        <v>839.87999999999977</v>
      </c>
      <c r="V78" s="467">
        <f>'Punten per wedstrijd'!F132</f>
        <v>584.79999999999973</v>
      </c>
      <c r="W78" s="313" t="s">
        <v>4534</v>
      </c>
    </row>
    <row r="79" spans="1:26" ht="15.75">
      <c r="A79" s="324" t="s">
        <v>3445</v>
      </c>
      <c r="B79" s="320"/>
      <c r="C79" s="320"/>
      <c r="D79" s="316"/>
      <c r="E79" s="467">
        <f>'Punten per wedstrijd'!E141*1.2</f>
        <v>436.7999999999999</v>
      </c>
      <c r="F79" s="467">
        <f>'Punten per wedstrijd'!E149</f>
        <v>144.19999999999999</v>
      </c>
      <c r="G79" s="313" t="s">
        <v>4534</v>
      </c>
      <c r="H79" s="320"/>
      <c r="I79" s="324" t="s">
        <v>3449</v>
      </c>
      <c r="J79" s="316"/>
      <c r="K79" s="317"/>
      <c r="L79" s="318"/>
      <c r="M79" s="467">
        <f>'Punten per wedstrijd'!E77*1.2</f>
        <v>198.4800000000001</v>
      </c>
      <c r="N79" s="467">
        <f>'Punten per wedstrijd'!E33</f>
        <v>208.90000000000003</v>
      </c>
      <c r="O79" s="313" t="s">
        <v>4533</v>
      </c>
      <c r="P79" s="320"/>
      <c r="Q79" s="324" t="s">
        <v>3454</v>
      </c>
      <c r="R79" s="317"/>
      <c r="S79" s="317"/>
      <c r="T79" s="317"/>
      <c r="U79" s="467">
        <f>'Punten per wedstrijd'!F181*1.2</f>
        <v>870.12000000000046</v>
      </c>
      <c r="V79" s="467">
        <f>'Punten per wedstrijd'!F169</f>
        <v>548.80000000000018</v>
      </c>
      <c r="W79" s="313" t="s">
        <v>4534</v>
      </c>
    </row>
    <row r="80" spans="1:26" ht="15.75">
      <c r="A80" s="324" t="s">
        <v>4532</v>
      </c>
      <c r="B80" s="320"/>
      <c r="C80" s="320"/>
      <c r="D80" s="316"/>
      <c r="E80" s="467">
        <f>'Punten per wedstrijd'!E206*1.2</f>
        <v>262.8</v>
      </c>
      <c r="F80" s="467">
        <f>'Punten per wedstrijd'!E200</f>
        <v>361</v>
      </c>
      <c r="G80" s="313" t="s">
        <v>4535</v>
      </c>
      <c r="H80" s="320"/>
      <c r="I80" s="324" t="s">
        <v>3450</v>
      </c>
      <c r="J80" s="316"/>
      <c r="K80" s="317"/>
      <c r="L80" s="318"/>
      <c r="M80" s="467">
        <f>'Punten per wedstrijd'!E96*1.2</f>
        <v>295.2</v>
      </c>
      <c r="N80" s="467">
        <f>'Punten per wedstrijd'!E19</f>
        <v>162.00000000000011</v>
      </c>
      <c r="O80" s="313" t="s">
        <v>4534</v>
      </c>
      <c r="P80" s="320"/>
      <c r="Q80" s="324" t="s">
        <v>3455</v>
      </c>
      <c r="R80" s="317"/>
      <c r="S80" s="317"/>
      <c r="T80" s="317"/>
      <c r="U80" s="467">
        <f>'Punten per wedstrijd'!F206*1.2</f>
        <v>704.15999999999963</v>
      </c>
      <c r="V80" s="467">
        <f>'Punten per wedstrijd'!F141</f>
        <v>453.10000000000036</v>
      </c>
      <c r="W80" s="313" t="s">
        <v>4534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499"/>
      <c r="N81" s="499"/>
      <c r="O81" s="314"/>
      <c r="P81" s="320"/>
      <c r="Q81" s="316"/>
      <c r="R81" s="317"/>
      <c r="S81" s="317"/>
      <c r="T81" s="317"/>
      <c r="U81" s="499"/>
      <c r="V81" s="499"/>
      <c r="W81" s="314"/>
    </row>
    <row r="82" spans="1:24" s="39" customFormat="1" ht="15.75">
      <c r="A82" s="319" t="s">
        <v>2207</v>
      </c>
      <c r="B82" s="443"/>
      <c r="C82" s="443"/>
      <c r="D82" s="444"/>
      <c r="E82" s="445"/>
      <c r="F82" s="445"/>
      <c r="G82" s="446" t="s">
        <v>150</v>
      </c>
      <c r="H82" s="443"/>
      <c r="I82" s="319" t="s">
        <v>186</v>
      </c>
      <c r="J82" s="444"/>
      <c r="K82" s="443"/>
      <c r="L82" s="318"/>
      <c r="M82" s="499"/>
      <c r="N82" s="499"/>
      <c r="O82" s="446" t="s">
        <v>150</v>
      </c>
      <c r="P82" s="443"/>
      <c r="Q82" s="319" t="s">
        <v>175</v>
      </c>
      <c r="R82" s="443"/>
      <c r="S82" s="443"/>
      <c r="T82" s="443"/>
      <c r="U82" s="499"/>
      <c r="V82" s="499"/>
      <c r="W82" s="446" t="s">
        <v>150</v>
      </c>
    </row>
    <row r="83" spans="1:24" ht="15.75">
      <c r="A83" s="324" t="s">
        <v>3497</v>
      </c>
      <c r="B83" s="320"/>
      <c r="C83" s="320"/>
      <c r="D83" s="316"/>
      <c r="E83" s="467">
        <f>'Punten per wedstrijd'!F28*1.2</f>
        <v>304.43999999999977</v>
      </c>
      <c r="F83" s="467">
        <f>'Punten per wedstrijd'!F77</f>
        <v>163</v>
      </c>
      <c r="G83" s="313" t="s">
        <v>4534</v>
      </c>
      <c r="H83" s="320"/>
      <c r="I83" s="324" t="s">
        <v>2298</v>
      </c>
      <c r="J83" s="316"/>
      <c r="K83" s="317"/>
      <c r="L83" s="318"/>
      <c r="M83" s="467">
        <f>'Punten per wedstrijd'!G9*1.2</f>
        <v>107.2800000000001</v>
      </c>
      <c r="N83" s="467">
        <f>'Punten per wedstrijd'!G37</f>
        <v>542.09999999999945</v>
      </c>
      <c r="O83" s="313" t="s">
        <v>4535</v>
      </c>
      <c r="P83" s="320"/>
      <c r="Q83" s="324" t="s">
        <v>3505</v>
      </c>
      <c r="R83" s="317"/>
      <c r="S83" s="317"/>
      <c r="T83" s="317"/>
      <c r="U83" s="467">
        <f>'Punten per wedstrijd'!G141*1.2</f>
        <v>1154.1599999999996</v>
      </c>
      <c r="V83" s="467">
        <f>'Punten per wedstrijd'!G137</f>
        <v>556.80000000000018</v>
      </c>
      <c r="W83" s="313" t="s">
        <v>4534</v>
      </c>
    </row>
    <row r="84" spans="1:24" ht="15.75">
      <c r="A84" s="324" t="s">
        <v>3498</v>
      </c>
      <c r="B84" s="320"/>
      <c r="C84" s="320"/>
      <c r="D84" s="316"/>
      <c r="E84" s="467">
        <f>'Punten per wedstrijd'!F37*1.2</f>
        <v>288.84000000000003</v>
      </c>
      <c r="F84" s="467">
        <f>'Punten per wedstrijd'!F19</f>
        <v>259.5</v>
      </c>
      <c r="G84" s="313" t="s">
        <v>4536</v>
      </c>
      <c r="H84" s="320"/>
      <c r="I84" s="324" t="s">
        <v>3502</v>
      </c>
      <c r="J84" s="316"/>
      <c r="K84" s="317"/>
      <c r="L84" s="318"/>
      <c r="M84" s="467">
        <f>'Punten per wedstrijd'!G19*1.2</f>
        <v>328.32000000000045</v>
      </c>
      <c r="N84" s="467">
        <f>'Punten per wedstrijd'!G102</f>
        <v>204.89999999999964</v>
      </c>
      <c r="O84" s="313" t="s">
        <v>4534</v>
      </c>
      <c r="P84" s="320"/>
      <c r="Q84" s="324" t="s">
        <v>3506</v>
      </c>
      <c r="R84" s="317"/>
      <c r="S84" s="317"/>
      <c r="T84" s="317"/>
      <c r="U84" s="467">
        <f>'Punten per wedstrijd'!G149*1.2</f>
        <v>835.91999999999985</v>
      </c>
      <c r="V84" s="467">
        <f>'Punten per wedstrijd'!G181</f>
        <v>887.70000000000027</v>
      </c>
      <c r="W84" s="313" t="s">
        <v>4533</v>
      </c>
    </row>
    <row r="85" spans="1:24" ht="15.75">
      <c r="A85" s="324" t="s">
        <v>3499</v>
      </c>
      <c r="B85" s="320"/>
      <c r="C85" s="320"/>
      <c r="D85" s="316"/>
      <c r="E85" s="467">
        <f>'Punten per wedstrijd'!F45*1.2</f>
        <v>407.99999999999972</v>
      </c>
      <c r="F85" s="467">
        <f>'Punten per wedstrijd'!F9</f>
        <v>174.5</v>
      </c>
      <c r="G85" s="313" t="s">
        <v>4534</v>
      </c>
      <c r="H85" s="320"/>
      <c r="I85" s="324" t="s">
        <v>3503</v>
      </c>
      <c r="J85" s="316"/>
      <c r="K85" s="317"/>
      <c r="L85" s="318"/>
      <c r="M85" s="467">
        <f>'Punten per wedstrijd'!G28*1.2</f>
        <v>504.59999999999945</v>
      </c>
      <c r="N85" s="467">
        <f>'Punten per wedstrijd'!G65</f>
        <v>183</v>
      </c>
      <c r="O85" s="313" t="s">
        <v>4534</v>
      </c>
      <c r="P85" s="320"/>
      <c r="Q85" s="324" t="s">
        <v>3507</v>
      </c>
      <c r="R85" s="317"/>
      <c r="S85" s="317"/>
      <c r="T85" s="317"/>
      <c r="U85" s="467">
        <f>'Punten per wedstrijd'!G169*1.2</f>
        <v>988.6799999999995</v>
      </c>
      <c r="V85" s="467">
        <f>'Punten per wedstrijd'!G123</f>
        <v>1211.0999999999985</v>
      </c>
      <c r="W85" s="313" t="s">
        <v>4533</v>
      </c>
    </row>
    <row r="86" spans="1:24" ht="15.75">
      <c r="A86" s="324" t="s">
        <v>3500</v>
      </c>
      <c r="B86" s="320"/>
      <c r="C86" s="320"/>
      <c r="D86" s="316"/>
      <c r="E86" s="467">
        <f>'Punten per wedstrijd'!F65*1.2</f>
        <v>696.3599999999999</v>
      </c>
      <c r="F86" s="467">
        <f>'Punten per wedstrijd'!F102</f>
        <v>181.09999999999991</v>
      </c>
      <c r="G86" s="313" t="s">
        <v>4534</v>
      </c>
      <c r="H86" s="320"/>
      <c r="I86" s="324" t="s">
        <v>3504</v>
      </c>
      <c r="J86" s="316"/>
      <c r="K86" s="317"/>
      <c r="L86" s="318"/>
      <c r="M86" s="467">
        <f>'Punten per wedstrijd'!G33*1.2</f>
        <v>350.99999999999943</v>
      </c>
      <c r="N86" s="467">
        <f>'Punten per wedstrijd'!G45</f>
        <v>85.399999999999636</v>
      </c>
      <c r="O86" s="313" t="s">
        <v>4534</v>
      </c>
      <c r="P86" s="320"/>
      <c r="Q86" s="324" t="s">
        <v>3508</v>
      </c>
      <c r="R86" s="317"/>
      <c r="S86" s="317"/>
      <c r="T86" s="317"/>
      <c r="U86" s="467">
        <f>'Punten per wedstrijd'!G200*1.2</f>
        <v>1232.4000000000005</v>
      </c>
      <c r="V86" s="467">
        <f>'Punten per wedstrijd'!G132</f>
        <v>613.40000000000009</v>
      </c>
      <c r="W86" s="313" t="s">
        <v>4534</v>
      </c>
    </row>
    <row r="87" spans="1:24" ht="15.75">
      <c r="A87" s="324" t="s">
        <v>3501</v>
      </c>
      <c r="B87" s="320"/>
      <c r="C87" s="320"/>
      <c r="D87" s="316"/>
      <c r="E87" s="467">
        <f>'Punten per wedstrijd'!F96*1.2</f>
        <v>339.95999999999992</v>
      </c>
      <c r="F87" s="467">
        <f>'Punten per wedstrijd'!F33</f>
        <v>317.99999999999977</v>
      </c>
      <c r="G87" s="313" t="s">
        <v>4536</v>
      </c>
      <c r="H87" s="320"/>
      <c r="I87" s="324" t="s">
        <v>2526</v>
      </c>
      <c r="J87" s="316"/>
      <c r="K87" s="317"/>
      <c r="L87" s="318"/>
      <c r="M87" s="467">
        <f>'Punten per wedstrijd'!G77*1.2</f>
        <v>291.36000000000075</v>
      </c>
      <c r="N87" s="467">
        <f>'Punten per wedstrijd'!G96</f>
        <v>307.30000000000018</v>
      </c>
      <c r="O87" s="313" t="s">
        <v>4533</v>
      </c>
      <c r="P87" s="320"/>
      <c r="Q87" s="324" t="s">
        <v>3509</v>
      </c>
      <c r="R87" s="317"/>
      <c r="S87" s="317"/>
      <c r="T87" s="317"/>
      <c r="U87" s="467">
        <f>'Punten per wedstrijd'!G206*1.2</f>
        <v>1104.7199999999993</v>
      </c>
      <c r="V87" s="467">
        <f>'Punten per wedstrijd'!G113</f>
        <v>903.5</v>
      </c>
      <c r="W87" s="313" t="s">
        <v>4536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499"/>
      <c r="N88" s="499"/>
      <c r="O88" s="314"/>
      <c r="P88" s="320"/>
      <c r="Q88" s="317"/>
      <c r="R88" s="317"/>
      <c r="S88" s="317"/>
      <c r="T88" s="317"/>
      <c r="U88" s="499"/>
      <c r="V88" s="499"/>
      <c r="W88" s="314"/>
    </row>
    <row r="89" spans="1:24" s="39" customFormat="1" ht="15.75">
      <c r="A89" s="319" t="s">
        <v>187</v>
      </c>
      <c r="B89" s="443"/>
      <c r="C89" s="443"/>
      <c r="D89" s="444"/>
      <c r="E89" s="445"/>
      <c r="F89" s="445"/>
      <c r="G89" s="446" t="s">
        <v>150</v>
      </c>
      <c r="H89" s="443"/>
      <c r="I89" s="319" t="s">
        <v>188</v>
      </c>
      <c r="J89" s="444"/>
      <c r="K89" s="443"/>
      <c r="L89" s="318"/>
      <c r="M89" s="499"/>
      <c r="N89" s="499"/>
      <c r="O89" s="446" t="s">
        <v>150</v>
      </c>
      <c r="P89" s="443"/>
      <c r="Q89" s="319" t="s">
        <v>2208</v>
      </c>
      <c r="R89" s="443"/>
      <c r="S89" s="443"/>
      <c r="T89" s="443"/>
      <c r="U89" s="499"/>
      <c r="V89" s="499"/>
      <c r="W89" s="446" t="s">
        <v>150</v>
      </c>
    </row>
    <row r="90" spans="1:24" ht="15.75">
      <c r="A90" s="324" t="s">
        <v>3510</v>
      </c>
      <c r="B90" s="320"/>
      <c r="C90" s="320"/>
      <c r="D90" s="316"/>
      <c r="E90" s="467">
        <f>'Punten per wedstrijd'!H113*1.2</f>
        <v>892.91999999999985</v>
      </c>
      <c r="F90" s="467">
        <f>'Punten per wedstrijd'!H123</f>
        <v>620.39999999999918</v>
      </c>
      <c r="G90" s="313" t="s">
        <v>4534</v>
      </c>
      <c r="H90" s="320"/>
      <c r="I90" s="324" t="s">
        <v>3515</v>
      </c>
      <c r="J90" s="316"/>
      <c r="K90" s="317"/>
      <c r="L90" s="318"/>
      <c r="M90" s="467">
        <f>'Punten per wedstrijd'!H9*1.2</f>
        <v>657.41999999999825</v>
      </c>
      <c r="N90" s="467">
        <f>'Punten per wedstrijd'!H65</f>
        <v>677.09999999999945</v>
      </c>
      <c r="O90" s="313" t="s">
        <v>4533</v>
      </c>
      <c r="P90" s="320"/>
      <c r="Q90" s="324" t="s">
        <v>3520</v>
      </c>
      <c r="R90" s="317"/>
      <c r="S90" s="317"/>
      <c r="T90" s="317"/>
      <c r="U90" s="467">
        <f>'Punten per wedstrijd'!I132*1.2</f>
        <v>958.92000000000144</v>
      </c>
      <c r="V90" s="467">
        <f>'Punten per wedstrijd'!I206</f>
        <v>1039.7999999999993</v>
      </c>
      <c r="W90" s="313" t="s">
        <v>4533</v>
      </c>
    </row>
    <row r="91" spans="1:24" ht="15.75">
      <c r="A91" s="324" t="s">
        <v>3511</v>
      </c>
      <c r="B91" s="320"/>
      <c r="C91" s="320"/>
      <c r="D91" s="316"/>
      <c r="E91" s="467">
        <f>'Punten per wedstrijd'!H132*1.2</f>
        <v>527.88000000000011</v>
      </c>
      <c r="F91" s="467">
        <f>'Punten per wedstrijd'!H149</f>
        <v>385.49999999999955</v>
      </c>
      <c r="G91" s="313" t="s">
        <v>4534</v>
      </c>
      <c r="H91" s="320"/>
      <c r="I91" s="324" t="s">
        <v>3516</v>
      </c>
      <c r="J91" s="316"/>
      <c r="K91" s="317"/>
      <c r="L91" s="318"/>
      <c r="M91" s="467">
        <f>'Punten per wedstrijd'!H19*1.2</f>
        <v>731.52000000000146</v>
      </c>
      <c r="N91" s="467">
        <f>'Punten per wedstrijd'!H33</f>
        <v>481.05000000000018</v>
      </c>
      <c r="O91" s="313" t="s">
        <v>4534</v>
      </c>
      <c r="P91" s="320"/>
      <c r="Q91" s="324" t="s">
        <v>3521</v>
      </c>
      <c r="R91" s="317"/>
      <c r="S91" s="317"/>
      <c r="T91" s="317"/>
      <c r="U91" s="467">
        <f>'Punten per wedstrijd'!I137*1.2</f>
        <v>1088.6399999999996</v>
      </c>
      <c r="V91" s="467">
        <f>'Punten per wedstrijd'!I113</f>
        <v>881.59999999999673</v>
      </c>
      <c r="W91" s="313" t="s">
        <v>4536</v>
      </c>
    </row>
    <row r="92" spans="1:24" ht="15.75">
      <c r="A92" s="324" t="s">
        <v>3512</v>
      </c>
      <c r="B92" s="320"/>
      <c r="C92" s="320"/>
      <c r="D92" s="316"/>
      <c r="E92" s="467">
        <f>'Punten per wedstrijd'!H137*1.2</f>
        <v>686.69999999999993</v>
      </c>
      <c r="F92" s="467">
        <f>'Punten per wedstrijd'!H206</f>
        <v>513.80000000000018</v>
      </c>
      <c r="G92" s="313" t="s">
        <v>4534</v>
      </c>
      <c r="H92" s="320"/>
      <c r="I92" s="324" t="s">
        <v>3517</v>
      </c>
      <c r="J92" s="316"/>
      <c r="K92" s="317"/>
      <c r="L92" s="318"/>
      <c r="M92" s="467">
        <f>'Punten per wedstrijd'!H37*1.2</f>
        <v>518.87999999999954</v>
      </c>
      <c r="N92" s="467">
        <f>'Punten per wedstrijd'!H28</f>
        <v>487.5</v>
      </c>
      <c r="O92" s="313" t="s">
        <v>4536</v>
      </c>
      <c r="P92" s="320"/>
      <c r="Q92" s="324" t="s">
        <v>3522</v>
      </c>
      <c r="R92" s="317"/>
      <c r="S92" s="317"/>
      <c r="T92" s="317"/>
      <c r="U92" s="467">
        <f>'Punten per wedstrijd'!I169*1.2</f>
        <v>667.62000000000046</v>
      </c>
      <c r="V92" s="467">
        <f>'Punten per wedstrijd'!I149</f>
        <v>379.600000000004</v>
      </c>
      <c r="W92" s="313" t="s">
        <v>4534</v>
      </c>
    </row>
    <row r="93" spans="1:24" ht="15.75">
      <c r="A93" s="324" t="s">
        <v>3513</v>
      </c>
      <c r="B93" s="320"/>
      <c r="C93" s="320"/>
      <c r="D93" s="316"/>
      <c r="E93" s="467">
        <f>'Punten per wedstrijd'!H181*1.2</f>
        <v>1018.4400000000003</v>
      </c>
      <c r="F93" s="467">
        <f>'Punten per wedstrijd'!H141</f>
        <v>837.89999999999964</v>
      </c>
      <c r="G93" s="313" t="s">
        <v>4536</v>
      </c>
      <c r="I93" s="324" t="s">
        <v>3518</v>
      </c>
      <c r="J93" s="316"/>
      <c r="K93" s="317"/>
      <c r="L93" s="318"/>
      <c r="M93" s="467">
        <f>'Punten per wedstrijd'!H45*1.2</f>
        <v>669.47999999999956</v>
      </c>
      <c r="N93" s="467">
        <f>'Punten per wedstrijd'!H96</f>
        <v>545.30000000000291</v>
      </c>
      <c r="O93" s="313" t="s">
        <v>4536</v>
      </c>
      <c r="P93" s="320"/>
      <c r="Q93" s="324" t="s">
        <v>3523</v>
      </c>
      <c r="R93" s="317"/>
      <c r="S93" s="317"/>
      <c r="T93" s="317"/>
      <c r="U93" s="467">
        <f>'Punten per wedstrijd'!I181*1.2</f>
        <v>1363.3199999999993</v>
      </c>
      <c r="V93" s="467">
        <f>'Punten per wedstrijd'!I123</f>
        <v>988.70000000000255</v>
      </c>
      <c r="W93" s="313" t="s">
        <v>4534</v>
      </c>
    </row>
    <row r="94" spans="1:24" ht="15.75">
      <c r="A94" s="324" t="s">
        <v>3514</v>
      </c>
      <c r="B94" s="320"/>
      <c r="C94" s="320"/>
      <c r="D94" s="316"/>
      <c r="E94" s="467">
        <f>'Punten per wedstrijd'!H200*1.2</f>
        <v>932.16000000000292</v>
      </c>
      <c r="F94" s="467">
        <f>'Punten per wedstrijd'!H169</f>
        <v>245.099999999999</v>
      </c>
      <c r="G94" s="313" t="s">
        <v>4534</v>
      </c>
      <c r="H94" s="316"/>
      <c r="I94" s="324" t="s">
        <v>3519</v>
      </c>
      <c r="J94" s="316"/>
      <c r="K94" s="317"/>
      <c r="L94" s="318"/>
      <c r="M94" s="467">
        <f>'Punten per wedstrijd'!H102*1.2</f>
        <v>496.79999999999944</v>
      </c>
      <c r="N94" s="467">
        <f>'Punten per wedstrijd'!H77</f>
        <v>376.39999999999964</v>
      </c>
      <c r="O94" s="313" t="s">
        <v>4534</v>
      </c>
      <c r="P94" s="317"/>
      <c r="Q94" s="324" t="s">
        <v>3524</v>
      </c>
      <c r="R94" s="317"/>
      <c r="S94" s="317"/>
      <c r="T94" s="317"/>
      <c r="U94" s="467">
        <f>'Punten per wedstrijd'!I200*1.2</f>
        <v>1272.7200000000005</v>
      </c>
      <c r="V94" s="467">
        <f>'Punten per wedstrijd'!I141</f>
        <v>833.00000000000091</v>
      </c>
      <c r="W94" s="313" t="s">
        <v>4534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499"/>
      <c r="N95" s="499"/>
      <c r="O95" s="314"/>
      <c r="P95" s="317"/>
      <c r="Q95" s="315"/>
      <c r="R95" s="317"/>
      <c r="S95" s="317"/>
      <c r="T95" s="317"/>
      <c r="U95" s="499"/>
      <c r="V95" s="499"/>
      <c r="W95" s="314"/>
      <c r="X95" s="28"/>
    </row>
    <row r="96" spans="1:24" s="39" customFormat="1" ht="15.75">
      <c r="A96" s="319" t="s">
        <v>2209</v>
      </c>
      <c r="B96" s="443"/>
      <c r="C96" s="443"/>
      <c r="D96" s="444"/>
      <c r="E96" s="445"/>
      <c r="F96" s="445"/>
      <c r="G96" s="446" t="s">
        <v>150</v>
      </c>
      <c r="H96" s="443"/>
      <c r="I96" s="319" t="s">
        <v>3530</v>
      </c>
      <c r="J96" s="444"/>
      <c r="K96" s="443"/>
      <c r="L96" s="318"/>
      <c r="M96" s="499"/>
      <c r="N96" s="499"/>
      <c r="O96" s="446" t="s">
        <v>150</v>
      </c>
      <c r="P96" s="443"/>
      <c r="Q96" s="319" t="s">
        <v>3531</v>
      </c>
      <c r="R96" s="443"/>
      <c r="S96" s="443"/>
      <c r="T96" s="443"/>
      <c r="U96" s="499"/>
      <c r="V96" s="499"/>
      <c r="W96" s="446" t="s">
        <v>150</v>
      </c>
    </row>
    <row r="97" spans="1:24" ht="15.75">
      <c r="A97" s="324" t="s">
        <v>3525</v>
      </c>
      <c r="B97" s="320"/>
      <c r="C97" s="320"/>
      <c r="D97" s="316"/>
      <c r="E97" s="467">
        <f>'Punten per wedstrijd'!I77*1.2</f>
        <v>152.4</v>
      </c>
      <c r="F97" s="467">
        <f>'Punten per wedstrijd'!I9</f>
        <v>437.3</v>
      </c>
      <c r="G97" s="313" t="s">
        <v>4535</v>
      </c>
      <c r="H97" s="320"/>
      <c r="I97" s="324" t="s">
        <v>3532</v>
      </c>
      <c r="J97" s="316"/>
      <c r="K97" s="317"/>
      <c r="L97" s="318"/>
      <c r="M97" s="467">
        <f>'Punten per wedstrijd'!J9*1.2</f>
        <v>593.1</v>
      </c>
      <c r="N97" s="467">
        <f>'Punten per wedstrijd'!J28</f>
        <v>431.7</v>
      </c>
      <c r="O97" s="313" t="s">
        <v>4534</v>
      </c>
      <c r="P97" s="320"/>
      <c r="Q97" s="324" t="s">
        <v>3537</v>
      </c>
      <c r="R97" s="317"/>
      <c r="S97" s="317"/>
      <c r="T97" s="317"/>
      <c r="U97" s="467">
        <f>'Punten per wedstrijd'!K96*1.2</f>
        <v>411.72</v>
      </c>
      <c r="V97" s="467">
        <f>'Punten per wedstrijd'!K9</f>
        <v>226.1</v>
      </c>
      <c r="W97" s="313" t="s">
        <v>4534</v>
      </c>
      <c r="X97" s="28"/>
    </row>
    <row r="98" spans="1:24" ht="15.75">
      <c r="A98" s="324" t="s">
        <v>3526</v>
      </c>
      <c r="B98" s="320"/>
      <c r="C98" s="320"/>
      <c r="D98" s="316"/>
      <c r="E98" s="467">
        <f>'Punten per wedstrijd'!I28*1.2</f>
        <v>156</v>
      </c>
      <c r="F98" s="467">
        <f>'Punten per wedstrijd'!I19</f>
        <v>471.09999999999997</v>
      </c>
      <c r="G98" s="313" t="s">
        <v>4535</v>
      </c>
      <c r="H98" s="320"/>
      <c r="I98" s="324" t="s">
        <v>3533</v>
      </c>
      <c r="J98" s="316"/>
      <c r="K98" s="317"/>
      <c r="L98" s="318"/>
      <c r="M98" s="467">
        <f>'Punten per wedstrijd'!J102*1.2</f>
        <v>468.71999999999991</v>
      </c>
      <c r="N98" s="467">
        <f>'Punten per wedstrijd'!J45</f>
        <v>496.5</v>
      </c>
      <c r="O98" s="313" t="s">
        <v>4533</v>
      </c>
      <c r="P98" s="320"/>
      <c r="Q98" s="324" t="s">
        <v>3538</v>
      </c>
      <c r="R98" s="317"/>
      <c r="S98" s="317"/>
      <c r="T98" s="317"/>
      <c r="U98" s="467">
        <f>'Punten per wedstrijd'!K45*1.2</f>
        <v>400.56</v>
      </c>
      <c r="V98" s="467">
        <f>'Punten per wedstrijd'!K19</f>
        <v>376.4</v>
      </c>
      <c r="W98" s="313" t="s">
        <v>4536</v>
      </c>
      <c r="X98" s="28"/>
    </row>
    <row r="99" spans="1:24" ht="15.75">
      <c r="A99" s="324" t="s">
        <v>3527</v>
      </c>
      <c r="B99" s="320"/>
      <c r="C99" s="320"/>
      <c r="D99" s="316"/>
      <c r="E99" s="467">
        <f>'Punten per wedstrijd'!I65*1.2</f>
        <v>589.43999999999994</v>
      </c>
      <c r="F99" s="467">
        <f>'Punten per wedstrijd'!I33</f>
        <v>179.89999999999998</v>
      </c>
      <c r="G99" s="313" t="s">
        <v>4534</v>
      </c>
      <c r="H99" s="320"/>
      <c r="I99" s="324" t="s">
        <v>3534</v>
      </c>
      <c r="J99" s="316"/>
      <c r="K99" s="317"/>
      <c r="L99" s="318"/>
      <c r="M99" s="467">
        <f>'Punten per wedstrijd'!J37*1.2</f>
        <v>425.64</v>
      </c>
      <c r="N99" s="467">
        <f>'Punten per wedstrijd'!J65</f>
        <v>613.9</v>
      </c>
      <c r="O99" s="313" t="s">
        <v>4535</v>
      </c>
      <c r="P99" s="320"/>
      <c r="Q99" s="324" t="s">
        <v>3539</v>
      </c>
      <c r="R99" s="317"/>
      <c r="S99" s="317"/>
      <c r="T99" s="317"/>
      <c r="U99" s="467">
        <f>'Punten per wedstrijd'!K28*1.2</f>
        <v>360.96</v>
      </c>
      <c r="V99" s="467">
        <f>'Punten per wedstrijd'!K33</f>
        <v>210.5</v>
      </c>
      <c r="W99" s="313" t="s">
        <v>4534</v>
      </c>
      <c r="X99" s="28"/>
    </row>
    <row r="100" spans="1:24" ht="15.75">
      <c r="A100" s="324" t="s">
        <v>3528</v>
      </c>
      <c r="B100" s="320"/>
      <c r="C100" s="320"/>
      <c r="D100" s="316"/>
      <c r="E100" s="467">
        <f>'Punten per wedstrijd'!I45*1.2</f>
        <v>316.31999999999994</v>
      </c>
      <c r="F100" s="467">
        <f>'Punten per wedstrijd'!I37</f>
        <v>279</v>
      </c>
      <c r="G100" s="313" t="s">
        <v>4536</v>
      </c>
      <c r="H100" s="320"/>
      <c r="I100" s="324" t="s">
        <v>3535</v>
      </c>
      <c r="J100" s="316"/>
      <c r="K100" s="317"/>
      <c r="L100" s="318"/>
      <c r="M100" s="467">
        <f>'Punten per wedstrijd'!J33*1.2</f>
        <v>625.79999999999995</v>
      </c>
      <c r="N100" s="467">
        <f>'Punten per wedstrijd'!J77</f>
        <v>284.89999999999998</v>
      </c>
      <c r="O100" s="313" t="s">
        <v>4534</v>
      </c>
      <c r="P100" s="320"/>
      <c r="Q100" s="324" t="s">
        <v>3540</v>
      </c>
      <c r="R100" s="317"/>
      <c r="S100" s="317"/>
      <c r="T100" s="317"/>
      <c r="U100" s="467">
        <f>'Punten per wedstrijd'!K65*1.2</f>
        <v>500.15999999999997</v>
      </c>
      <c r="V100" s="467">
        <f>'Punten per wedstrijd'!K77</f>
        <v>149.5</v>
      </c>
      <c r="W100" s="313" t="s">
        <v>4534</v>
      </c>
      <c r="X100" s="28"/>
    </row>
    <row r="101" spans="1:24" ht="15.75">
      <c r="A101" s="324" t="s">
        <v>3529</v>
      </c>
      <c r="B101" s="320"/>
      <c r="C101" s="320"/>
      <c r="D101" s="316"/>
      <c r="E101" s="467">
        <f>'Punten per wedstrijd'!I96*1.2</f>
        <v>328.56</v>
      </c>
      <c r="F101" s="467">
        <f>'Punten per wedstrijd'!I102</f>
        <v>131.4</v>
      </c>
      <c r="G101" s="313" t="s">
        <v>4534</v>
      </c>
      <c r="H101" s="320"/>
      <c r="I101" s="324" t="s">
        <v>3536</v>
      </c>
      <c r="J101" s="316"/>
      <c r="K101" s="317"/>
      <c r="L101" s="318"/>
      <c r="M101" s="467">
        <f>'Punten per wedstrijd'!J19*1.2</f>
        <v>701.52</v>
      </c>
      <c r="N101" s="467">
        <f>'Punten per wedstrijd'!J96</f>
        <v>452.5</v>
      </c>
      <c r="O101" s="313" t="s">
        <v>4534</v>
      </c>
      <c r="P101" s="320"/>
      <c r="Q101" s="324" t="s">
        <v>3541</v>
      </c>
      <c r="R101" s="317"/>
      <c r="S101" s="317"/>
      <c r="T101" s="317"/>
      <c r="U101" s="467">
        <f>'Punten per wedstrijd'!K37*1.2</f>
        <v>541.20000000000005</v>
      </c>
      <c r="V101" s="467">
        <f>'Punten per wedstrijd'!K102</f>
        <v>118.5</v>
      </c>
      <c r="W101" s="313" t="s">
        <v>4534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499"/>
      <c r="N102" s="499"/>
      <c r="O102" s="314"/>
      <c r="P102" s="320"/>
      <c r="Q102" s="316"/>
      <c r="R102" s="317"/>
      <c r="S102" s="317"/>
      <c r="T102" s="317"/>
      <c r="U102" s="499"/>
      <c r="V102" s="499"/>
      <c r="W102" s="314"/>
      <c r="X102" s="28"/>
    </row>
    <row r="103" spans="1:24" s="39" customFormat="1" ht="15.75">
      <c r="A103" s="319" t="s">
        <v>191</v>
      </c>
      <c r="B103" s="443"/>
      <c r="C103" s="443"/>
      <c r="D103" s="444"/>
      <c r="E103" s="445"/>
      <c r="F103" s="445"/>
      <c r="G103" s="446" t="s">
        <v>150</v>
      </c>
      <c r="H103" s="443"/>
      <c r="I103" s="319" t="s">
        <v>192</v>
      </c>
      <c r="J103" s="444"/>
      <c r="K103" s="443"/>
      <c r="L103" s="318"/>
      <c r="M103" s="499"/>
      <c r="N103" s="499"/>
      <c r="O103" s="446" t="s">
        <v>150</v>
      </c>
      <c r="P103" s="443"/>
      <c r="Q103" s="319" t="s">
        <v>195</v>
      </c>
      <c r="R103" s="443"/>
      <c r="S103" s="443"/>
      <c r="T103" s="443"/>
      <c r="U103" s="499"/>
      <c r="V103" s="499"/>
      <c r="W103" s="446" t="s">
        <v>150</v>
      </c>
    </row>
    <row r="104" spans="1:24" ht="15.75">
      <c r="A104" s="324" t="s">
        <v>3542</v>
      </c>
      <c r="B104" s="320"/>
      <c r="C104" s="320"/>
      <c r="D104" s="316"/>
      <c r="E104" s="467">
        <f>'Punten per wedstrijd'!L77*1.2</f>
        <v>122.39999999999999</v>
      </c>
      <c r="F104" s="467">
        <f>'Punten per wedstrijd'!L28</f>
        <v>183.3</v>
      </c>
      <c r="G104" s="313" t="s">
        <v>4535</v>
      </c>
      <c r="H104" s="320"/>
      <c r="I104" s="324" t="s">
        <v>2303</v>
      </c>
      <c r="J104" s="316"/>
      <c r="K104" s="317"/>
      <c r="L104" s="318"/>
      <c r="M104" s="467">
        <f>'Punten per wedstrijd'!M37*1.2</f>
        <v>484.31999999999823</v>
      </c>
      <c r="N104" s="467">
        <f>'Punten per wedstrijd'!M9</f>
        <v>522.99999999999818</v>
      </c>
      <c r="O104" s="313" t="s">
        <v>4533</v>
      </c>
      <c r="P104" s="320"/>
      <c r="Q104" s="324" t="s">
        <v>3549</v>
      </c>
      <c r="R104" s="317"/>
      <c r="S104" s="317"/>
      <c r="T104" s="317"/>
      <c r="U104" s="467">
        <f>'Punten per wedstrijd'!J137*1.2</f>
        <v>785.1600000000002</v>
      </c>
      <c r="V104" s="467">
        <f>'Punten per wedstrijd'!J141</f>
        <v>788.09999999999764</v>
      </c>
      <c r="W104" s="313" t="s">
        <v>4533</v>
      </c>
      <c r="X104" s="28"/>
    </row>
    <row r="105" spans="1:24" ht="15.75">
      <c r="A105" s="324" t="s">
        <v>3543</v>
      </c>
      <c r="B105" s="320"/>
      <c r="C105" s="320"/>
      <c r="D105" s="316"/>
      <c r="E105" s="467">
        <f>'Punten per wedstrijd'!L19*1.2</f>
        <v>229.79999999999998</v>
      </c>
      <c r="F105" s="467">
        <f>'Punten per wedstrijd'!L37</f>
        <v>210</v>
      </c>
      <c r="G105" s="313" t="s">
        <v>4536</v>
      </c>
      <c r="H105" s="320"/>
      <c r="I105" s="324" t="s">
        <v>3545</v>
      </c>
      <c r="J105" s="316"/>
      <c r="K105" s="317"/>
      <c r="L105" s="318"/>
      <c r="M105" s="467">
        <f>'Punten per wedstrijd'!M102*1.2</f>
        <v>664.56000000000017</v>
      </c>
      <c r="N105" s="467">
        <f>'Punten per wedstrijd'!M19</f>
        <v>514.40000000000146</v>
      </c>
      <c r="O105" s="313" t="s">
        <v>4534</v>
      </c>
      <c r="P105" s="320"/>
      <c r="Q105" s="324" t="s">
        <v>3550</v>
      </c>
      <c r="R105" s="317"/>
      <c r="S105" s="317"/>
      <c r="T105" s="317"/>
      <c r="U105" s="467">
        <f>'Punten per wedstrijd'!J181*1.2</f>
        <v>861.59999999999889</v>
      </c>
      <c r="V105" s="467">
        <f>'Punten per wedstrijd'!J149</f>
        <v>644.50000000000091</v>
      </c>
      <c r="W105" s="313" t="s">
        <v>4534</v>
      </c>
      <c r="X105" s="28"/>
    </row>
    <row r="106" spans="1:24" ht="15.75">
      <c r="A106" s="324" t="s">
        <v>3544</v>
      </c>
      <c r="B106" s="320"/>
      <c r="C106" s="320"/>
      <c r="D106" s="316"/>
      <c r="E106" s="467">
        <f>'Punten per wedstrijd'!L9*1.2</f>
        <v>194.76000000000002</v>
      </c>
      <c r="F106" s="467">
        <f>'Punten per wedstrijd'!L45</f>
        <v>176.9</v>
      </c>
      <c r="G106" s="313" t="s">
        <v>4536</v>
      </c>
      <c r="H106" s="320"/>
      <c r="I106" s="324" t="s">
        <v>3546</v>
      </c>
      <c r="J106" s="316"/>
      <c r="K106" s="317"/>
      <c r="L106" s="318"/>
      <c r="M106" s="467">
        <f>'Punten per wedstrijd'!M65*1.2</f>
        <v>712.43999999999971</v>
      </c>
      <c r="N106" s="467">
        <f>'Punten per wedstrijd'!M28</f>
        <v>600.10000000000127</v>
      </c>
      <c r="O106" s="313" t="s">
        <v>4536</v>
      </c>
      <c r="P106" s="320"/>
      <c r="Q106" s="324" t="s">
        <v>3551</v>
      </c>
      <c r="R106" s="317"/>
      <c r="S106" s="317"/>
      <c r="T106" s="317"/>
      <c r="U106" s="467">
        <f>'Punten per wedstrijd'!J123*1.2</f>
        <v>730.92000000000257</v>
      </c>
      <c r="V106" s="467">
        <f>'Punten per wedstrijd'!J169</f>
        <v>292.19999999999891</v>
      </c>
      <c r="W106" s="313" t="s">
        <v>4534</v>
      </c>
      <c r="X106" s="28"/>
    </row>
    <row r="107" spans="1:24" ht="15.75">
      <c r="A107" s="324" t="s">
        <v>5040</v>
      </c>
      <c r="B107" s="320"/>
      <c r="C107" s="320"/>
      <c r="D107" s="316"/>
      <c r="E107" s="467">
        <f>'Punten per wedstrijd'!L102*1.2</f>
        <v>205.92</v>
      </c>
      <c r="F107" s="467">
        <f>'Punten per wedstrijd'!L65</f>
        <v>437</v>
      </c>
      <c r="G107" s="313" t="s">
        <v>4535</v>
      </c>
      <c r="H107" s="320"/>
      <c r="I107" s="324" t="s">
        <v>3547</v>
      </c>
      <c r="J107" s="316"/>
      <c r="K107" s="317"/>
      <c r="L107" s="318"/>
      <c r="M107" s="467">
        <f>'Punten per wedstrijd'!M45*1.2</f>
        <v>595.92000000000371</v>
      </c>
      <c r="N107" s="467">
        <f>'Punten per wedstrijd'!M33</f>
        <v>531.05000000000018</v>
      </c>
      <c r="O107" s="313" t="s">
        <v>4536</v>
      </c>
      <c r="P107" s="320"/>
      <c r="Q107" s="324" t="s">
        <v>3552</v>
      </c>
      <c r="R107" s="317"/>
      <c r="S107" s="317"/>
      <c r="T107" s="317"/>
      <c r="U107" s="467">
        <f>'Punten per wedstrijd'!J132*1.2</f>
        <v>578.64000000000192</v>
      </c>
      <c r="V107" s="467">
        <f>'Punten per wedstrijd'!J200</f>
        <v>578.20000000000255</v>
      </c>
      <c r="W107" s="313" t="s">
        <v>4536</v>
      </c>
      <c r="X107" s="28"/>
    </row>
    <row r="108" spans="1:24" ht="15.75">
      <c r="A108" s="324" t="s">
        <v>5039</v>
      </c>
      <c r="B108" s="320"/>
      <c r="C108" s="320"/>
      <c r="D108" s="316"/>
      <c r="E108" s="467">
        <f>'Punten per wedstrijd'!L33*1.2</f>
        <v>99</v>
      </c>
      <c r="F108" s="467">
        <f>'Punten per wedstrijd'!L96</f>
        <v>150.5</v>
      </c>
      <c r="G108" s="313" t="s">
        <v>4535</v>
      </c>
      <c r="H108" s="320"/>
      <c r="I108" s="324" t="s">
        <v>3548</v>
      </c>
      <c r="J108" s="316"/>
      <c r="K108" s="317"/>
      <c r="L108" s="318"/>
      <c r="M108" s="467">
        <f>'Punten per wedstrijd'!M96*1.2</f>
        <v>627</v>
      </c>
      <c r="N108" s="467">
        <f>'Punten per wedstrijd'!M77</f>
        <v>376</v>
      </c>
      <c r="O108" s="313" t="s">
        <v>4534</v>
      </c>
      <c r="P108" s="320"/>
      <c r="Q108" s="324" t="s">
        <v>3553</v>
      </c>
      <c r="R108" s="317"/>
      <c r="S108" s="317"/>
      <c r="T108" s="317"/>
      <c r="U108" s="467">
        <f>'Punten per wedstrijd'!J113*1.2</f>
        <v>503.15999999999804</v>
      </c>
      <c r="V108" s="467">
        <f>'Punten per wedstrijd'!J206</f>
        <v>499</v>
      </c>
      <c r="W108" s="313" t="s">
        <v>4536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499"/>
      <c r="N109" s="499"/>
      <c r="O109" s="314"/>
      <c r="P109" s="320"/>
      <c r="Q109" s="317"/>
      <c r="R109" s="317"/>
      <c r="S109" s="317"/>
      <c r="T109" s="317"/>
      <c r="U109" s="499"/>
      <c r="V109" s="499"/>
      <c r="W109" s="314"/>
      <c r="X109" s="28"/>
    </row>
    <row r="110" spans="1:24" s="39" customFormat="1" ht="15.75">
      <c r="A110" s="319" t="s">
        <v>193</v>
      </c>
      <c r="B110" s="443"/>
      <c r="C110" s="443"/>
      <c r="D110" s="444"/>
      <c r="E110" s="445"/>
      <c r="F110" s="445"/>
      <c r="G110" s="446" t="s">
        <v>150</v>
      </c>
      <c r="H110" s="443"/>
      <c r="I110" s="319" t="s">
        <v>194</v>
      </c>
      <c r="J110" s="444"/>
      <c r="K110" s="443"/>
      <c r="L110" s="318"/>
      <c r="M110" s="499"/>
      <c r="N110" s="499"/>
      <c r="O110" s="446" t="s">
        <v>150</v>
      </c>
      <c r="P110" s="443"/>
      <c r="Q110" s="319" t="s">
        <v>176</v>
      </c>
      <c r="R110" s="443"/>
      <c r="S110" s="443"/>
      <c r="T110" s="443"/>
      <c r="U110" s="499"/>
      <c r="V110" s="499"/>
      <c r="W110" s="446" t="s">
        <v>150</v>
      </c>
    </row>
    <row r="111" spans="1:24" ht="15.75">
      <c r="A111" s="324" t="s">
        <v>3554</v>
      </c>
      <c r="B111" s="320"/>
      <c r="C111" s="320"/>
      <c r="D111" s="316"/>
      <c r="E111" s="467">
        <f>'Punten per wedstrijd'!N19*1.2</f>
        <v>552.83999999999867</v>
      </c>
      <c r="F111" s="467">
        <f>'Punten per wedstrijd'!N9</f>
        <v>436.49999999999909</v>
      </c>
      <c r="G111" s="313" t="s">
        <v>4534</v>
      </c>
      <c r="H111" s="320"/>
      <c r="I111" s="324" t="s">
        <v>3559</v>
      </c>
      <c r="J111" s="316"/>
      <c r="K111" s="317"/>
      <c r="L111" s="318"/>
      <c r="M111" s="467">
        <f>'Punten per wedstrijd'!O65*1.2</f>
        <v>369.71999999999827</v>
      </c>
      <c r="N111" s="467">
        <f>'Punten per wedstrijd'!O9</f>
        <v>276</v>
      </c>
      <c r="O111" s="313" t="s">
        <v>4534</v>
      </c>
      <c r="P111" s="320"/>
      <c r="Q111" s="324" t="s">
        <v>3564</v>
      </c>
      <c r="R111" s="317"/>
      <c r="S111" s="317"/>
      <c r="T111" s="317"/>
      <c r="U111" s="467">
        <f>'Punten per wedstrijd'!P102*1.2</f>
        <v>426.24000000000007</v>
      </c>
      <c r="V111" s="467">
        <f>'Punten per wedstrijd'!P28</f>
        <v>318</v>
      </c>
      <c r="W111" s="313" t="s">
        <v>4534</v>
      </c>
      <c r="X111" s="28"/>
    </row>
    <row r="112" spans="1:24" ht="15.75">
      <c r="A112" s="324" t="s">
        <v>3555</v>
      </c>
      <c r="B112" s="320"/>
      <c r="C112" s="320"/>
      <c r="D112" s="316"/>
      <c r="E112" s="467">
        <f>'Punten per wedstrijd'!N45*1.2</f>
        <v>653.03999999999974</v>
      </c>
      <c r="F112" s="467">
        <f>'Punten per wedstrijd'!N28</f>
        <v>374.20000000000073</v>
      </c>
      <c r="G112" s="313" t="s">
        <v>4534</v>
      </c>
      <c r="H112" s="320"/>
      <c r="I112" s="324" t="s">
        <v>3560</v>
      </c>
      <c r="J112" s="316"/>
      <c r="K112" s="317"/>
      <c r="L112" s="318"/>
      <c r="M112" s="467">
        <f>'Punten per wedstrijd'!O33*1.2</f>
        <v>266.40000000000219</v>
      </c>
      <c r="N112" s="467">
        <f>'Punten per wedstrijd'!O19</f>
        <v>294.10000000000036</v>
      </c>
      <c r="O112" s="313" t="s">
        <v>4533</v>
      </c>
      <c r="P112" s="320"/>
      <c r="Q112" s="324" t="s">
        <v>3565</v>
      </c>
      <c r="R112" s="317"/>
      <c r="S112" s="317"/>
      <c r="T112" s="317"/>
      <c r="U112" s="467">
        <f>'Punten per wedstrijd'!P9*1.2</f>
        <v>320.28000000000003</v>
      </c>
      <c r="V112" s="467">
        <f>'Punten per wedstrijd'!P33</f>
        <v>344.6</v>
      </c>
      <c r="W112" s="313" t="s">
        <v>4533</v>
      </c>
      <c r="X112" s="28"/>
    </row>
    <row r="113" spans="1:26" ht="15.75">
      <c r="A113" s="324" t="s">
        <v>3556</v>
      </c>
      <c r="B113" s="320"/>
      <c r="C113" s="320"/>
      <c r="D113" s="316"/>
      <c r="E113" s="467">
        <f>'Punten per wedstrijd'!N102*1.2</f>
        <v>427.68000000000063</v>
      </c>
      <c r="F113" s="467">
        <f>'Punten per wedstrijd'!N33</f>
        <v>361.95000000000073</v>
      </c>
      <c r="G113" s="313" t="s">
        <v>4536</v>
      </c>
      <c r="H113" s="320"/>
      <c r="I113" s="324" t="s">
        <v>3561</v>
      </c>
      <c r="J113" s="316"/>
      <c r="K113" s="317"/>
      <c r="L113" s="318"/>
      <c r="M113" s="467">
        <f>'Punten per wedstrijd'!O28*1.2</f>
        <v>360.00000000000108</v>
      </c>
      <c r="N113" s="467">
        <f>'Punten per wedstrijd'!O37</f>
        <v>451.89999999999964</v>
      </c>
      <c r="O113" s="313" t="s">
        <v>4535</v>
      </c>
      <c r="P113" s="320"/>
      <c r="Q113" s="324" t="s">
        <v>4807</v>
      </c>
      <c r="R113" s="317"/>
      <c r="S113" s="317"/>
      <c r="T113" s="317"/>
      <c r="U113" s="467">
        <f>'Punten per wedstrijd'!P45*1.2</f>
        <v>461.15999999999997</v>
      </c>
      <c r="V113" s="467">
        <f>'Punten per wedstrijd'!P65</f>
        <v>261.40000000000003</v>
      </c>
      <c r="W113" s="313" t="s">
        <v>4534</v>
      </c>
      <c r="X113" s="28"/>
    </row>
    <row r="114" spans="1:26" ht="15.75">
      <c r="A114" s="324" t="s">
        <v>3557</v>
      </c>
      <c r="B114" s="320"/>
      <c r="C114" s="320"/>
      <c r="D114" s="316"/>
      <c r="E114" s="467">
        <f>'Punten per wedstrijd'!N37*1.2</f>
        <v>291.83999999999867</v>
      </c>
      <c r="F114" s="467">
        <f>'Punten per wedstrijd'!N77</f>
        <v>164.20000000000255</v>
      </c>
      <c r="G114" s="313" t="s">
        <v>4534</v>
      </c>
      <c r="H114" s="320"/>
      <c r="I114" s="324" t="s">
        <v>3562</v>
      </c>
      <c r="J114" s="316"/>
      <c r="K114" s="317"/>
      <c r="L114" s="318"/>
      <c r="M114" s="467">
        <f>'Punten per wedstrijd'!O96*1.2</f>
        <v>428.4</v>
      </c>
      <c r="N114" s="467">
        <f>'Punten per wedstrijd'!O45</f>
        <v>258.90000000000055</v>
      </c>
      <c r="O114" s="313" t="s">
        <v>4534</v>
      </c>
      <c r="P114" s="320"/>
      <c r="Q114" s="324" t="s">
        <v>3566</v>
      </c>
      <c r="R114" s="317"/>
      <c r="S114" s="317"/>
      <c r="T114" s="317"/>
      <c r="U114" s="467">
        <f>'Punten per wedstrijd'!P19*1.2</f>
        <v>363</v>
      </c>
      <c r="V114" s="467">
        <f>'Punten per wedstrijd'!P77</f>
        <v>405.9</v>
      </c>
      <c r="W114" s="313" t="s">
        <v>4533</v>
      </c>
      <c r="X114" s="28"/>
    </row>
    <row r="115" spans="1:26" ht="15.75">
      <c r="A115" s="324" t="s">
        <v>3558</v>
      </c>
      <c r="D115" s="296"/>
      <c r="E115" s="467">
        <f>'Punten per wedstrijd'!N65*1.2</f>
        <v>638.27999999999736</v>
      </c>
      <c r="F115" s="467">
        <f>'Punten per wedstrijd'!N96</f>
        <v>355.80000000000109</v>
      </c>
      <c r="G115" s="313" t="s">
        <v>4534</v>
      </c>
      <c r="H115" s="296"/>
      <c r="I115" s="324" t="s">
        <v>3563</v>
      </c>
      <c r="J115" s="296"/>
      <c r="K115" s="28"/>
      <c r="L115" s="297"/>
      <c r="M115" s="467">
        <f>'Punten per wedstrijd'!O77*1.2</f>
        <v>461.04000000000303</v>
      </c>
      <c r="N115" s="467">
        <f>'Punten per wedstrijd'!O102</f>
        <v>277.90000000000055</v>
      </c>
      <c r="O115" s="313" t="s">
        <v>4534</v>
      </c>
      <c r="P115" s="28"/>
      <c r="Q115" s="324" t="s">
        <v>3567</v>
      </c>
      <c r="R115" s="28"/>
      <c r="S115" s="28"/>
      <c r="T115" s="28"/>
      <c r="U115" s="467">
        <f>'Punten per wedstrijd'!P37*1.2</f>
        <v>321.95999999999998</v>
      </c>
      <c r="V115" s="467">
        <f>'Punten per wedstrijd'!P96</f>
        <v>368.10000000000008</v>
      </c>
      <c r="W115" s="313" t="s">
        <v>4533</v>
      </c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3457</v>
      </c>
      <c r="E118" s="435" t="s">
        <v>3458</v>
      </c>
      <c r="F118" s="435" t="s">
        <v>843</v>
      </c>
      <c r="G118" s="435" t="s">
        <v>2525</v>
      </c>
      <c r="H118" s="435" t="s">
        <v>2194</v>
      </c>
      <c r="I118" s="435" t="s">
        <v>2196</v>
      </c>
      <c r="J118" s="435" t="s">
        <v>2195</v>
      </c>
      <c r="K118" s="435" t="s">
        <v>2197</v>
      </c>
      <c r="L118" s="435" t="s">
        <v>2198</v>
      </c>
      <c r="M118" s="435" t="s">
        <v>2199</v>
      </c>
      <c r="N118" s="435" t="s">
        <v>2200</v>
      </c>
      <c r="O118" s="435" t="s">
        <v>2201</v>
      </c>
      <c r="P118" s="435" t="s">
        <v>2202</v>
      </c>
      <c r="Q118" s="435" t="s">
        <v>2203</v>
      </c>
      <c r="R118" s="435" t="s">
        <v>2204</v>
      </c>
      <c r="S118" s="435" t="s">
        <v>2181</v>
      </c>
      <c r="T118" s="435" t="s">
        <v>2205</v>
      </c>
      <c r="U118" s="435" t="s">
        <v>2206</v>
      </c>
      <c r="V118" s="202" t="s">
        <v>40</v>
      </c>
      <c r="W118" s="28"/>
      <c r="X118" s="28"/>
      <c r="Y118" s="28"/>
      <c r="Z118" s="28"/>
    </row>
    <row r="119" spans="1:26" ht="15.75">
      <c r="A119" s="515" t="s">
        <v>5077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3">
        <f t="shared" ref="V119:V128" si="0">SUM(D119:U119)</f>
        <v>38</v>
      </c>
      <c r="W119" s="301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6" t="s">
        <v>2259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3">
        <f t="shared" si="0"/>
        <v>34</v>
      </c>
      <c r="W120" s="502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5" t="s">
        <v>3570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3">
        <f t="shared" si="0"/>
        <v>33</v>
      </c>
      <c r="W121" s="502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7" t="s">
        <v>2294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>
        <v>3</v>
      </c>
      <c r="U122" s="330">
        <v>1</v>
      </c>
      <c r="V122" s="329">
        <f t="shared" si="0"/>
        <v>30</v>
      </c>
      <c r="W122" s="503">
        <f>SUM($E$79,$N$78,$V$80,$E$84,$N$83,$U$83,$F$93,$M$92,$V$94,$F$100,$M$99,$U$101,$F$105,$M$104,$V$104,$E$114,$N$113,$U$115)</f>
        <v>8942.4399999999914</v>
      </c>
      <c r="X122" s="330" t="s">
        <v>66</v>
      </c>
      <c r="Y122" s="28"/>
      <c r="Z122" s="28"/>
    </row>
    <row r="123" spans="1:26" ht="15.75">
      <c r="A123" s="514" t="s">
        <v>3568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3">
        <f t="shared" si="0"/>
        <v>24</v>
      </c>
      <c r="W123" s="502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3" t="s">
        <v>3571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3">
        <f t="shared" si="0"/>
        <v>24</v>
      </c>
      <c r="W124" s="502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3" t="s">
        <v>3573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3">
        <f t="shared" si="0"/>
        <v>24</v>
      </c>
      <c r="W125" s="502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3" t="s">
        <v>2244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3">
        <f t="shared" si="0"/>
        <v>22</v>
      </c>
      <c r="W126" s="502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3" t="s">
        <v>3572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3">
        <f t="shared" si="0"/>
        <v>21</v>
      </c>
      <c r="W127" s="502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3" t="s">
        <v>3569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3">
        <f t="shared" si="0"/>
        <v>20</v>
      </c>
      <c r="W128" s="502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8">
        <f>SUM(W119:W128)</f>
        <v>85275.200000000026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8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2160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3"/>
      <c r="C135" s="443"/>
      <c r="D135" s="444"/>
      <c r="E135" s="444"/>
      <c r="F135" s="444"/>
      <c r="G135" s="318" t="s">
        <v>150</v>
      </c>
      <c r="H135" s="443"/>
      <c r="I135" s="319" t="s">
        <v>184</v>
      </c>
      <c r="J135" s="444"/>
      <c r="K135" s="443"/>
      <c r="L135" s="318"/>
      <c r="M135" s="443"/>
      <c r="N135" s="443"/>
      <c r="O135" s="318" t="s">
        <v>150</v>
      </c>
      <c r="P135" s="443"/>
      <c r="Q135" s="319" t="s">
        <v>843</v>
      </c>
      <c r="R135" s="443"/>
      <c r="S135" s="443"/>
      <c r="T135" s="443"/>
      <c r="U135" s="443"/>
      <c r="V135" s="443"/>
      <c r="W135" s="318" t="s">
        <v>150</v>
      </c>
    </row>
    <row r="136" spans="1:26" ht="15.75">
      <c r="A136" s="324" t="s">
        <v>3595</v>
      </c>
      <c r="B136" s="320"/>
      <c r="C136" s="320"/>
      <c r="D136" s="316"/>
      <c r="E136" s="467">
        <f>'Punten per wedstrijd'!E142*1.2</f>
        <v>392.51999999999992</v>
      </c>
      <c r="F136" s="467">
        <f>'Punten per wedstrijd'!E191</f>
        <v>256.89999999999998</v>
      </c>
      <c r="G136" s="313" t="s">
        <v>4534</v>
      </c>
      <c r="H136" s="320"/>
      <c r="I136" s="324" t="s">
        <v>3653</v>
      </c>
      <c r="J136" s="316"/>
      <c r="K136" s="317"/>
      <c r="L136" s="318"/>
      <c r="M136" s="467">
        <f>'Punten per wedstrijd'!E66*1.2</f>
        <v>309</v>
      </c>
      <c r="N136" s="467">
        <f>'Punten per wedstrijd'!E38</f>
        <v>211.69999999999982</v>
      </c>
      <c r="O136" s="313" t="s">
        <v>4534</v>
      </c>
      <c r="P136" s="320"/>
      <c r="Q136" s="324" t="s">
        <v>3658</v>
      </c>
      <c r="R136" s="317"/>
      <c r="S136" s="317"/>
      <c r="T136" s="317"/>
      <c r="U136" s="467">
        <f>'Punten per wedstrijd'!F142*1.2</f>
        <v>537.12000000000069</v>
      </c>
      <c r="V136" s="467">
        <f>'Punten per wedstrijd'!F194</f>
        <v>288.40000000000055</v>
      </c>
      <c r="W136" s="313" t="s">
        <v>4534</v>
      </c>
      <c r="Y136" s="301"/>
      <c r="Z136" s="300"/>
    </row>
    <row r="137" spans="1:26" ht="15.75">
      <c r="A137" s="324" t="s">
        <v>3596</v>
      </c>
      <c r="B137" s="320"/>
      <c r="C137" s="320"/>
      <c r="D137" s="316"/>
      <c r="E137" s="467">
        <f>'Punten per wedstrijd'!E154*1.2</f>
        <v>660.24</v>
      </c>
      <c r="F137" s="467">
        <f>'Punten per wedstrijd'!E170</f>
        <v>584.70000000000005</v>
      </c>
      <c r="G137" s="313" t="s">
        <v>4536</v>
      </c>
      <c r="H137" s="320"/>
      <c r="I137" s="324" t="s">
        <v>3654</v>
      </c>
      <c r="J137" s="316"/>
      <c r="K137" s="317"/>
      <c r="L137" s="318"/>
      <c r="M137" s="467">
        <f>'Punten per wedstrijd'!E81*1.2</f>
        <v>72.599999999999994</v>
      </c>
      <c r="N137" s="467">
        <f>'Punten per wedstrijd'!E103</f>
        <v>191.5</v>
      </c>
      <c r="O137" s="313" t="s">
        <v>4535</v>
      </c>
      <c r="P137" s="320"/>
      <c r="Q137" s="324" t="s">
        <v>3659</v>
      </c>
      <c r="R137" s="317"/>
      <c r="S137" s="317"/>
      <c r="T137" s="317"/>
      <c r="U137" s="467">
        <f>'Punten per wedstrijd'!F154*1.2</f>
        <v>593.99999999999943</v>
      </c>
      <c r="V137" s="467">
        <f>'Punten per wedstrijd'!F185</f>
        <v>196.39999999999964</v>
      </c>
      <c r="W137" s="313" t="s">
        <v>4534</v>
      </c>
      <c r="Y137" s="301"/>
      <c r="Z137" s="300"/>
    </row>
    <row r="138" spans="1:26" ht="15.75">
      <c r="A138" s="324" t="s">
        <v>3597</v>
      </c>
      <c r="B138" s="320"/>
      <c r="C138" s="320"/>
      <c r="D138" s="316"/>
      <c r="E138" s="467">
        <f>'Punten per wedstrijd'!E177*1.2</f>
        <v>402.84</v>
      </c>
      <c r="F138" s="467">
        <f>'Punten per wedstrijd'!E189</f>
        <v>280.89999999999998</v>
      </c>
      <c r="G138" s="313" t="s">
        <v>4534</v>
      </c>
      <c r="H138" s="320"/>
      <c r="I138" s="324" t="s">
        <v>3655</v>
      </c>
      <c r="J138" s="316"/>
      <c r="K138" s="317"/>
      <c r="L138" s="318"/>
      <c r="M138" s="467">
        <f>'Punten per wedstrijd'!E85*1.2</f>
        <v>86.999999999999929</v>
      </c>
      <c r="N138" s="467">
        <f>'Punten per wedstrijd'!E80</f>
        <v>240.90000000000009</v>
      </c>
      <c r="O138" s="314" t="s">
        <v>4535</v>
      </c>
      <c r="P138" s="320"/>
      <c r="Q138" s="324" t="s">
        <v>3660</v>
      </c>
      <c r="R138" s="317"/>
      <c r="S138" s="317"/>
      <c r="T138" s="317"/>
      <c r="U138" s="467">
        <f>'Punten per wedstrijd'!F177*1.2</f>
        <v>407.51999999999936</v>
      </c>
      <c r="V138" s="467">
        <f>'Punten per wedstrijd'!F170</f>
        <v>664.69999999999959</v>
      </c>
      <c r="W138" s="314" t="s">
        <v>4535</v>
      </c>
      <c r="Y138" s="301"/>
      <c r="Z138" s="300"/>
    </row>
    <row r="139" spans="1:26" ht="15.75">
      <c r="A139" s="324" t="s">
        <v>2276</v>
      </c>
      <c r="B139" s="320"/>
      <c r="C139" s="320"/>
      <c r="D139" s="316"/>
      <c r="E139" s="467">
        <f>'Punten per wedstrijd'!E184*1.2</f>
        <v>251.63999999999993</v>
      </c>
      <c r="F139" s="467">
        <f>'Punten per wedstrijd'!E185</f>
        <v>73.900000000000006</v>
      </c>
      <c r="G139" s="313" t="s">
        <v>4534</v>
      </c>
      <c r="H139" s="320"/>
      <c r="I139" s="324" t="s">
        <v>3656</v>
      </c>
      <c r="J139" s="316"/>
      <c r="K139" s="317"/>
      <c r="L139" s="318"/>
      <c r="M139" s="467">
        <f>'Punten per wedstrijd'!E87*1.2</f>
        <v>140.4</v>
      </c>
      <c r="N139" s="467">
        <f>'Punten per wedstrijd'!E73</f>
        <v>251.70000000000016</v>
      </c>
      <c r="O139" s="314" t="s">
        <v>4535</v>
      </c>
      <c r="P139" s="320"/>
      <c r="Q139" s="324" t="s">
        <v>4192</v>
      </c>
      <c r="R139" s="317"/>
      <c r="S139" s="317"/>
      <c r="T139" s="317"/>
      <c r="U139" s="467">
        <f>'Punten per wedstrijd'!F191*1.2</f>
        <v>435.11999999999932</v>
      </c>
      <c r="V139" s="467">
        <f>'Punten per wedstrijd'!F189</f>
        <v>655.90000000000009</v>
      </c>
      <c r="W139" s="314" t="s">
        <v>4535</v>
      </c>
      <c r="Y139" s="28"/>
      <c r="Z139" s="28"/>
    </row>
    <row r="140" spans="1:26" ht="15.75">
      <c r="A140" s="324" t="s">
        <v>3598</v>
      </c>
      <c r="B140" s="320"/>
      <c r="C140" s="320"/>
      <c r="D140" s="316"/>
      <c r="E140" s="467">
        <f>'Punten per wedstrijd'!E207*1.2</f>
        <v>486.23999999999995</v>
      </c>
      <c r="F140" s="467">
        <f>'Punten per wedstrijd'!E194</f>
        <v>188.20000000000002</v>
      </c>
      <c r="G140" s="313" t="s">
        <v>4534</v>
      </c>
      <c r="H140" s="320"/>
      <c r="I140" s="324" t="s">
        <v>3657</v>
      </c>
      <c r="J140" s="316"/>
      <c r="K140" s="317"/>
      <c r="L140" s="318"/>
      <c r="M140" s="467">
        <f>'Punten per wedstrijd'!E90*1.2</f>
        <v>460.2</v>
      </c>
      <c r="N140" s="467">
        <f>'Punten per wedstrijd'!E50</f>
        <v>160.99999999999989</v>
      </c>
      <c r="O140" s="314" t="s">
        <v>4534</v>
      </c>
      <c r="P140" s="320"/>
      <c r="Q140" s="324" t="s">
        <v>3661</v>
      </c>
      <c r="R140" s="317"/>
      <c r="S140" s="317"/>
      <c r="T140" s="317"/>
      <c r="U140" s="467">
        <f>'Punten per wedstrijd'!F207*1.2</f>
        <v>144.95999999999967</v>
      </c>
      <c r="V140" s="467">
        <f>'Punten per wedstrijd'!F184</f>
        <v>582.80000000000041</v>
      </c>
      <c r="W140" s="314" t="s">
        <v>4535</v>
      </c>
      <c r="Y140" s="28"/>
      <c r="Z140" s="28"/>
    </row>
    <row r="141" spans="1:26" ht="15.75">
      <c r="A141" s="323"/>
      <c r="B141" s="320"/>
      <c r="C141" s="320"/>
      <c r="D141" s="316"/>
      <c r="E141" s="467"/>
      <c r="F141" s="467"/>
      <c r="G141" s="313"/>
      <c r="H141" s="320"/>
      <c r="I141" s="320"/>
      <c r="J141" s="316"/>
      <c r="K141" s="317"/>
      <c r="L141" s="318"/>
      <c r="M141" s="499"/>
      <c r="N141" s="499"/>
      <c r="O141" s="314"/>
      <c r="P141" s="320"/>
      <c r="Q141" s="316"/>
      <c r="R141" s="317"/>
      <c r="S141" s="317"/>
      <c r="T141" s="317"/>
      <c r="U141" s="499"/>
      <c r="V141" s="499"/>
      <c r="W141" s="314"/>
      <c r="Y141" s="28"/>
      <c r="Z141" s="299"/>
    </row>
    <row r="142" spans="1:26" s="39" customFormat="1" ht="15.75">
      <c r="A142" s="319" t="s">
        <v>2207</v>
      </c>
      <c r="B142" s="443"/>
      <c r="C142" s="443"/>
      <c r="D142" s="444"/>
      <c r="E142" s="467"/>
      <c r="F142" s="467"/>
      <c r="G142" s="446" t="s">
        <v>150</v>
      </c>
      <c r="H142" s="443"/>
      <c r="I142" s="319" t="s">
        <v>186</v>
      </c>
      <c r="J142" s="444"/>
      <c r="K142" s="443"/>
      <c r="L142" s="318"/>
      <c r="M142" s="499"/>
      <c r="N142" s="499"/>
      <c r="O142" s="446" t="s">
        <v>150</v>
      </c>
      <c r="P142" s="443"/>
      <c r="Q142" s="319" t="s">
        <v>175</v>
      </c>
      <c r="R142" s="443"/>
      <c r="S142" s="443"/>
      <c r="T142" s="443"/>
      <c r="U142" s="499"/>
      <c r="V142" s="499"/>
      <c r="W142" s="446" t="s">
        <v>150</v>
      </c>
    </row>
    <row r="143" spans="1:26" ht="15.75">
      <c r="A143" s="324" t="s">
        <v>3662</v>
      </c>
      <c r="B143" s="320"/>
      <c r="C143" s="320"/>
      <c r="D143" s="316"/>
      <c r="E143" s="467">
        <f>'Punten per wedstrijd'!F66*1.2</f>
        <v>292.8</v>
      </c>
      <c r="F143" s="467">
        <f>'Punten per wedstrijd'!F87</f>
        <v>430.69999999999982</v>
      </c>
      <c r="G143" s="313" t="s">
        <v>4535</v>
      </c>
      <c r="H143" s="320"/>
      <c r="I143" s="324" t="s">
        <v>3667</v>
      </c>
      <c r="J143" s="316"/>
      <c r="K143" s="317"/>
      <c r="L143" s="318"/>
      <c r="M143" s="467">
        <f>'Punten per wedstrijd'!G38*1.2</f>
        <v>246.24000000000032</v>
      </c>
      <c r="N143" s="467">
        <f>'Punten per wedstrijd'!G80</f>
        <v>25.200000000000273</v>
      </c>
      <c r="O143" s="314" t="s">
        <v>4534</v>
      </c>
      <c r="P143" s="320"/>
      <c r="Q143" s="324" t="s">
        <v>3672</v>
      </c>
      <c r="R143" s="317"/>
      <c r="S143" s="317"/>
      <c r="T143" s="317"/>
      <c r="U143" s="467">
        <f>'Punten per wedstrijd'!G184*1.2</f>
        <v>1240.68</v>
      </c>
      <c r="V143" s="467">
        <f>'Punten per wedstrijd'!G177</f>
        <v>1083.8000000000006</v>
      </c>
      <c r="W143" s="313" t="s">
        <v>4536</v>
      </c>
      <c r="Y143" s="301"/>
      <c r="Z143" s="300"/>
    </row>
    <row r="144" spans="1:26" ht="15.75">
      <c r="A144" s="324" t="s">
        <v>3663</v>
      </c>
      <c r="B144" s="320"/>
      <c r="C144" s="320"/>
      <c r="D144" s="316"/>
      <c r="E144" s="467">
        <f>'Punten per wedstrijd'!F80*1.2</f>
        <v>78</v>
      </c>
      <c r="F144" s="467">
        <f>'Punten per wedstrijd'!F50</f>
        <v>541.00000000000068</v>
      </c>
      <c r="G144" s="313" t="s">
        <v>4535</v>
      </c>
      <c r="H144" s="320"/>
      <c r="I144" s="324" t="s">
        <v>3668</v>
      </c>
      <c r="J144" s="316"/>
      <c r="K144" s="317"/>
      <c r="L144" s="318"/>
      <c r="M144" s="467">
        <f>'Punten per wedstrijd'!G50*1.2</f>
        <v>337.67999999999898</v>
      </c>
      <c r="N144" s="467">
        <f>'Punten per wedstrijd'!G103</f>
        <v>170</v>
      </c>
      <c r="O144" s="314" t="s">
        <v>4534</v>
      </c>
      <c r="P144" s="320"/>
      <c r="Q144" s="324" t="s">
        <v>3673</v>
      </c>
      <c r="R144" s="317"/>
      <c r="S144" s="317"/>
      <c r="T144" s="317"/>
      <c r="U144" s="467">
        <f>'Punten per wedstrijd'!G185*1.2</f>
        <v>514.6799999999995</v>
      </c>
      <c r="V144" s="467">
        <f>'Punten per wedstrijd'!G191</f>
        <v>756.20000000000073</v>
      </c>
      <c r="W144" s="314" t="s">
        <v>4535</v>
      </c>
      <c r="Y144" s="301"/>
      <c r="Z144" s="300"/>
    </row>
    <row r="145" spans="1:26" ht="15.75">
      <c r="A145" s="324" t="s">
        <v>3664</v>
      </c>
      <c r="B145" s="320"/>
      <c r="C145" s="320"/>
      <c r="D145" s="316"/>
      <c r="E145" s="467">
        <f>'Punten per wedstrijd'!F81*1.2</f>
        <v>176.15999999999966</v>
      </c>
      <c r="F145" s="467">
        <f>'Punten per wedstrijd'!F38</f>
        <v>286.70000000000073</v>
      </c>
      <c r="G145" s="313" t="s">
        <v>4535</v>
      </c>
      <c r="H145" s="320"/>
      <c r="I145" s="324" t="s">
        <v>3669</v>
      </c>
      <c r="J145" s="316"/>
      <c r="K145" s="317"/>
      <c r="L145" s="318"/>
      <c r="M145" s="467">
        <f>'Punten per wedstrijd'!G66*1.2</f>
        <v>59.279999999999561</v>
      </c>
      <c r="N145" s="467">
        <f>'Punten per wedstrijd'!G85</f>
        <v>21</v>
      </c>
      <c r="O145" s="314" t="s">
        <v>4534</v>
      </c>
      <c r="P145" s="320"/>
      <c r="Q145" s="324" t="s">
        <v>3674</v>
      </c>
      <c r="R145" s="317"/>
      <c r="S145" s="317"/>
      <c r="T145" s="317"/>
      <c r="U145" s="467">
        <f>'Punten per wedstrijd'!G189*1.2</f>
        <v>1071.9599999999984</v>
      </c>
      <c r="V145" s="467">
        <f>'Punten per wedstrijd'!G154</f>
        <v>812.49999999999909</v>
      </c>
      <c r="W145" s="313" t="s">
        <v>4534</v>
      </c>
      <c r="Y145" s="301"/>
      <c r="Z145" s="300"/>
    </row>
    <row r="146" spans="1:26" ht="15.75">
      <c r="A146" s="324" t="s">
        <v>3665</v>
      </c>
      <c r="B146" s="320"/>
      <c r="C146" s="320"/>
      <c r="D146" s="316"/>
      <c r="E146" s="467">
        <f>'Punten per wedstrijd'!F85*1.2</f>
        <v>239.39999999999998</v>
      </c>
      <c r="F146" s="467">
        <f>'Punten per wedstrijd'!F103</f>
        <v>502.7999999999995</v>
      </c>
      <c r="G146" s="313" t="s">
        <v>4535</v>
      </c>
      <c r="H146" s="320"/>
      <c r="I146" s="324" t="s">
        <v>3670</v>
      </c>
      <c r="J146" s="316"/>
      <c r="K146" s="317"/>
      <c r="L146" s="318"/>
      <c r="M146" s="467">
        <f>'Punten per wedstrijd'!G73*1.2</f>
        <v>343.07999999999953</v>
      </c>
      <c r="N146" s="467">
        <f>'Punten per wedstrijd'!G81</f>
        <v>98.399999999999864</v>
      </c>
      <c r="O146" s="314" t="s">
        <v>4534</v>
      </c>
      <c r="P146" s="320"/>
      <c r="Q146" s="324" t="s">
        <v>3675</v>
      </c>
      <c r="R146" s="317"/>
      <c r="S146" s="317"/>
      <c r="T146" s="317"/>
      <c r="U146" s="467">
        <f>'Punten per wedstrijd'!G194*1.2</f>
        <v>628.56000000000017</v>
      </c>
      <c r="V146" s="467">
        <f>'Punten per wedstrijd'!G170</f>
        <v>585.09999999999991</v>
      </c>
      <c r="W146" s="313" t="s">
        <v>4536</v>
      </c>
      <c r="Y146" s="28"/>
      <c r="Z146" s="28"/>
    </row>
    <row r="147" spans="1:26" ht="15.75">
      <c r="A147" s="324" t="s">
        <v>3666</v>
      </c>
      <c r="B147" s="320"/>
      <c r="C147" s="320"/>
      <c r="D147" s="316"/>
      <c r="E147" s="467">
        <f>'Punten per wedstrijd'!F90*1.2</f>
        <v>680.81999999999982</v>
      </c>
      <c r="F147" s="467">
        <f>'Punten per wedstrijd'!F73</f>
        <v>249.5</v>
      </c>
      <c r="G147" s="313" t="s">
        <v>4534</v>
      </c>
      <c r="H147" s="320"/>
      <c r="I147" s="324" t="s">
        <v>3671</v>
      </c>
      <c r="J147" s="316"/>
      <c r="K147" s="317"/>
      <c r="L147" s="318"/>
      <c r="M147" s="467">
        <f>'Punten per wedstrijd'!G87*1.2</f>
        <v>453.84000000000032</v>
      </c>
      <c r="N147" s="467">
        <f>'Punten per wedstrijd'!G90</f>
        <v>406.10000000000036</v>
      </c>
      <c r="O147" s="313" t="s">
        <v>4536</v>
      </c>
      <c r="P147" s="320"/>
      <c r="Q147" s="324" t="s">
        <v>3676</v>
      </c>
      <c r="R147" s="317"/>
      <c r="S147" s="317"/>
      <c r="T147" s="317"/>
      <c r="U147" s="467">
        <f>'Punten per wedstrijd'!G207*1.2</f>
        <v>797.15999999999906</v>
      </c>
      <c r="V147" s="467">
        <f>'Punten per wedstrijd'!G142</f>
        <v>941.70000000000027</v>
      </c>
      <c r="W147" s="313" t="s">
        <v>4533</v>
      </c>
      <c r="Y147" s="28"/>
      <c r="Z147" s="28"/>
    </row>
    <row r="148" spans="1:26" ht="15.75">
      <c r="A148" s="323"/>
      <c r="B148" s="320"/>
      <c r="C148" s="320"/>
      <c r="D148" s="316"/>
      <c r="E148" s="467"/>
      <c r="F148" s="467"/>
      <c r="G148" s="311"/>
      <c r="H148" s="320"/>
      <c r="I148" s="316"/>
      <c r="J148" s="316"/>
      <c r="K148" s="317"/>
      <c r="L148" s="318"/>
      <c r="M148" s="499"/>
      <c r="N148" s="499"/>
      <c r="O148" s="314"/>
      <c r="P148" s="320"/>
      <c r="Q148" s="317"/>
      <c r="R148" s="317"/>
      <c r="S148" s="317"/>
      <c r="T148" s="317"/>
      <c r="U148" s="499"/>
      <c r="V148" s="499"/>
      <c r="W148" s="314"/>
      <c r="Y148" s="28"/>
      <c r="Z148" s="299"/>
    </row>
    <row r="149" spans="1:26" s="39" customFormat="1" ht="15.75">
      <c r="A149" s="319" t="s">
        <v>187</v>
      </c>
      <c r="B149" s="443"/>
      <c r="C149" s="443"/>
      <c r="D149" s="444"/>
      <c r="E149" s="467"/>
      <c r="F149" s="467"/>
      <c r="G149" s="446" t="s">
        <v>150</v>
      </c>
      <c r="H149" s="443"/>
      <c r="I149" s="319" t="s">
        <v>188</v>
      </c>
      <c r="J149" s="444"/>
      <c r="K149" s="443"/>
      <c r="L149" s="318"/>
      <c r="M149" s="499"/>
      <c r="N149" s="499"/>
      <c r="O149" s="446" t="s">
        <v>150</v>
      </c>
      <c r="P149" s="443"/>
      <c r="Q149" s="319" t="s">
        <v>2208</v>
      </c>
      <c r="R149" s="443"/>
      <c r="S149" s="443"/>
      <c r="T149" s="443"/>
      <c r="U149" s="499"/>
      <c r="V149" s="499"/>
      <c r="W149" s="446" t="s">
        <v>150</v>
      </c>
    </row>
    <row r="150" spans="1:26" ht="15.75">
      <c r="A150" s="324" t="s">
        <v>3677</v>
      </c>
      <c r="B150" s="320"/>
      <c r="C150" s="320"/>
      <c r="D150" s="316"/>
      <c r="E150" s="467">
        <f>'Punten per wedstrijd'!H142*1.2</f>
        <v>872.03999999999917</v>
      </c>
      <c r="F150" s="467">
        <f>'Punten per wedstrijd'!H154</f>
        <v>218.69999999999891</v>
      </c>
      <c r="G150" s="313" t="s">
        <v>4534</v>
      </c>
      <c r="H150" s="320"/>
      <c r="I150" s="324" t="s">
        <v>3682</v>
      </c>
      <c r="J150" s="316"/>
      <c r="K150" s="317"/>
      <c r="L150" s="318"/>
      <c r="M150" s="467">
        <f>'Punten per wedstrijd'!H38*1.2</f>
        <v>797.03999999999974</v>
      </c>
      <c r="N150" s="467">
        <f>'Punten per wedstrijd'!H85</f>
        <v>557.99999999999864</v>
      </c>
      <c r="O150" s="314" t="s">
        <v>4534</v>
      </c>
      <c r="P150" s="320"/>
      <c r="Q150" s="324" t="s">
        <v>3687</v>
      </c>
      <c r="R150" s="317"/>
      <c r="S150" s="317"/>
      <c r="T150" s="317"/>
      <c r="U150" s="467">
        <f>'Punten per wedstrijd'!I170*1.2</f>
        <v>1091.5200000000025</v>
      </c>
      <c r="V150" s="467">
        <f>'Punten per wedstrijd'!I207</f>
        <v>15.199999999998909</v>
      </c>
      <c r="W150" s="313" t="s">
        <v>4534</v>
      </c>
      <c r="Y150" s="301"/>
      <c r="Z150" s="300"/>
    </row>
    <row r="151" spans="1:26" ht="15.75">
      <c r="A151" s="324" t="s">
        <v>3678</v>
      </c>
      <c r="B151" s="320"/>
      <c r="C151" s="320"/>
      <c r="D151" s="316"/>
      <c r="E151" s="467">
        <f>'Punten per wedstrijd'!H170*1.2</f>
        <v>725.21999999999991</v>
      </c>
      <c r="F151" s="467">
        <f>'Punten per wedstrijd'!H185</f>
        <v>523</v>
      </c>
      <c r="G151" s="313" t="s">
        <v>4534</v>
      </c>
      <c r="H151" s="320"/>
      <c r="I151" s="324" t="s">
        <v>3683</v>
      </c>
      <c r="J151" s="316"/>
      <c r="K151" s="317"/>
      <c r="L151" s="318"/>
      <c r="M151" s="467">
        <f>'Punten per wedstrijd'!H50*1.2</f>
        <v>852.96000000000015</v>
      </c>
      <c r="N151" s="467">
        <f>'Punten per wedstrijd'!H73</f>
        <v>652.50000000000091</v>
      </c>
      <c r="O151" s="314" t="s">
        <v>4534</v>
      </c>
      <c r="P151" s="320"/>
      <c r="Q151" s="324" t="s">
        <v>3688</v>
      </c>
      <c r="R151" s="317"/>
      <c r="S151" s="317"/>
      <c r="T151" s="317"/>
      <c r="U151" s="467">
        <f>'Punten per wedstrijd'!I177*1.2</f>
        <v>1194.359999999999</v>
      </c>
      <c r="V151" s="467">
        <f>'Punten per wedstrijd'!I142</f>
        <v>933.09999999999945</v>
      </c>
      <c r="W151" s="313" t="s">
        <v>4534</v>
      </c>
      <c r="Y151" s="301"/>
      <c r="Z151" s="300"/>
    </row>
    <row r="152" spans="1:26" ht="15.75">
      <c r="A152" s="324" t="s">
        <v>3679</v>
      </c>
      <c r="B152" s="320"/>
      <c r="C152" s="320"/>
      <c r="D152" s="316"/>
      <c r="E152" s="467">
        <f>'Punten per wedstrijd'!H177*1.2</f>
        <v>978.60000000000105</v>
      </c>
      <c r="F152" s="467">
        <f>'Punten per wedstrijd'!H207</f>
        <v>262.05000000000064</v>
      </c>
      <c r="G152" s="313" t="s">
        <v>4534</v>
      </c>
      <c r="H152" s="320"/>
      <c r="I152" s="324" t="s">
        <v>3684</v>
      </c>
      <c r="J152" s="316"/>
      <c r="K152" s="317"/>
      <c r="L152" s="318"/>
      <c r="M152" s="467">
        <f>'Punten per wedstrijd'!H80*1.2</f>
        <v>950.04000000000087</v>
      </c>
      <c r="N152" s="467">
        <f>'Punten per wedstrijd'!H66</f>
        <v>710.05000000000109</v>
      </c>
      <c r="O152" s="314" t="s">
        <v>4534</v>
      </c>
      <c r="P152" s="320"/>
      <c r="Q152" s="324" t="s">
        <v>3689</v>
      </c>
      <c r="R152" s="317"/>
      <c r="S152" s="317"/>
      <c r="T152" s="317"/>
      <c r="U152" s="467">
        <f>'Punten per wedstrijd'!I189*1.2</f>
        <v>861</v>
      </c>
      <c r="V152" s="467">
        <f>'Punten per wedstrijd'!I185</f>
        <v>542.80000000000155</v>
      </c>
      <c r="W152" s="313" t="s">
        <v>4534</v>
      </c>
      <c r="Y152" s="301"/>
      <c r="Z152" s="300"/>
    </row>
    <row r="153" spans="1:26" ht="15.75">
      <c r="A153" s="324" t="s">
        <v>3680</v>
      </c>
      <c r="B153" s="320"/>
      <c r="C153" s="320"/>
      <c r="D153" s="316"/>
      <c r="E153" s="467">
        <f>'Punten per wedstrijd'!H191*1.2</f>
        <v>620.46000000000015</v>
      </c>
      <c r="F153" s="467">
        <f>'Punten per wedstrijd'!H184</f>
        <v>716.70000000000073</v>
      </c>
      <c r="G153" s="313" t="s">
        <v>4533</v>
      </c>
      <c r="H153" s="320"/>
      <c r="I153" s="324" t="s">
        <v>3685</v>
      </c>
      <c r="J153" s="316"/>
      <c r="K153" s="317"/>
      <c r="L153" s="318"/>
      <c r="M153" s="467">
        <f>'Punten per wedstrijd'!H81*1.2</f>
        <v>416.04000000000087</v>
      </c>
      <c r="N153" s="467">
        <f>'Punten per wedstrijd'!H90</f>
        <v>831.34999999999945</v>
      </c>
      <c r="O153" s="314" t="s">
        <v>4535</v>
      </c>
      <c r="P153" s="320"/>
      <c r="Q153" s="324" t="s">
        <v>3690</v>
      </c>
      <c r="R153" s="317"/>
      <c r="S153" s="317"/>
      <c r="T153" s="317"/>
      <c r="U153" s="467">
        <f>'Punten per wedstrijd'!I191*1.2</f>
        <v>423.71999999999935</v>
      </c>
      <c r="V153" s="467">
        <f>'Punten per wedstrijd'!I154</f>
        <v>479.79999999999927</v>
      </c>
      <c r="W153" s="313" t="s">
        <v>4533</v>
      </c>
      <c r="Y153" s="28"/>
      <c r="Z153" s="28"/>
    </row>
    <row r="154" spans="1:26" ht="15.75">
      <c r="A154" s="324" t="s">
        <v>3681</v>
      </c>
      <c r="B154" s="320"/>
      <c r="C154" s="320"/>
      <c r="D154" s="316"/>
      <c r="E154" s="467">
        <f>'Punten per wedstrijd'!H194*1.2</f>
        <v>417</v>
      </c>
      <c r="F154" s="467">
        <f>'Punten per wedstrijd'!H189</f>
        <v>759.29999999999973</v>
      </c>
      <c r="G154" s="313" t="s">
        <v>4535</v>
      </c>
      <c r="H154" s="316"/>
      <c r="I154" s="324" t="s">
        <v>3686</v>
      </c>
      <c r="J154" s="316"/>
      <c r="K154" s="317"/>
      <c r="L154" s="318"/>
      <c r="M154" s="467">
        <f>'Punten per wedstrijd'!H103*1.2</f>
        <v>729.42000000000098</v>
      </c>
      <c r="N154" s="467">
        <f>'Punten per wedstrijd'!H87</f>
        <v>690.55000000000018</v>
      </c>
      <c r="O154" s="313" t="s">
        <v>4536</v>
      </c>
      <c r="P154" s="317"/>
      <c r="Q154" s="324" t="s">
        <v>3691</v>
      </c>
      <c r="R154" s="317"/>
      <c r="S154" s="317"/>
      <c r="T154" s="317"/>
      <c r="U154" s="467">
        <f>'Punten per wedstrijd'!I194*1.2</f>
        <v>733.55999999999915</v>
      </c>
      <c r="V154" s="467">
        <f>'Punten per wedstrijd'!I184</f>
        <v>678.69999999999891</v>
      </c>
      <c r="W154" s="313" t="s">
        <v>4536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7"/>
      <c r="F155" s="467"/>
      <c r="G155" s="311"/>
      <c r="H155" s="316"/>
      <c r="I155" s="315"/>
      <c r="J155" s="316"/>
      <c r="K155" s="317"/>
      <c r="L155" s="318"/>
      <c r="M155" s="499"/>
      <c r="N155" s="499"/>
      <c r="O155" s="314"/>
      <c r="P155" s="317"/>
      <c r="Q155" s="315"/>
      <c r="R155" s="317"/>
      <c r="S155" s="317"/>
      <c r="T155" s="317"/>
      <c r="U155" s="499"/>
      <c r="V155" s="499"/>
      <c r="W155" s="314"/>
      <c r="X155" s="28"/>
      <c r="Y155" s="28"/>
      <c r="Z155" s="28"/>
    </row>
    <row r="156" spans="1:26" s="39" customFormat="1" ht="15.75">
      <c r="A156" s="319" t="s">
        <v>2209</v>
      </c>
      <c r="B156" s="443"/>
      <c r="C156" s="443"/>
      <c r="D156" s="444"/>
      <c r="E156" s="467"/>
      <c r="F156" s="467"/>
      <c r="G156" s="446" t="s">
        <v>150</v>
      </c>
      <c r="H156" s="443"/>
      <c r="I156" s="319" t="s">
        <v>3530</v>
      </c>
      <c r="J156" s="444"/>
      <c r="K156" s="443"/>
      <c r="L156" s="318"/>
      <c r="M156" s="499"/>
      <c r="N156" s="499"/>
      <c r="O156" s="446" t="s">
        <v>150</v>
      </c>
      <c r="P156" s="443"/>
      <c r="Q156" s="319" t="s">
        <v>3531</v>
      </c>
      <c r="R156" s="443"/>
      <c r="S156" s="443"/>
      <c r="T156" s="443"/>
      <c r="U156" s="499"/>
      <c r="V156" s="499"/>
      <c r="W156" s="446" t="s">
        <v>150</v>
      </c>
    </row>
    <row r="157" spans="1:26" ht="15.75">
      <c r="A157" s="324" t="s">
        <v>4151</v>
      </c>
      <c r="B157" s="320"/>
      <c r="C157" s="320"/>
      <c r="D157" s="316"/>
      <c r="E157" s="467">
        <f>'Punten per wedstrijd'!I87*1.2</f>
        <v>477.96</v>
      </c>
      <c r="F157" s="467">
        <f>'Punten per wedstrijd'!I38</f>
        <v>236</v>
      </c>
      <c r="G157" s="313" t="s">
        <v>4534</v>
      </c>
      <c r="H157" s="320"/>
      <c r="I157" s="324" t="s">
        <v>4152</v>
      </c>
      <c r="J157" s="316"/>
      <c r="K157" s="317"/>
      <c r="L157" s="318"/>
      <c r="M157" s="467">
        <f>'Punten per wedstrijd'!J38*1.2</f>
        <v>594.4799999999999</v>
      </c>
      <c r="N157" s="467">
        <f>'Punten per wedstrijd'!J66</f>
        <v>707.8</v>
      </c>
      <c r="O157" s="313" t="s">
        <v>4533</v>
      </c>
      <c r="P157" s="320"/>
      <c r="Q157" s="324" t="s">
        <v>4894</v>
      </c>
      <c r="R157" s="317"/>
      <c r="S157" s="317"/>
      <c r="T157" s="317"/>
      <c r="U157" s="467">
        <f>'Punten per wedstrijd'!K90*1.2</f>
        <v>509.88</v>
      </c>
      <c r="V157" s="467">
        <f>'Punten per wedstrijd'!K38</f>
        <v>259.7</v>
      </c>
      <c r="W157" s="313" t="s">
        <v>4534</v>
      </c>
      <c r="X157" s="28"/>
      <c r="Y157" s="28"/>
      <c r="Z157" s="28"/>
    </row>
    <row r="158" spans="1:26" ht="15.75">
      <c r="A158" s="324" t="s">
        <v>4153</v>
      </c>
      <c r="B158" s="320"/>
      <c r="C158" s="320"/>
      <c r="D158" s="316"/>
      <c r="E158" s="467">
        <f>'Punten per wedstrijd'!I66*1.2</f>
        <v>163.79999999999998</v>
      </c>
      <c r="F158" s="467">
        <f>'Punten per wedstrijd'!I50</f>
        <v>425</v>
      </c>
      <c r="G158" s="313" t="s">
        <v>4535</v>
      </c>
      <c r="H158" s="320"/>
      <c r="I158" s="324" t="s">
        <v>4154</v>
      </c>
      <c r="J158" s="316"/>
      <c r="K158" s="317"/>
      <c r="L158" s="318"/>
      <c r="M158" s="467">
        <f>'Punten per wedstrijd'!J103*1.2</f>
        <v>596.28</v>
      </c>
      <c r="N158" s="467">
        <f>'Punten per wedstrijd'!J81</f>
        <v>490</v>
      </c>
      <c r="O158" s="313" t="s">
        <v>4536</v>
      </c>
      <c r="P158" s="320"/>
      <c r="Q158" s="324" t="s">
        <v>4155</v>
      </c>
      <c r="R158" s="317"/>
      <c r="S158" s="317"/>
      <c r="T158" s="317"/>
      <c r="U158" s="467">
        <f>'Punten per wedstrijd'!K81*1.2</f>
        <v>184.32</v>
      </c>
      <c r="V158" s="467">
        <f>'Punten per wedstrijd'!K50</f>
        <v>455.40000000000003</v>
      </c>
      <c r="W158" s="313" t="s">
        <v>4535</v>
      </c>
      <c r="X158" s="28"/>
      <c r="Y158" s="28"/>
      <c r="Z158" s="28"/>
    </row>
    <row r="159" spans="1:26" ht="15.75">
      <c r="A159" s="324" t="s">
        <v>4156</v>
      </c>
      <c r="B159" s="320"/>
      <c r="C159" s="320"/>
      <c r="D159" s="316"/>
      <c r="E159" s="467">
        <f>'Punten per wedstrijd'!I85*1.2</f>
        <v>479.51999999999992</v>
      </c>
      <c r="F159" s="467">
        <f>'Punten per wedstrijd'!I73</f>
        <v>84.5</v>
      </c>
      <c r="G159" s="313" t="s">
        <v>4534</v>
      </c>
      <c r="H159" s="320"/>
      <c r="I159" s="324" t="s">
        <v>4157</v>
      </c>
      <c r="J159" s="316"/>
      <c r="K159" s="317"/>
      <c r="L159" s="318"/>
      <c r="M159" s="467">
        <f>'Punten per wedstrijd'!J80*1.2</f>
        <v>650.7600000000001</v>
      </c>
      <c r="N159" s="467">
        <f>'Punten per wedstrijd'!J85</f>
        <v>396.8</v>
      </c>
      <c r="O159" s="313" t="s">
        <v>4534</v>
      </c>
      <c r="P159" s="320"/>
      <c r="Q159" s="324" t="s">
        <v>4158</v>
      </c>
      <c r="R159" s="317"/>
      <c r="S159" s="317"/>
      <c r="T159" s="317"/>
      <c r="U159" s="467">
        <f>'Punten per wedstrijd'!K66*1.2</f>
        <v>600.6</v>
      </c>
      <c r="V159" s="467">
        <f>'Punten per wedstrijd'!K73</f>
        <v>166.79999999999998</v>
      </c>
      <c r="W159" s="313" t="s">
        <v>4534</v>
      </c>
      <c r="X159" s="28"/>
      <c r="Y159" s="28"/>
      <c r="Z159" s="28"/>
    </row>
    <row r="160" spans="1:26" ht="15.75">
      <c r="A160" s="324" t="s">
        <v>2273</v>
      </c>
      <c r="B160" s="320"/>
      <c r="C160" s="320"/>
      <c r="D160" s="316"/>
      <c r="E160" s="467">
        <f>'Punten per wedstrijd'!I81*1.2</f>
        <v>176.16</v>
      </c>
      <c r="F160" s="467">
        <f>'Punten per wedstrijd'!I80</f>
        <v>386.8</v>
      </c>
      <c r="G160" s="313" t="s">
        <v>4535</v>
      </c>
      <c r="H160" s="320"/>
      <c r="I160" s="324" t="s">
        <v>4159</v>
      </c>
      <c r="J160" s="316"/>
      <c r="K160" s="317"/>
      <c r="L160" s="318"/>
      <c r="M160" s="467">
        <f>'Punten per wedstrijd'!J73*1.2</f>
        <v>690.6</v>
      </c>
      <c r="N160" s="467">
        <f>'Punten per wedstrijd'!J87</f>
        <v>621.79999999999995</v>
      </c>
      <c r="O160" s="313" t="s">
        <v>4536</v>
      </c>
      <c r="P160" s="320"/>
      <c r="Q160" s="324" t="s">
        <v>4193</v>
      </c>
      <c r="R160" s="317"/>
      <c r="S160" s="317"/>
      <c r="T160" s="317"/>
      <c r="U160" s="467">
        <f>'Punten per wedstrijd'!K85*1.2</f>
        <v>384.59999999999997</v>
      </c>
      <c r="V160" s="467">
        <f>'Punten per wedstrijd'!K87</f>
        <v>454.7</v>
      </c>
      <c r="W160" s="313" t="s">
        <v>4533</v>
      </c>
      <c r="X160" s="28"/>
      <c r="Y160" s="28"/>
      <c r="Z160" s="28"/>
    </row>
    <row r="161" spans="1:26" ht="15.75">
      <c r="A161" s="324" t="s">
        <v>4160</v>
      </c>
      <c r="B161" s="320"/>
      <c r="C161" s="320"/>
      <c r="D161" s="316"/>
      <c r="E161" s="467">
        <f>'Punten per wedstrijd'!I90*1.2</f>
        <v>288.36</v>
      </c>
      <c r="F161" s="467">
        <f>'Punten per wedstrijd'!I103</f>
        <v>196.9</v>
      </c>
      <c r="G161" s="313" t="s">
        <v>4534</v>
      </c>
      <c r="H161" s="320"/>
      <c r="I161" s="324" t="s">
        <v>4161</v>
      </c>
      <c r="J161" s="316"/>
      <c r="K161" s="317"/>
      <c r="L161" s="318"/>
      <c r="M161" s="467">
        <f>'Punten per wedstrijd'!J50*1.2</f>
        <v>752.40000000000009</v>
      </c>
      <c r="N161" s="467">
        <f>'Punten per wedstrijd'!J90</f>
        <v>742.89999999999986</v>
      </c>
      <c r="O161" s="313" t="s">
        <v>4536</v>
      </c>
      <c r="P161" s="320"/>
      <c r="Q161" s="324" t="s">
        <v>4162</v>
      </c>
      <c r="R161" s="317"/>
      <c r="S161" s="317"/>
      <c r="T161" s="317"/>
      <c r="U161" s="467">
        <f>'Punten per wedstrijd'!K80*1.2</f>
        <v>423.48</v>
      </c>
      <c r="V161" s="467">
        <f>'Punten per wedstrijd'!K103</f>
        <v>325.39999999999998</v>
      </c>
      <c r="W161" s="313" t="s">
        <v>4534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7"/>
      <c r="F162" s="467"/>
      <c r="G162" s="313"/>
      <c r="H162" s="320"/>
      <c r="I162" s="320"/>
      <c r="J162" s="316"/>
      <c r="K162" s="317"/>
      <c r="L162" s="318"/>
      <c r="M162" s="499"/>
      <c r="N162" s="499"/>
      <c r="O162" s="314"/>
      <c r="P162" s="320"/>
      <c r="Q162" s="316"/>
      <c r="R162" s="317"/>
      <c r="S162" s="317"/>
      <c r="T162" s="317"/>
      <c r="U162" s="499"/>
      <c r="V162" s="499"/>
      <c r="W162" s="314"/>
      <c r="X162" s="28"/>
      <c r="Y162" s="28"/>
      <c r="Z162" s="28"/>
    </row>
    <row r="163" spans="1:26" s="39" customFormat="1" ht="15.75">
      <c r="A163" s="319" t="s">
        <v>191</v>
      </c>
      <c r="B163" s="443"/>
      <c r="C163" s="443"/>
      <c r="D163" s="444"/>
      <c r="E163" s="467"/>
      <c r="F163" s="467"/>
      <c r="G163" s="446" t="s">
        <v>150</v>
      </c>
      <c r="H163" s="443"/>
      <c r="I163" s="319" t="s">
        <v>192</v>
      </c>
      <c r="J163" s="444"/>
      <c r="K163" s="443"/>
      <c r="L163" s="318"/>
      <c r="M163" s="499"/>
      <c r="N163" s="499"/>
      <c r="O163" s="446" t="s">
        <v>150</v>
      </c>
      <c r="P163" s="443"/>
      <c r="Q163" s="319" t="s">
        <v>195</v>
      </c>
      <c r="R163" s="443"/>
      <c r="S163" s="443"/>
      <c r="T163" s="443"/>
      <c r="U163" s="499"/>
      <c r="V163" s="499"/>
      <c r="W163" s="446" t="s">
        <v>150</v>
      </c>
    </row>
    <row r="164" spans="1:26" ht="15.75">
      <c r="A164" s="324" t="s">
        <v>4163</v>
      </c>
      <c r="B164" s="320"/>
      <c r="C164" s="320"/>
      <c r="D164" s="316"/>
      <c r="E164" s="467">
        <f>'Punten per wedstrijd'!L87*1.2</f>
        <v>540.72</v>
      </c>
      <c r="F164" s="467">
        <f>'Punten per wedstrijd'!L66</f>
        <v>201.3</v>
      </c>
      <c r="G164" s="313" t="s">
        <v>4534</v>
      </c>
      <c r="H164" s="320"/>
      <c r="I164" s="324" t="s">
        <v>4164</v>
      </c>
      <c r="J164" s="316"/>
      <c r="K164" s="317"/>
      <c r="L164" s="318"/>
      <c r="M164" s="467">
        <f>'Punten per wedstrijd'!M80*1.2</f>
        <v>648.23999999999978</v>
      </c>
      <c r="N164" s="467">
        <f>'Punten per wedstrijd'!M38</f>
        <v>581.49999999999909</v>
      </c>
      <c r="O164" s="313" t="s">
        <v>4536</v>
      </c>
      <c r="P164" s="320"/>
      <c r="Q164" s="324" t="s">
        <v>4165</v>
      </c>
      <c r="R164" s="317"/>
      <c r="S164" s="317"/>
      <c r="T164" s="317"/>
      <c r="U164" s="467">
        <f>'Punten per wedstrijd'!J177*1.2</f>
        <v>794.6400000000009</v>
      </c>
      <c r="V164" s="467">
        <f>'Punten per wedstrijd'!J184</f>
        <v>489.59999999999945</v>
      </c>
      <c r="W164" s="313" t="s">
        <v>4534</v>
      </c>
      <c r="X164" s="28"/>
      <c r="Y164" s="28"/>
      <c r="Z164" s="28"/>
    </row>
    <row r="165" spans="1:26" ht="15.75">
      <c r="A165" s="324" t="s">
        <v>4166</v>
      </c>
      <c r="B165" s="320"/>
      <c r="C165" s="320"/>
      <c r="D165" s="316"/>
      <c r="E165" s="467">
        <f>'Punten per wedstrijd'!L50*1.2</f>
        <v>366.84</v>
      </c>
      <c r="F165" s="467">
        <f>'Punten per wedstrijd'!L80</f>
        <v>240.6</v>
      </c>
      <c r="G165" s="313" t="s">
        <v>4534</v>
      </c>
      <c r="H165" s="320"/>
      <c r="I165" s="324" t="s">
        <v>4167</v>
      </c>
      <c r="J165" s="316"/>
      <c r="K165" s="317"/>
      <c r="L165" s="318"/>
      <c r="M165" s="467">
        <f>'Punten per wedstrijd'!M103*1.2</f>
        <v>520.73999999999864</v>
      </c>
      <c r="N165" s="467">
        <f>'Punten per wedstrijd'!M50</f>
        <v>568.5</v>
      </c>
      <c r="O165" s="313" t="s">
        <v>4533</v>
      </c>
      <c r="P165" s="320"/>
      <c r="Q165" s="324" t="s">
        <v>4168</v>
      </c>
      <c r="R165" s="317"/>
      <c r="S165" s="317"/>
      <c r="T165" s="317"/>
      <c r="U165" s="467">
        <f>'Punten per wedstrijd'!J191*1.2</f>
        <v>332.03999999999866</v>
      </c>
      <c r="V165" s="467">
        <f>'Punten per wedstrijd'!J185</f>
        <v>549.00000000000364</v>
      </c>
      <c r="W165" s="313" t="s">
        <v>4535</v>
      </c>
      <c r="X165" s="28"/>
      <c r="Y165" s="28"/>
      <c r="Z165" s="28"/>
    </row>
    <row r="166" spans="1:26" ht="15.75">
      <c r="A166" s="324" t="s">
        <v>4169</v>
      </c>
      <c r="B166" s="320"/>
      <c r="C166" s="320"/>
      <c r="D166" s="316"/>
      <c r="E166" s="467">
        <f>'Punten per wedstrijd'!L38*1.2</f>
        <v>168.72</v>
      </c>
      <c r="F166" s="467">
        <f>'Punten per wedstrijd'!L81</f>
        <v>119.5</v>
      </c>
      <c r="G166" s="313" t="s">
        <v>4534</v>
      </c>
      <c r="H166" s="320"/>
      <c r="I166" s="324" t="s">
        <v>4895</v>
      </c>
      <c r="J166" s="316"/>
      <c r="K166" s="317"/>
      <c r="L166" s="318"/>
      <c r="M166" s="467">
        <f>'Punten per wedstrijd'!M85*1.2</f>
        <v>549.47999999999843</v>
      </c>
      <c r="N166" s="467">
        <f>'Punten per wedstrijd'!M66</f>
        <v>588.85000000000218</v>
      </c>
      <c r="O166" s="313" t="s">
        <v>4533</v>
      </c>
      <c r="P166" s="320"/>
      <c r="Q166" s="324" t="s">
        <v>4170</v>
      </c>
      <c r="R166" s="317"/>
      <c r="S166" s="317"/>
      <c r="T166" s="317"/>
      <c r="U166" s="467">
        <f>'Punten per wedstrijd'!J154*1.2</f>
        <v>334.55999999999801</v>
      </c>
      <c r="V166" s="467">
        <f>'Punten per wedstrijd'!J189</f>
        <v>674.09999999999945</v>
      </c>
      <c r="W166" s="313" t="s">
        <v>4535</v>
      </c>
      <c r="X166" s="28"/>
      <c r="Y166" s="28"/>
      <c r="Z166" s="28"/>
    </row>
    <row r="167" spans="1:26" ht="15.75">
      <c r="A167" s="324" t="s">
        <v>4171</v>
      </c>
      <c r="B167" s="320"/>
      <c r="C167" s="320"/>
      <c r="D167" s="316"/>
      <c r="E167" s="467">
        <f>'Punten per wedstrijd'!L103*1.2</f>
        <v>380.76</v>
      </c>
      <c r="F167" s="467">
        <f>'Punten per wedstrijd'!L85</f>
        <v>190.5</v>
      </c>
      <c r="G167" s="313" t="s">
        <v>4534</v>
      </c>
      <c r="H167" s="320"/>
      <c r="I167" s="324" t="s">
        <v>4172</v>
      </c>
      <c r="J167" s="316"/>
      <c r="K167" s="317"/>
      <c r="L167" s="318"/>
      <c r="M167" s="467">
        <f>'Punten per wedstrijd'!M81*1.2</f>
        <v>386.28000000000281</v>
      </c>
      <c r="N167" s="467">
        <f>'Punten per wedstrijd'!M73</f>
        <v>517.59999999999945</v>
      </c>
      <c r="O167" s="313" t="s">
        <v>4535</v>
      </c>
      <c r="P167" s="320"/>
      <c r="Q167" s="324" t="s">
        <v>4173</v>
      </c>
      <c r="R167" s="317"/>
      <c r="S167" s="317"/>
      <c r="T167" s="317"/>
      <c r="U167" s="467">
        <f>'Punten per wedstrijd'!J170*1.2</f>
        <v>179.16000000000238</v>
      </c>
      <c r="V167" s="467">
        <f>'Punten per wedstrijd'!J194</f>
        <v>44.800000000000182</v>
      </c>
      <c r="W167" s="313" t="s">
        <v>4534</v>
      </c>
      <c r="X167" s="28"/>
      <c r="Y167" s="28"/>
      <c r="Z167" s="28"/>
    </row>
    <row r="168" spans="1:26" ht="15.75">
      <c r="A168" s="324" t="s">
        <v>4174</v>
      </c>
      <c r="B168" s="320"/>
      <c r="C168" s="320"/>
      <c r="D168" s="316"/>
      <c r="E168" s="467">
        <f>'Punten per wedstrijd'!L73*1.2</f>
        <v>173.4</v>
      </c>
      <c r="F168" s="467">
        <f>'Punten per wedstrijd'!L90</f>
        <v>538.4</v>
      </c>
      <c r="G168" s="313" t="s">
        <v>4535</v>
      </c>
      <c r="H168" s="320"/>
      <c r="I168" s="324" t="s">
        <v>4175</v>
      </c>
      <c r="J168" s="316"/>
      <c r="K168" s="317"/>
      <c r="L168" s="318"/>
      <c r="M168" s="467">
        <f>'Punten per wedstrijd'!M90*1.2</f>
        <v>967.80000000000109</v>
      </c>
      <c r="N168" s="467">
        <f>'Punten per wedstrijd'!M87</f>
        <v>734.55000000000018</v>
      </c>
      <c r="O168" s="313" t="s">
        <v>4534</v>
      </c>
      <c r="P168" s="320"/>
      <c r="Q168" s="324" t="s">
        <v>4176</v>
      </c>
      <c r="R168" s="317"/>
      <c r="S168" s="317"/>
      <c r="T168" s="317"/>
      <c r="U168" s="467">
        <f>'Punten per wedstrijd'!J142*1.2</f>
        <v>655.43999999999539</v>
      </c>
      <c r="V168" s="467">
        <f>'Punten per wedstrijd'!J207</f>
        <v>269.39999999999964</v>
      </c>
      <c r="W168" s="313" t="s">
        <v>4534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7"/>
      <c r="F169" s="467"/>
      <c r="G169" s="311"/>
      <c r="H169" s="320"/>
      <c r="I169" s="316"/>
      <c r="J169" s="316"/>
      <c r="K169" s="317"/>
      <c r="L169" s="318"/>
      <c r="M169" s="499"/>
      <c r="N169" s="499"/>
      <c r="O169" s="314"/>
      <c r="P169" s="320"/>
      <c r="Q169" s="317"/>
      <c r="R169" s="317"/>
      <c r="S169" s="317"/>
      <c r="T169" s="317"/>
      <c r="U169" s="499"/>
      <c r="V169" s="499"/>
      <c r="W169" s="314"/>
      <c r="X169" s="28"/>
      <c r="Y169" s="28"/>
      <c r="Z169" s="28"/>
    </row>
    <row r="170" spans="1:26" s="39" customFormat="1" ht="15.75">
      <c r="A170" s="319" t="s">
        <v>193</v>
      </c>
      <c r="B170" s="443"/>
      <c r="C170" s="443"/>
      <c r="D170" s="444"/>
      <c r="E170" s="467"/>
      <c r="F170" s="467"/>
      <c r="G170" s="446" t="s">
        <v>150</v>
      </c>
      <c r="H170" s="443"/>
      <c r="I170" s="319" t="s">
        <v>194</v>
      </c>
      <c r="J170" s="444"/>
      <c r="K170" s="443"/>
      <c r="L170" s="318"/>
      <c r="M170" s="499"/>
      <c r="N170" s="499"/>
      <c r="O170" s="446" t="s">
        <v>150</v>
      </c>
      <c r="P170" s="443"/>
      <c r="Q170" s="319" t="s">
        <v>176</v>
      </c>
      <c r="R170" s="443"/>
      <c r="S170" s="443"/>
      <c r="T170" s="443"/>
      <c r="U170" s="499"/>
      <c r="V170" s="499"/>
      <c r="W170" s="446" t="s">
        <v>150</v>
      </c>
    </row>
    <row r="171" spans="1:26" ht="15.75">
      <c r="A171" s="324" t="s">
        <v>4177</v>
      </c>
      <c r="B171" s="320"/>
      <c r="C171" s="320"/>
      <c r="D171" s="316"/>
      <c r="E171" s="467">
        <f>'Punten per wedstrijd'!N50*1.2</f>
        <v>783.47999999999956</v>
      </c>
      <c r="F171" s="467">
        <f>'Punten per wedstrijd'!N38</f>
        <v>418.49999999999818</v>
      </c>
      <c r="G171" s="313" t="s">
        <v>4534</v>
      </c>
      <c r="H171" s="320"/>
      <c r="I171" s="324" t="s">
        <v>4178</v>
      </c>
      <c r="J171" s="316"/>
      <c r="K171" s="317"/>
      <c r="L171" s="318"/>
      <c r="M171" s="518">
        <f>'Punten per wedstrijd'!O85*1.2</f>
        <v>300.83999999999651</v>
      </c>
      <c r="N171" s="518">
        <f>'Punten per wedstrijd'!O38</f>
        <v>307.49999999999818</v>
      </c>
      <c r="O171" s="313" t="s">
        <v>4533</v>
      </c>
      <c r="P171" s="320"/>
      <c r="Q171" s="324" t="s">
        <v>4179</v>
      </c>
      <c r="R171" s="317"/>
      <c r="S171" s="317"/>
      <c r="T171" s="317"/>
      <c r="U171" s="467">
        <f>'Punten per wedstrijd'!P103*1.2</f>
        <v>276.95999999999998</v>
      </c>
      <c r="V171" s="467">
        <f>'Punten per wedstrijd'!P66</f>
        <v>293.39999999999998</v>
      </c>
      <c r="W171" s="313" t="s">
        <v>4533</v>
      </c>
      <c r="X171" s="28"/>
      <c r="Y171" s="28"/>
      <c r="Z171" s="28"/>
    </row>
    <row r="172" spans="1:26" ht="15.75">
      <c r="A172" s="324" t="s">
        <v>4180</v>
      </c>
      <c r="B172" s="320"/>
      <c r="C172" s="320"/>
      <c r="D172" s="316"/>
      <c r="E172" s="467">
        <f>'Punten per wedstrijd'!N81*1.2</f>
        <v>122.40000000000435</v>
      </c>
      <c r="F172" s="467">
        <f>'Punten per wedstrijd'!N66</f>
        <v>533.25000000000182</v>
      </c>
      <c r="G172" s="313" t="s">
        <v>4535</v>
      </c>
      <c r="H172" s="320"/>
      <c r="I172" s="324" t="s">
        <v>4181</v>
      </c>
      <c r="J172" s="316"/>
      <c r="K172" s="317"/>
      <c r="L172" s="318"/>
      <c r="M172" s="519">
        <f>'Punten per wedstrijd'!O73*1.2</f>
        <v>531.00000000000432</v>
      </c>
      <c r="N172" s="518">
        <f>'Punten per wedstrijd'!O50</f>
        <v>282.10000000000036</v>
      </c>
      <c r="O172" s="313" t="s">
        <v>4534</v>
      </c>
      <c r="P172" s="320"/>
      <c r="Q172" s="324" t="s">
        <v>4182</v>
      </c>
      <c r="R172" s="317"/>
      <c r="S172" s="317"/>
      <c r="T172" s="317"/>
      <c r="U172" s="467">
        <f>'Punten per wedstrijd'!P38*1.2</f>
        <v>282</v>
      </c>
      <c r="V172" s="467">
        <f>'Punten per wedstrijd'!P73</f>
        <v>491.1</v>
      </c>
      <c r="W172" s="313" t="s">
        <v>4535</v>
      </c>
      <c r="X172" s="28"/>
      <c r="Y172" s="28"/>
      <c r="Z172" s="28"/>
    </row>
    <row r="173" spans="1:26" ht="15.75">
      <c r="A173" s="324" t="s">
        <v>4183</v>
      </c>
      <c r="B173" s="320"/>
      <c r="C173" s="320"/>
      <c r="D173" s="316"/>
      <c r="E173" s="467">
        <f>'Punten per wedstrijd'!N103*1.2</f>
        <v>476.94000000000085</v>
      </c>
      <c r="F173" s="467">
        <f>'Punten per wedstrijd'!N73</f>
        <v>405.00000000000182</v>
      </c>
      <c r="G173" s="313" t="s">
        <v>4536</v>
      </c>
      <c r="H173" s="320"/>
      <c r="I173" s="324" t="s">
        <v>4184</v>
      </c>
      <c r="J173" s="316"/>
      <c r="K173" s="317"/>
      <c r="L173" s="318"/>
      <c r="M173" s="519">
        <f>'Punten per wedstrijd'!O66*1.2</f>
        <v>172.79999999999998</v>
      </c>
      <c r="N173" s="518">
        <f>'Punten per wedstrijd'!O80</f>
        <v>180</v>
      </c>
      <c r="O173" s="313" t="s">
        <v>4533</v>
      </c>
      <c r="P173" s="320"/>
      <c r="Q173" s="324" t="s">
        <v>4185</v>
      </c>
      <c r="R173" s="317"/>
      <c r="S173" s="317"/>
      <c r="T173" s="317"/>
      <c r="U173" s="467">
        <f>'Punten per wedstrijd'!P81*1.2</f>
        <v>410.64000000000004</v>
      </c>
      <c r="V173" s="467">
        <f>'Punten per wedstrijd'!P85</f>
        <v>319.3</v>
      </c>
      <c r="W173" s="313" t="s">
        <v>4534</v>
      </c>
      <c r="X173" s="28"/>
      <c r="Y173" s="28"/>
      <c r="Z173" s="28"/>
    </row>
    <row r="174" spans="1:26" ht="15.75">
      <c r="A174" s="324" t="s">
        <v>4186</v>
      </c>
      <c r="B174" s="320"/>
      <c r="C174" s="320"/>
      <c r="D174" s="316"/>
      <c r="E174" s="467">
        <f>'Punten per wedstrijd'!N80*1.2</f>
        <v>780.48000000000172</v>
      </c>
      <c r="F174" s="467">
        <f>'Punten per wedstrijd'!N87</f>
        <v>646.449999999998</v>
      </c>
      <c r="G174" s="313" t="s">
        <v>4536</v>
      </c>
      <c r="H174" s="320"/>
      <c r="I174" s="324" t="s">
        <v>4187</v>
      </c>
      <c r="J174" s="316"/>
      <c r="K174" s="317"/>
      <c r="L174" s="318"/>
      <c r="M174" s="518">
        <f>'Punten per wedstrijd'!O90*1.2</f>
        <v>505.80000000000217</v>
      </c>
      <c r="N174" s="518">
        <f>'Punten per wedstrijd'!O81</f>
        <v>161.50000000000364</v>
      </c>
      <c r="O174" s="313" t="s">
        <v>4534</v>
      </c>
      <c r="P174" s="320"/>
      <c r="Q174" s="324" t="s">
        <v>4188</v>
      </c>
      <c r="R174" s="317"/>
      <c r="S174" s="317"/>
      <c r="T174" s="317"/>
      <c r="U174" s="467">
        <f>'Punten per wedstrijd'!P50*1.2</f>
        <v>356.4</v>
      </c>
      <c r="V174" s="467">
        <f>'Punten per wedstrijd'!P87</f>
        <v>184.5</v>
      </c>
      <c r="W174" s="313" t="s">
        <v>4534</v>
      </c>
      <c r="X174" s="28"/>
      <c r="Y174" s="28"/>
      <c r="Z174" s="28"/>
    </row>
    <row r="175" spans="1:26" ht="15.75">
      <c r="A175" s="324" t="s">
        <v>4189</v>
      </c>
      <c r="B175" s="320"/>
      <c r="C175" s="320"/>
      <c r="D175" s="316"/>
      <c r="E175" s="467">
        <f>'Punten per wedstrijd'!N85*1.2</f>
        <v>590.75999999999908</v>
      </c>
      <c r="F175" s="467">
        <f>'Punten per wedstrijd'!N90</f>
        <v>600.50000000000182</v>
      </c>
      <c r="G175" s="313" t="s">
        <v>4533</v>
      </c>
      <c r="H175" s="316"/>
      <c r="I175" s="324" t="s">
        <v>4190</v>
      </c>
      <c r="J175" s="316"/>
      <c r="K175" s="317"/>
      <c r="L175" s="318"/>
      <c r="M175" s="518">
        <f>'Punten per wedstrijd'!O87*1.2</f>
        <v>365.51999999999822</v>
      </c>
      <c r="N175" s="518">
        <f>'Punten per wedstrijd'!O103</f>
        <v>295.89999999999964</v>
      </c>
      <c r="O175" s="313" t="s">
        <v>4536</v>
      </c>
      <c r="P175" s="317"/>
      <c r="Q175" s="324" t="s">
        <v>4191</v>
      </c>
      <c r="R175" s="317"/>
      <c r="S175" s="317"/>
      <c r="T175" s="317"/>
      <c r="U175" s="467">
        <f>'Punten per wedstrijd'!P80*1.2</f>
        <v>441.71999999999997</v>
      </c>
      <c r="V175" s="467">
        <f>'Punten per wedstrijd'!P90</f>
        <v>237.2</v>
      </c>
      <c r="W175" s="313" t="s">
        <v>4534</v>
      </c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8"/>
      <c r="D178" s="435" t="s">
        <v>3457</v>
      </c>
      <c r="E178" s="435" t="s">
        <v>3458</v>
      </c>
      <c r="F178" s="435" t="s">
        <v>843</v>
      </c>
      <c r="G178" s="435" t="s">
        <v>2525</v>
      </c>
      <c r="H178" s="435" t="s">
        <v>2194</v>
      </c>
      <c r="I178" s="435" t="s">
        <v>2196</v>
      </c>
      <c r="J178" s="435" t="s">
        <v>2195</v>
      </c>
      <c r="K178" s="435" t="s">
        <v>2197</v>
      </c>
      <c r="L178" s="435" t="s">
        <v>2198</v>
      </c>
      <c r="M178" s="435" t="s">
        <v>2199</v>
      </c>
      <c r="N178" s="435" t="s">
        <v>2200</v>
      </c>
      <c r="O178" s="435" t="s">
        <v>2201</v>
      </c>
      <c r="P178" s="435" t="s">
        <v>2202</v>
      </c>
      <c r="Q178" s="435" t="s">
        <v>2203</v>
      </c>
      <c r="R178" s="435" t="s">
        <v>2204</v>
      </c>
      <c r="S178" s="435" t="s">
        <v>2181</v>
      </c>
      <c r="T178" s="435" t="s">
        <v>2205</v>
      </c>
      <c r="U178" s="439" t="s">
        <v>2206</v>
      </c>
      <c r="V178" s="80" t="s">
        <v>40</v>
      </c>
      <c r="W178" s="28"/>
      <c r="X178" s="28"/>
      <c r="Y178" s="28"/>
      <c r="Z178" s="28"/>
    </row>
    <row r="179" spans="1:26" ht="15.75">
      <c r="A179" s="515" t="s">
        <v>2269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3">
        <f t="shared" ref="V179:V188" si="1">SUM(D179:U179)</f>
        <v>35</v>
      </c>
      <c r="W179" s="502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5" t="s">
        <v>3580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3">
        <f t="shared" si="1"/>
        <v>35</v>
      </c>
      <c r="W180" s="502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3" t="s">
        <v>3575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3">
        <f t="shared" si="1"/>
        <v>33</v>
      </c>
      <c r="W181" s="502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9"/>
    </row>
    <row r="182" spans="1:26" ht="15.75">
      <c r="A182" s="522" t="s">
        <v>3578</v>
      </c>
      <c r="B182" s="327"/>
      <c r="C182" s="327"/>
      <c r="D182" s="330">
        <v>0</v>
      </c>
      <c r="E182" s="330">
        <v>3</v>
      </c>
      <c r="F182" s="330">
        <v>0</v>
      </c>
      <c r="G182" s="330">
        <v>3</v>
      </c>
      <c r="H182" s="330">
        <v>1</v>
      </c>
      <c r="I182" s="330">
        <v>2</v>
      </c>
      <c r="J182" s="330">
        <v>0</v>
      </c>
      <c r="K182" s="330">
        <v>3</v>
      </c>
      <c r="L182" s="330">
        <v>2</v>
      </c>
      <c r="M182" s="330">
        <v>3</v>
      </c>
      <c r="N182" s="330">
        <v>1</v>
      </c>
      <c r="O182" s="330">
        <v>3</v>
      </c>
      <c r="P182" s="330">
        <v>3</v>
      </c>
      <c r="Q182" s="330">
        <v>3</v>
      </c>
      <c r="R182" s="330">
        <v>0</v>
      </c>
      <c r="S182" s="330">
        <v>2</v>
      </c>
      <c r="T182" s="330">
        <v>3</v>
      </c>
      <c r="U182" s="330">
        <v>0</v>
      </c>
      <c r="V182" s="329">
        <f t="shared" si="1"/>
        <v>32</v>
      </c>
      <c r="W182" s="503">
        <f>SUM($F$140,$M$140,$V$136,$E$147,$N$147,$U$146,$E$154,$N$153,$U$154,$E$161,$N$161,$U$157,$F$168,$M$168,$V$167,$F$175,$M$174,$V$175)</f>
        <v>9069.8300000000054</v>
      </c>
      <c r="X182" s="330" t="s">
        <v>73</v>
      </c>
      <c r="Y182" s="301"/>
      <c r="Z182" s="300"/>
    </row>
    <row r="183" spans="1:26" ht="15.75">
      <c r="A183" s="293" t="s">
        <v>2283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3">
        <f t="shared" si="1"/>
        <v>31</v>
      </c>
      <c r="W183" s="502">
        <f>SUM($E$138,$N$139,$U$138,$F$147,$M$146,$V$143,$E$152,$N$151,$U$151,$F$159,$M$160,$V$159,$E$168,$N$167,$U$164,$F$173,$N$173,$V$172)</f>
        <v>9067.5400000000027</v>
      </c>
      <c r="X183" s="28"/>
      <c r="Y183" s="301"/>
      <c r="Z183" s="300"/>
    </row>
    <row r="184" spans="1:26" ht="15.75">
      <c r="A184" s="334" t="s">
        <v>3574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3">
        <f t="shared" si="1"/>
        <v>30</v>
      </c>
      <c r="W184" s="502">
        <f>SUM($E$136,$N$136,$U$136,$F$145,$M$143,$V$147,$E$150,$M$150,$V$151,$F$157,$M$157,$V$157,$E$166,$N$164,$U$168,$F$171,$N$171,$U$172)</f>
        <v>8721.9999999999891</v>
      </c>
      <c r="X184" s="28"/>
      <c r="Y184" s="301"/>
      <c r="Z184" s="300"/>
    </row>
    <row r="185" spans="1:26" ht="15.75">
      <c r="A185" s="334" t="s">
        <v>3577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3">
        <f t="shared" si="1"/>
        <v>23</v>
      </c>
      <c r="W185" s="502">
        <f>SUM($F$136,$M$139,$U$139,$F$143,$M$147,$V$144,$E$153,$N$154,$U$153,$E$157,$N$160,$V$160,$E$164,$N$168,$U$165,$F$174,$M$175,$V$174)</f>
        <v>8566.1299999999956</v>
      </c>
      <c r="X185" s="28"/>
      <c r="Y185" s="301"/>
      <c r="Z185" s="300"/>
    </row>
    <row r="186" spans="1:26" ht="15.75">
      <c r="A186" s="334" t="s">
        <v>3576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3">
        <f t="shared" si="1"/>
        <v>22</v>
      </c>
      <c r="W186" s="502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4" t="s">
        <v>3579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3">
        <f t="shared" si="1"/>
        <v>22</v>
      </c>
      <c r="W187" s="502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2" t="s">
        <v>2270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3">
        <f t="shared" si="1"/>
        <v>7</v>
      </c>
      <c r="W188" s="502">
        <f>SUM($F$139,$M$137,$V$137,$E$145,$N$146,$U$144,$F$151,$M$153,$V$152,$E$160,$N$158,$U$158,$F$166,$M$167,$V$165,$E$172,$N$174,$U$173)</f>
        <v>5213.7800000000152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1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1"/>
      <c r="W190" s="468">
        <f>SUM(W179:W188)</f>
        <v>82139.180000000008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1"/>
      <c r="W191" s="468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2161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3"/>
      <c r="C195" s="443"/>
      <c r="D195" s="444"/>
      <c r="E195" s="444"/>
      <c r="F195" s="444"/>
      <c r="G195" s="318" t="s">
        <v>150</v>
      </c>
      <c r="H195" s="443"/>
      <c r="I195" s="319" t="s">
        <v>184</v>
      </c>
      <c r="J195" s="444"/>
      <c r="K195" s="443"/>
      <c r="L195" s="318"/>
      <c r="M195" s="443"/>
      <c r="N195" s="443"/>
      <c r="O195" s="318" t="s">
        <v>150</v>
      </c>
      <c r="P195" s="443"/>
      <c r="Q195" s="319" t="s">
        <v>843</v>
      </c>
      <c r="R195" s="443"/>
      <c r="S195" s="443"/>
      <c r="T195" s="443"/>
      <c r="U195" s="499"/>
      <c r="V195" s="499"/>
      <c r="W195" s="318" t="s">
        <v>150</v>
      </c>
    </row>
    <row r="196" spans="1:26" ht="15.75">
      <c r="A196" s="324" t="s">
        <v>3616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4534</v>
      </c>
      <c r="H196" s="320"/>
      <c r="I196" s="324" t="s">
        <v>3692</v>
      </c>
      <c r="J196" s="316"/>
      <c r="K196" s="317"/>
      <c r="L196" s="318"/>
      <c r="M196" s="467">
        <f>'Punten per wedstrijd'!E47*1.2</f>
        <v>171.95999999999995</v>
      </c>
      <c r="N196" s="467">
        <f>'Punten per wedstrijd'!E14</f>
        <v>157.10000000000014</v>
      </c>
      <c r="O196" s="313" t="s">
        <v>4536</v>
      </c>
      <c r="P196" s="320"/>
      <c r="Q196" s="324" t="s">
        <v>3697</v>
      </c>
      <c r="R196" s="317"/>
      <c r="S196" s="317"/>
      <c r="T196" s="317"/>
      <c r="U196" s="467">
        <f>'Punten per wedstrijd'!F118*1.2</f>
        <v>924.83999999999969</v>
      </c>
      <c r="V196" s="467">
        <f>'Punten per wedstrijd'!F173</f>
        <v>717.49999999999977</v>
      </c>
      <c r="W196" s="313" t="s">
        <v>4534</v>
      </c>
    </row>
    <row r="197" spans="1:26" ht="15.75">
      <c r="A197" s="324" t="s">
        <v>3617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4534</v>
      </c>
      <c r="H197" s="320"/>
      <c r="I197" s="324" t="s">
        <v>3693</v>
      </c>
      <c r="J197" s="316"/>
      <c r="K197" s="317"/>
      <c r="L197" s="318"/>
      <c r="M197" s="467">
        <f>'Punten per wedstrijd'!E57*1.2</f>
        <v>173.88000000000002</v>
      </c>
      <c r="N197" s="467">
        <f>'Punten per wedstrijd'!E101</f>
        <v>35.200000000000045</v>
      </c>
      <c r="O197" s="313" t="s">
        <v>4534</v>
      </c>
      <c r="P197" s="320"/>
      <c r="Q197" s="324" t="s">
        <v>3698</v>
      </c>
      <c r="R197" s="317"/>
      <c r="S197" s="317"/>
      <c r="T197" s="317"/>
      <c r="U197" s="467">
        <f>'Punten per wedstrijd'!F126*1.2</f>
        <v>472.3199999999988</v>
      </c>
      <c r="V197" s="467">
        <f>'Punten per wedstrijd'!F161</f>
        <v>580.10000000000059</v>
      </c>
      <c r="W197" s="313" t="s">
        <v>4533</v>
      </c>
    </row>
    <row r="198" spans="1:26" ht="15.75">
      <c r="A198" s="324" t="s">
        <v>3618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4534</v>
      </c>
      <c r="H198" s="320"/>
      <c r="I198" s="324" t="s">
        <v>3694</v>
      </c>
      <c r="J198" s="316"/>
      <c r="K198" s="317"/>
      <c r="L198" s="318"/>
      <c r="M198" s="467">
        <f>'Punten per wedstrijd'!E58*1.2</f>
        <v>345.95999999999992</v>
      </c>
      <c r="N198" s="467">
        <f>'Punten per wedstrijd'!E53</f>
        <v>269.00000000000006</v>
      </c>
      <c r="O198" s="313" t="s">
        <v>4534</v>
      </c>
      <c r="P198" s="320"/>
      <c r="Q198" s="324" t="s">
        <v>3699</v>
      </c>
      <c r="R198" s="317"/>
      <c r="S198" s="317"/>
      <c r="T198" s="317"/>
      <c r="U198" s="467">
        <f>'Punten per wedstrijd'!F155*1.2</f>
        <v>974.76000000000022</v>
      </c>
      <c r="V198" s="467">
        <f>'Punten per wedstrijd'!F151</f>
        <v>620.19999999999982</v>
      </c>
      <c r="W198" s="313" t="s">
        <v>4534</v>
      </c>
    </row>
    <row r="199" spans="1:26" ht="15.75">
      <c r="A199" s="324" t="s">
        <v>3619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4536</v>
      </c>
      <c r="H199" s="320"/>
      <c r="I199" s="324" t="s">
        <v>3695</v>
      </c>
      <c r="J199" s="316"/>
      <c r="K199" s="317"/>
      <c r="L199" s="318"/>
      <c r="M199" s="467">
        <f>'Punten per wedstrijd'!E63*1.2</f>
        <v>272.1600000000002</v>
      </c>
      <c r="N199" s="467">
        <f>'Punten per wedstrijd'!E51</f>
        <v>103.70000000000005</v>
      </c>
      <c r="O199" s="313" t="s">
        <v>4534</v>
      </c>
      <c r="P199" s="320"/>
      <c r="Q199" s="324" t="s">
        <v>3700</v>
      </c>
      <c r="R199" s="317"/>
      <c r="S199" s="317"/>
      <c r="T199" s="317"/>
      <c r="U199" s="467">
        <f>'Punten per wedstrijd'!F167*1.2</f>
        <v>501.11999999999989</v>
      </c>
      <c r="V199" s="467">
        <f>'Punten per wedstrijd'!F162</f>
        <v>767.20000000000027</v>
      </c>
      <c r="W199" s="313" t="s">
        <v>4535</v>
      </c>
    </row>
    <row r="200" spans="1:26" ht="15.75">
      <c r="A200" s="324" t="s">
        <v>3620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4534</v>
      </c>
      <c r="H200" s="320"/>
      <c r="I200" s="324" t="s">
        <v>3696</v>
      </c>
      <c r="J200" s="316"/>
      <c r="K200" s="317"/>
      <c r="L200" s="318"/>
      <c r="M200" s="467">
        <f>'Punten per wedstrijd'!E69*1.2</f>
        <v>43.919999999999959</v>
      </c>
      <c r="N200" s="467">
        <f>'Punten per wedstrijd'!E22</f>
        <v>232</v>
      </c>
      <c r="O200" s="313" t="s">
        <v>4535</v>
      </c>
      <c r="P200" s="320"/>
      <c r="Q200" s="324" t="s">
        <v>3701</v>
      </c>
      <c r="R200" s="317"/>
      <c r="S200" s="317"/>
      <c r="T200" s="317"/>
      <c r="U200" s="467">
        <f>'Punten per wedstrijd'!F205*1.2</f>
        <v>800.4</v>
      </c>
      <c r="V200" s="467">
        <f>'Punten per wedstrijd'!F157</f>
        <v>339.70000000000005</v>
      </c>
      <c r="W200" s="313" t="s">
        <v>4534</v>
      </c>
    </row>
    <row r="201" spans="1:26" ht="15.75">
      <c r="A201" s="323"/>
      <c r="B201" s="320"/>
      <c r="C201" s="320"/>
      <c r="D201" s="316"/>
      <c r="E201" s="467"/>
      <c r="F201" s="467"/>
      <c r="G201" s="313"/>
      <c r="H201" s="320"/>
      <c r="I201" s="320"/>
      <c r="J201" s="316"/>
      <c r="K201" s="317"/>
      <c r="L201" s="318"/>
      <c r="M201" s="499"/>
      <c r="N201" s="499"/>
      <c r="O201" s="314"/>
      <c r="P201" s="320"/>
      <c r="Q201" s="316"/>
      <c r="R201" s="317"/>
      <c r="S201" s="317"/>
      <c r="T201" s="317"/>
      <c r="U201" s="499"/>
      <c r="V201" s="499"/>
      <c r="W201" s="314"/>
    </row>
    <row r="202" spans="1:26" s="39" customFormat="1" ht="15.75">
      <c r="A202" s="319" t="s">
        <v>2207</v>
      </c>
      <c r="B202" s="443"/>
      <c r="C202" s="443"/>
      <c r="D202" s="444"/>
      <c r="E202" s="467"/>
      <c r="F202" s="467"/>
      <c r="G202" s="446" t="s">
        <v>150</v>
      </c>
      <c r="H202" s="443"/>
      <c r="I202" s="319" t="s">
        <v>186</v>
      </c>
      <c r="J202" s="444"/>
      <c r="K202" s="443"/>
      <c r="L202" s="318"/>
      <c r="M202" s="499"/>
      <c r="N202" s="499"/>
      <c r="O202" s="446" t="s">
        <v>150</v>
      </c>
      <c r="P202" s="443"/>
      <c r="Q202" s="319" t="s">
        <v>175</v>
      </c>
      <c r="R202" s="443"/>
      <c r="S202" s="443"/>
      <c r="T202" s="443"/>
      <c r="U202" s="499"/>
      <c r="V202" s="499"/>
      <c r="W202" s="446" t="s">
        <v>150</v>
      </c>
    </row>
    <row r="203" spans="1:26" ht="15.75">
      <c r="A203" s="324" t="s">
        <v>3702</v>
      </c>
      <c r="B203" s="320"/>
      <c r="C203" s="320"/>
      <c r="D203" s="316"/>
      <c r="E203" s="467">
        <f>'Punten per wedstrijd'!F47*1.2</f>
        <v>456.59999999999945</v>
      </c>
      <c r="F203" s="467">
        <f>'Punten per wedstrijd'!F63</f>
        <v>253.5</v>
      </c>
      <c r="G203" s="313" t="s">
        <v>4534</v>
      </c>
      <c r="H203" s="320"/>
      <c r="I203" s="324" t="s">
        <v>3707</v>
      </c>
      <c r="J203" s="316"/>
      <c r="K203" s="317"/>
      <c r="L203" s="318"/>
      <c r="M203" s="467">
        <f>'Punten per wedstrijd'!G14*1.2</f>
        <v>287.63999999999976</v>
      </c>
      <c r="N203" s="467">
        <f>'Punten per wedstrijd'!G53</f>
        <v>249.40000000000009</v>
      </c>
      <c r="O203" s="313" t="s">
        <v>4536</v>
      </c>
      <c r="P203" s="320"/>
      <c r="Q203" s="324" t="s">
        <v>3712</v>
      </c>
      <c r="R203" s="317"/>
      <c r="S203" s="317"/>
      <c r="T203" s="317"/>
      <c r="U203" s="467">
        <f>'Punten per wedstrijd'!G157*1.2</f>
        <v>756.60000000000048</v>
      </c>
      <c r="V203" s="467">
        <f>'Punten per wedstrijd'!G155</f>
        <v>1045.5999999999995</v>
      </c>
      <c r="W203" s="313" t="s">
        <v>4535</v>
      </c>
    </row>
    <row r="204" spans="1:26" ht="15.75">
      <c r="A204" s="324" t="s">
        <v>3703</v>
      </c>
      <c r="B204" s="320"/>
      <c r="C204" s="320"/>
      <c r="D204" s="316"/>
      <c r="E204" s="467">
        <f>'Punten per wedstrijd'!F53*1.2</f>
        <v>618</v>
      </c>
      <c r="F204" s="467">
        <f>'Punten per wedstrijd'!F22</f>
        <v>234.99999999999977</v>
      </c>
      <c r="G204" s="313" t="s">
        <v>4534</v>
      </c>
      <c r="H204" s="320"/>
      <c r="I204" s="324" t="s">
        <v>3708</v>
      </c>
      <c r="J204" s="316"/>
      <c r="K204" s="317"/>
      <c r="L204" s="318"/>
      <c r="M204" s="467">
        <f>'Punten per wedstrijd'!G22*1.2</f>
        <v>243</v>
      </c>
      <c r="N204" s="467">
        <f>'Punten per wedstrijd'!G101</f>
        <v>356.400000000001</v>
      </c>
      <c r="O204" s="313" t="s">
        <v>4535</v>
      </c>
      <c r="P204" s="320"/>
      <c r="Q204" s="324" t="s">
        <v>3713</v>
      </c>
      <c r="R204" s="317"/>
      <c r="S204" s="317"/>
      <c r="T204" s="317"/>
      <c r="U204" s="467">
        <f>'Punten per wedstrijd'!G161*1.2</f>
        <v>608.88000000000068</v>
      </c>
      <c r="V204" s="467">
        <f>'Punten per wedstrijd'!G167</f>
        <v>768.19999999999936</v>
      </c>
      <c r="W204" s="313" t="s">
        <v>4535</v>
      </c>
    </row>
    <row r="205" spans="1:26" ht="15.75">
      <c r="A205" s="324" t="s">
        <v>3704</v>
      </c>
      <c r="B205" s="320"/>
      <c r="C205" s="320"/>
      <c r="D205" s="316"/>
      <c r="E205" s="467">
        <f>'Punten per wedstrijd'!F57*1.2</f>
        <v>180.12000000000015</v>
      </c>
      <c r="F205" s="467">
        <f>'Punten per wedstrijd'!F14</f>
        <v>361.29999999999973</v>
      </c>
      <c r="G205" s="313" t="s">
        <v>4535</v>
      </c>
      <c r="H205" s="320"/>
      <c r="I205" s="324" t="s">
        <v>3709</v>
      </c>
      <c r="J205" s="316"/>
      <c r="K205" s="317"/>
      <c r="L205" s="318"/>
      <c r="M205" s="467">
        <f>'Punten per wedstrijd'!G47*1.2</f>
        <v>214.91999999999933</v>
      </c>
      <c r="N205" s="467">
        <f>'Punten per wedstrijd'!G58</f>
        <v>372.50000000000091</v>
      </c>
      <c r="O205" s="313" t="s">
        <v>4535</v>
      </c>
      <c r="P205" s="320"/>
      <c r="Q205" s="324" t="s">
        <v>3714</v>
      </c>
      <c r="R205" s="317"/>
      <c r="S205" s="317"/>
      <c r="T205" s="317"/>
      <c r="U205" s="467">
        <f>'Punten per wedstrijd'!G162*1.2</f>
        <v>1078.0800000000006</v>
      </c>
      <c r="V205" s="467">
        <f>'Punten per wedstrijd'!G126</f>
        <v>969.89999999999918</v>
      </c>
      <c r="W205" s="313" t="s">
        <v>4536</v>
      </c>
    </row>
    <row r="206" spans="1:26" ht="15.75">
      <c r="A206" s="324" t="s">
        <v>3705</v>
      </c>
      <c r="B206" s="320"/>
      <c r="C206" s="320"/>
      <c r="D206" s="316"/>
      <c r="E206" s="467">
        <f>'Punten per wedstrijd'!F58*1.2</f>
        <v>294.35999999999996</v>
      </c>
      <c r="F206" s="467">
        <f>'Punten per wedstrijd'!F101</f>
        <v>284.20000000000005</v>
      </c>
      <c r="G206" s="313" t="s">
        <v>4536</v>
      </c>
      <c r="H206" s="320"/>
      <c r="I206" s="324" t="s">
        <v>3710</v>
      </c>
      <c r="J206" s="316"/>
      <c r="K206" s="317"/>
      <c r="L206" s="318"/>
      <c r="M206" s="467">
        <f>'Punten per wedstrijd'!G51*1.2</f>
        <v>349.31999999999988</v>
      </c>
      <c r="N206" s="467">
        <f>'Punten per wedstrijd'!G57</f>
        <v>222.00000000000045</v>
      </c>
      <c r="O206" s="313" t="s">
        <v>4534</v>
      </c>
      <c r="P206" s="320"/>
      <c r="Q206" s="324" t="s">
        <v>3715</v>
      </c>
      <c r="R206" s="317"/>
      <c r="S206" s="317"/>
      <c r="T206" s="317"/>
      <c r="U206" s="467">
        <f>'Punten per wedstrijd'!G173*1.2</f>
        <v>707.4</v>
      </c>
      <c r="V206" s="467">
        <f>'Punten per wedstrijd'!G151</f>
        <v>631.19999999999936</v>
      </c>
      <c r="W206" s="313" t="s">
        <v>4536</v>
      </c>
    </row>
    <row r="207" spans="1:26" ht="15.75">
      <c r="A207" s="324" t="s">
        <v>3706</v>
      </c>
      <c r="B207" s="320"/>
      <c r="C207" s="320"/>
      <c r="D207" s="316"/>
      <c r="E207" s="467">
        <f>'Punten per wedstrijd'!F69*1.2</f>
        <v>291.71999999999963</v>
      </c>
      <c r="F207" s="467">
        <f>'Punten per wedstrijd'!F51</f>
        <v>255.69999999999982</v>
      </c>
      <c r="G207" s="313" t="s">
        <v>4536</v>
      </c>
      <c r="H207" s="320"/>
      <c r="I207" s="324" t="s">
        <v>3711</v>
      </c>
      <c r="J207" s="316"/>
      <c r="K207" s="317"/>
      <c r="L207" s="318"/>
      <c r="M207" s="467">
        <f>'Punten per wedstrijd'!G63*1.2</f>
        <v>396.48000000000008</v>
      </c>
      <c r="N207" s="467">
        <f>'Punten per wedstrijd'!G69</f>
        <v>315.59999999999991</v>
      </c>
      <c r="O207" s="313" t="s">
        <v>4534</v>
      </c>
      <c r="P207" s="320"/>
      <c r="Q207" s="324" t="s">
        <v>3716</v>
      </c>
      <c r="R207" s="317"/>
      <c r="S207" s="317"/>
      <c r="T207" s="317"/>
      <c r="U207" s="467">
        <f>'Punten per wedstrijd'!G205*1.2</f>
        <v>1307.3999999999994</v>
      </c>
      <c r="V207" s="467">
        <f>'Punten per wedstrijd'!G118</f>
        <v>880.79999999999973</v>
      </c>
      <c r="W207" s="313" t="s">
        <v>4534</v>
      </c>
    </row>
    <row r="208" spans="1:26" ht="15.75">
      <c r="A208" s="323"/>
      <c r="B208" s="320"/>
      <c r="C208" s="320"/>
      <c r="D208" s="316"/>
      <c r="E208" s="467"/>
      <c r="F208" s="467"/>
      <c r="G208" s="311"/>
      <c r="H208" s="320"/>
      <c r="I208" s="316"/>
      <c r="J208" s="316"/>
      <c r="K208" s="317"/>
      <c r="L208" s="318"/>
      <c r="M208" s="499"/>
      <c r="N208" s="499"/>
      <c r="O208" s="314"/>
      <c r="P208" s="320"/>
      <c r="Q208" s="317"/>
      <c r="R208" s="317"/>
      <c r="S208" s="317"/>
      <c r="T208" s="317"/>
      <c r="U208" s="499"/>
      <c r="V208" s="499"/>
      <c r="W208" s="314"/>
    </row>
    <row r="209" spans="1:24" s="39" customFormat="1" ht="15.75">
      <c r="A209" s="319" t="s">
        <v>187</v>
      </c>
      <c r="B209" s="443"/>
      <c r="C209" s="443"/>
      <c r="D209" s="444"/>
      <c r="E209" s="467"/>
      <c r="F209" s="467"/>
      <c r="G209" s="446" t="s">
        <v>150</v>
      </c>
      <c r="H209" s="443"/>
      <c r="I209" s="319" t="s">
        <v>188</v>
      </c>
      <c r="J209" s="444"/>
      <c r="K209" s="443"/>
      <c r="L209" s="318"/>
      <c r="M209" s="499"/>
      <c r="N209" s="499"/>
      <c r="O209" s="446" t="s">
        <v>150</v>
      </c>
      <c r="P209" s="443"/>
      <c r="Q209" s="319" t="s">
        <v>2208</v>
      </c>
      <c r="R209" s="443"/>
      <c r="S209" s="443"/>
      <c r="T209" s="443"/>
      <c r="U209" s="499"/>
      <c r="V209" s="499"/>
      <c r="W209" s="446" t="s">
        <v>150</v>
      </c>
    </row>
    <row r="210" spans="1:24" ht="15.75">
      <c r="A210" s="324" t="s">
        <v>3717</v>
      </c>
      <c r="B210" s="320"/>
      <c r="C210" s="320"/>
      <c r="D210" s="316"/>
      <c r="E210" s="467">
        <f>'Punten per wedstrijd'!H118*1.2</f>
        <v>987.3599999999991</v>
      </c>
      <c r="F210" s="467">
        <f>'Punten per wedstrijd'!H126</f>
        <v>220.09999999999945</v>
      </c>
      <c r="G210" s="313" t="s">
        <v>4534</v>
      </c>
      <c r="H210" s="320"/>
      <c r="I210" s="324" t="s">
        <v>3722</v>
      </c>
      <c r="J210" s="316"/>
      <c r="K210" s="317"/>
      <c r="L210" s="318"/>
      <c r="M210" s="467">
        <f>'Punten per wedstrijd'!H14*1.2</f>
        <v>674.75999999999806</v>
      </c>
      <c r="N210" s="467">
        <f>'Punten per wedstrijd'!H58</f>
        <v>520.19999999999982</v>
      </c>
      <c r="O210" s="313" t="s">
        <v>4534</v>
      </c>
      <c r="P210" s="320"/>
      <c r="Q210" s="324" t="s">
        <v>3727</v>
      </c>
      <c r="R210" s="317"/>
      <c r="S210" s="317"/>
      <c r="T210" s="317"/>
      <c r="U210" s="467">
        <f>'Punten per wedstrijd'!I151*1.2</f>
        <v>1000.8000000000033</v>
      </c>
      <c r="V210" s="467">
        <f>'Punten per wedstrijd'!I205</f>
        <v>1163.1000000000022</v>
      </c>
      <c r="W210" s="313" t="s">
        <v>4533</v>
      </c>
    </row>
    <row r="211" spans="1:24" ht="15.75">
      <c r="A211" s="324" t="s">
        <v>3718</v>
      </c>
      <c r="B211" s="320"/>
      <c r="C211" s="320"/>
      <c r="D211" s="316"/>
      <c r="E211" s="467">
        <f>'Punten per wedstrijd'!H151*1.2</f>
        <v>712.13999999999976</v>
      </c>
      <c r="F211" s="467">
        <f>'Punten per wedstrijd'!H161</f>
        <v>947.50000000000136</v>
      </c>
      <c r="G211" s="313" t="s">
        <v>4535</v>
      </c>
      <c r="H211" s="320"/>
      <c r="I211" s="324" t="s">
        <v>3723</v>
      </c>
      <c r="J211" s="316"/>
      <c r="K211" s="317"/>
      <c r="L211" s="318"/>
      <c r="M211" s="467">
        <f>'Punten per wedstrijd'!H22*1.2</f>
        <v>699.47999999999843</v>
      </c>
      <c r="N211" s="467">
        <f>'Punten per wedstrijd'!H51</f>
        <v>595.49999999999909</v>
      </c>
      <c r="O211" s="313" t="s">
        <v>4536</v>
      </c>
      <c r="P211" s="320"/>
      <c r="Q211" s="324" t="s">
        <v>3728</v>
      </c>
      <c r="R211" s="317"/>
      <c r="S211" s="317"/>
      <c r="T211" s="317"/>
      <c r="U211" s="467">
        <f>'Punten per wedstrijd'!I155*1.2</f>
        <v>1142.9999999999977</v>
      </c>
      <c r="V211" s="467">
        <f>'Punten per wedstrijd'!I118</f>
        <v>943.99999999999818</v>
      </c>
      <c r="W211" s="313" t="s">
        <v>4536</v>
      </c>
    </row>
    <row r="212" spans="1:24" ht="15.75">
      <c r="A212" s="324" t="s">
        <v>3719</v>
      </c>
      <c r="B212" s="320"/>
      <c r="C212" s="320"/>
      <c r="D212" s="316"/>
      <c r="E212" s="467">
        <f>'Punten per wedstrijd'!H155*1.2</f>
        <v>694.6799999999995</v>
      </c>
      <c r="F212" s="467">
        <f>'Punten per wedstrijd'!H205</f>
        <v>812.5</v>
      </c>
      <c r="G212" s="313" t="s">
        <v>4533</v>
      </c>
      <c r="H212" s="320"/>
      <c r="I212" s="324" t="s">
        <v>3724</v>
      </c>
      <c r="J212" s="316"/>
      <c r="K212" s="317"/>
      <c r="L212" s="318"/>
      <c r="M212" s="467">
        <f>'Punten per wedstrijd'!H53*1.2</f>
        <v>589.2000000000005</v>
      </c>
      <c r="N212" s="467">
        <f>'Punten per wedstrijd'!H47</f>
        <v>860.35000000000082</v>
      </c>
      <c r="O212" s="313" t="s">
        <v>4535</v>
      </c>
      <c r="P212" s="320"/>
      <c r="Q212" s="324" t="s">
        <v>2314</v>
      </c>
      <c r="R212" s="317"/>
      <c r="S212" s="317"/>
      <c r="T212" s="317"/>
      <c r="U212" s="467">
        <f>'Punten per wedstrijd'!I162*1.2</f>
        <v>842.63999999999976</v>
      </c>
      <c r="V212" s="467">
        <f>'Punten per wedstrijd'!I161</f>
        <v>887.89999999999873</v>
      </c>
      <c r="W212" s="313" t="s">
        <v>4533</v>
      </c>
    </row>
    <row r="213" spans="1:24" ht="15.75">
      <c r="A213" s="324" t="s">
        <v>3720</v>
      </c>
      <c r="B213" s="320"/>
      <c r="C213" s="320"/>
      <c r="D213" s="316"/>
      <c r="E213" s="467">
        <f>'Punten per wedstrijd'!H167*1.2</f>
        <v>756.59999999999945</v>
      </c>
      <c r="F213" s="467">
        <f>'Punten per wedstrijd'!H157</f>
        <v>601.99999999999955</v>
      </c>
      <c r="G213" s="313" t="s">
        <v>4534</v>
      </c>
      <c r="H213" s="320"/>
      <c r="I213" s="324" t="s">
        <v>3725</v>
      </c>
      <c r="J213" s="316"/>
      <c r="K213" s="317"/>
      <c r="L213" s="318"/>
      <c r="M213" s="467">
        <f>'Punten per wedstrijd'!H57*1.2</f>
        <v>545.40000000000111</v>
      </c>
      <c r="N213" s="467">
        <f>'Punten per wedstrijd'!H69</f>
        <v>432.300000000002</v>
      </c>
      <c r="O213" s="313" t="s">
        <v>4534</v>
      </c>
      <c r="P213" s="320"/>
      <c r="Q213" s="324" t="s">
        <v>3729</v>
      </c>
      <c r="R213" s="317"/>
      <c r="S213" s="317"/>
      <c r="T213" s="317"/>
      <c r="U213" s="467">
        <f>'Punten per wedstrijd'!I167*1.2</f>
        <v>1202.8799999999994</v>
      </c>
      <c r="V213" s="467">
        <f>'Punten per wedstrijd'!I126</f>
        <v>100.39999999999782</v>
      </c>
      <c r="W213" s="313" t="s">
        <v>4534</v>
      </c>
    </row>
    <row r="214" spans="1:24" ht="15.75">
      <c r="A214" s="324" t="s">
        <v>3721</v>
      </c>
      <c r="B214" s="320"/>
      <c r="C214" s="320"/>
      <c r="D214" s="316"/>
      <c r="E214" s="467">
        <f>'Punten per wedstrijd'!H173*1.2</f>
        <v>1130.5200000000009</v>
      </c>
      <c r="F214" s="467">
        <f>'Punten per wedstrijd'!H162</f>
        <v>452.70000000000073</v>
      </c>
      <c r="G214" s="313" t="s">
        <v>4534</v>
      </c>
      <c r="H214" s="316"/>
      <c r="I214" s="324" t="s">
        <v>3726</v>
      </c>
      <c r="J214" s="316"/>
      <c r="K214" s="317"/>
      <c r="L214" s="318"/>
      <c r="M214" s="467">
        <f>'Punten per wedstrijd'!H101*1.2</f>
        <v>501.96000000000129</v>
      </c>
      <c r="N214" s="467">
        <f>'Punten per wedstrijd'!H63</f>
        <v>481.19999999999982</v>
      </c>
      <c r="O214" s="313" t="s">
        <v>4536</v>
      </c>
      <c r="P214" s="317"/>
      <c r="Q214" s="324" t="s">
        <v>3730</v>
      </c>
      <c r="R214" s="317"/>
      <c r="S214" s="317"/>
      <c r="T214" s="317"/>
      <c r="U214" s="467">
        <f>'Punten per wedstrijd'!I173*1.2</f>
        <v>1541.6399999999987</v>
      </c>
      <c r="V214" s="467">
        <f>'Punten per wedstrijd'!I157</f>
        <v>645.70000000000346</v>
      </c>
      <c r="W214" s="313" t="s">
        <v>4534</v>
      </c>
      <c r="X214" s="28"/>
    </row>
    <row r="215" spans="1:24" ht="15.75">
      <c r="A215" s="322"/>
      <c r="B215" s="320"/>
      <c r="C215" s="320"/>
      <c r="D215" s="316"/>
      <c r="E215" s="467"/>
      <c r="F215" s="467"/>
      <c r="G215" s="311"/>
      <c r="H215" s="316"/>
      <c r="I215" s="315"/>
      <c r="J215" s="316"/>
      <c r="K215" s="317"/>
      <c r="L215" s="318"/>
      <c r="M215" s="499"/>
      <c r="N215" s="499"/>
      <c r="O215" s="314"/>
      <c r="P215" s="317"/>
      <c r="Q215" s="315"/>
      <c r="R215" s="317"/>
      <c r="S215" s="317"/>
      <c r="T215" s="317"/>
      <c r="U215" s="499"/>
      <c r="V215" s="499"/>
      <c r="W215" s="314"/>
      <c r="X215" s="28"/>
    </row>
    <row r="216" spans="1:24" s="39" customFormat="1" ht="15.75">
      <c r="A216" s="319" t="s">
        <v>2209</v>
      </c>
      <c r="B216" s="443"/>
      <c r="C216" s="443"/>
      <c r="D216" s="444"/>
      <c r="E216" s="467"/>
      <c r="F216" s="467"/>
      <c r="G216" s="446" t="s">
        <v>150</v>
      </c>
      <c r="H216" s="443"/>
      <c r="I216" s="319" t="s">
        <v>3530</v>
      </c>
      <c r="J216" s="444"/>
      <c r="K216" s="443"/>
      <c r="L216" s="318"/>
      <c r="M216" s="499"/>
      <c r="N216" s="499"/>
      <c r="O216" s="446" t="s">
        <v>150</v>
      </c>
      <c r="P216" s="443"/>
      <c r="Q216" s="319" t="s">
        <v>3531</v>
      </c>
      <c r="R216" s="443"/>
      <c r="S216" s="443"/>
      <c r="T216" s="443"/>
      <c r="U216" s="499"/>
      <c r="V216" s="499"/>
      <c r="W216" s="446" t="s">
        <v>150</v>
      </c>
    </row>
    <row r="217" spans="1:24" ht="15.75">
      <c r="A217" s="324" t="s">
        <v>4194</v>
      </c>
      <c r="B217" s="320"/>
      <c r="C217" s="320"/>
      <c r="D217" s="316"/>
      <c r="E217" s="467">
        <f>'Punten per wedstrijd'!I63*1.2</f>
        <v>462.59999999999997</v>
      </c>
      <c r="F217" s="467">
        <f>'Punten per wedstrijd'!I14</f>
        <v>453.5</v>
      </c>
      <c r="G217" s="313" t="s">
        <v>4536</v>
      </c>
      <c r="H217" s="320"/>
      <c r="I217" s="324" t="s">
        <v>4195</v>
      </c>
      <c r="J217" s="316"/>
      <c r="K217" s="317"/>
      <c r="L217" s="318"/>
      <c r="M217" s="467">
        <f>'Punten per wedstrijd'!J14*1.2</f>
        <v>479.4</v>
      </c>
      <c r="N217" s="467">
        <f>'Punten per wedstrijd'!J47</f>
        <v>600.5</v>
      </c>
      <c r="O217" s="313" t="s">
        <v>4535</v>
      </c>
      <c r="P217" s="320"/>
      <c r="Q217" s="324" t="s">
        <v>4196</v>
      </c>
      <c r="R217" s="317"/>
      <c r="S217" s="317"/>
      <c r="T217" s="317"/>
      <c r="U217" s="467">
        <f>'Punten per wedstrijd'!K69*1.2</f>
        <v>336.96</v>
      </c>
      <c r="V217" s="467">
        <f>'Punten per wedstrijd'!K14</f>
        <v>274.2</v>
      </c>
      <c r="W217" s="313" t="s">
        <v>4536</v>
      </c>
      <c r="X217" s="28"/>
    </row>
    <row r="218" spans="1:24" ht="15.75">
      <c r="A218" s="324" t="s">
        <v>4197</v>
      </c>
      <c r="B218" s="320"/>
      <c r="C218" s="320"/>
      <c r="D218" s="316"/>
      <c r="E218" s="467">
        <f>'Punten per wedstrijd'!I47*1.2</f>
        <v>456.72</v>
      </c>
      <c r="F218" s="467">
        <f>'Punten per wedstrijd'!I22</f>
        <v>31.200000000000003</v>
      </c>
      <c r="G218" s="313" t="s">
        <v>4534</v>
      </c>
      <c r="H218" s="320"/>
      <c r="I218" s="324" t="s">
        <v>4198</v>
      </c>
      <c r="J218" s="316"/>
      <c r="K218" s="317"/>
      <c r="L218" s="318"/>
      <c r="M218" s="467">
        <f>'Punten per wedstrijd'!J101*1.2</f>
        <v>602.52</v>
      </c>
      <c r="N218" s="467">
        <f>'Punten per wedstrijd'!J57</f>
        <v>428</v>
      </c>
      <c r="O218" s="313" t="s">
        <v>4534</v>
      </c>
      <c r="P218" s="320"/>
      <c r="Q218" s="324" t="s">
        <v>4199</v>
      </c>
      <c r="R218" s="317"/>
      <c r="S218" s="317"/>
      <c r="T218" s="317"/>
      <c r="U218" s="467">
        <f>'Punten per wedstrijd'!K57*1.2</f>
        <v>248.39999999999998</v>
      </c>
      <c r="V218" s="467">
        <f>'Punten per wedstrijd'!K22</f>
        <v>272.2</v>
      </c>
      <c r="W218" s="313" t="s">
        <v>4533</v>
      </c>
      <c r="X218" s="28"/>
    </row>
    <row r="219" spans="1:24" ht="15.75">
      <c r="A219" s="324" t="s">
        <v>4200</v>
      </c>
      <c r="B219" s="320"/>
      <c r="C219" s="320"/>
      <c r="D219" s="316"/>
      <c r="E219" s="467">
        <f>'Punten per wedstrijd'!I58*1.2</f>
        <v>628.32000000000005</v>
      </c>
      <c r="F219" s="467">
        <f>'Punten per wedstrijd'!I51</f>
        <v>221.5</v>
      </c>
      <c r="G219" s="313" t="s">
        <v>4534</v>
      </c>
      <c r="I219" s="324" t="s">
        <v>4201</v>
      </c>
      <c r="J219" s="316"/>
      <c r="K219" s="317"/>
      <c r="L219" s="318"/>
      <c r="M219" s="467">
        <f>'Punten per wedstrijd'!J53*1.2</f>
        <v>615.12</v>
      </c>
      <c r="N219" s="467">
        <f>'Punten per wedstrijd'!J58</f>
        <v>483.2</v>
      </c>
      <c r="O219" s="313" t="s">
        <v>4534</v>
      </c>
      <c r="P219" s="320"/>
      <c r="Q219" s="324" t="s">
        <v>4202</v>
      </c>
      <c r="R219" s="317"/>
      <c r="S219" s="317"/>
      <c r="T219" s="317"/>
      <c r="U219" s="467">
        <f>'Punten per wedstrijd'!K47*1.2</f>
        <v>365.87999999999994</v>
      </c>
      <c r="V219" s="467">
        <f>'Punten per wedstrijd'!K51</f>
        <v>222.7</v>
      </c>
      <c r="W219" s="313" t="s">
        <v>4534</v>
      </c>
      <c r="X219" s="28"/>
    </row>
    <row r="220" spans="1:24" ht="15.75">
      <c r="A220" s="324" t="s">
        <v>4203</v>
      </c>
      <c r="B220" s="320"/>
      <c r="C220" s="320"/>
      <c r="D220" s="316"/>
      <c r="E220" s="467">
        <f>'Punten per wedstrijd'!I57*1.2</f>
        <v>182.4</v>
      </c>
      <c r="F220" s="467">
        <f>'Punten per wedstrijd'!I53</f>
        <v>91</v>
      </c>
      <c r="G220" s="313" t="s">
        <v>4534</v>
      </c>
      <c r="H220" s="320"/>
      <c r="I220" s="324" t="s">
        <v>4204</v>
      </c>
      <c r="J220" s="316"/>
      <c r="K220" s="317"/>
      <c r="L220" s="318"/>
      <c r="M220" s="467">
        <f>'Punten per wedstrijd'!J51*1.2</f>
        <v>543</v>
      </c>
      <c r="N220" s="467">
        <f>'Punten per wedstrijd'!J63</f>
        <v>487</v>
      </c>
      <c r="O220" s="313" t="s">
        <v>4536</v>
      </c>
      <c r="P220" s="320"/>
      <c r="Q220" s="324" t="s">
        <v>4205</v>
      </c>
      <c r="R220" s="317"/>
      <c r="S220" s="317"/>
      <c r="T220" s="317"/>
      <c r="U220" s="467">
        <f>'Punten per wedstrijd'!K58*1.2</f>
        <v>350.87999999999994</v>
      </c>
      <c r="V220" s="467">
        <f>'Punten per wedstrijd'!K63</f>
        <v>246.6</v>
      </c>
      <c r="W220" s="313" t="s">
        <v>4534</v>
      </c>
      <c r="X220" s="28"/>
    </row>
    <row r="221" spans="1:24" ht="15.75">
      <c r="A221" s="324" t="s">
        <v>4206</v>
      </c>
      <c r="B221" s="320"/>
      <c r="C221" s="320"/>
      <c r="D221" s="316"/>
      <c r="E221" s="467">
        <f>'Punten per wedstrijd'!I69*1.2</f>
        <v>241.79999999999998</v>
      </c>
      <c r="F221" s="467">
        <f>'Punten per wedstrijd'!I101</f>
        <v>237.5</v>
      </c>
      <c r="G221" s="313" t="s">
        <v>4536</v>
      </c>
      <c r="H221" s="320"/>
      <c r="I221" s="324" t="s">
        <v>4207</v>
      </c>
      <c r="J221" s="316"/>
      <c r="K221" s="317"/>
      <c r="L221" s="318"/>
      <c r="M221" s="467">
        <f>'Punten per wedstrijd'!J22*1.2</f>
        <v>706.68</v>
      </c>
      <c r="N221" s="467">
        <f>'Punten per wedstrijd'!J69</f>
        <v>420.9</v>
      </c>
      <c r="O221" s="313" t="s">
        <v>4534</v>
      </c>
      <c r="P221" s="320"/>
      <c r="Q221" s="324" t="s">
        <v>4208</v>
      </c>
      <c r="R221" s="317"/>
      <c r="S221" s="317"/>
      <c r="T221" s="317"/>
      <c r="U221" s="467">
        <f>'Punten per wedstrijd'!K53*1.2</f>
        <v>505.79999999999995</v>
      </c>
      <c r="V221" s="467">
        <f>'Punten per wedstrijd'!K101</f>
        <v>197.3</v>
      </c>
      <c r="W221" s="313" t="s">
        <v>4534</v>
      </c>
      <c r="X221" s="28"/>
    </row>
    <row r="222" spans="1:24" ht="15.75">
      <c r="A222" s="323"/>
      <c r="B222" s="320"/>
      <c r="C222" s="320"/>
      <c r="D222" s="316"/>
      <c r="E222" s="467"/>
      <c r="F222" s="467"/>
      <c r="G222" s="313"/>
      <c r="H222" s="320"/>
      <c r="I222" s="320"/>
      <c r="J222" s="316"/>
      <c r="K222" s="317"/>
      <c r="L222" s="318"/>
      <c r="M222" s="499"/>
      <c r="N222" s="499"/>
      <c r="O222" s="314"/>
      <c r="P222" s="320"/>
      <c r="Q222" s="316"/>
      <c r="R222" s="317"/>
      <c r="S222" s="317"/>
      <c r="T222" s="317"/>
      <c r="U222" s="499"/>
      <c r="V222" s="499"/>
      <c r="W222" s="314"/>
      <c r="X222" s="28"/>
    </row>
    <row r="223" spans="1:24" s="39" customFormat="1" ht="15.75">
      <c r="A223" s="319" t="s">
        <v>191</v>
      </c>
      <c r="B223" s="443"/>
      <c r="C223" s="443"/>
      <c r="D223" s="444"/>
      <c r="E223" s="467"/>
      <c r="F223" s="467"/>
      <c r="G223" s="446" t="s">
        <v>150</v>
      </c>
      <c r="H223" s="443"/>
      <c r="I223" s="319" t="s">
        <v>192</v>
      </c>
      <c r="J223" s="444"/>
      <c r="K223" s="443"/>
      <c r="L223" s="318"/>
      <c r="M223" s="499"/>
      <c r="N223" s="499"/>
      <c r="O223" s="446" t="s">
        <v>150</v>
      </c>
      <c r="P223" s="443"/>
      <c r="Q223" s="319" t="s">
        <v>195</v>
      </c>
      <c r="R223" s="443"/>
      <c r="S223" s="443"/>
      <c r="T223" s="443"/>
      <c r="U223" s="499"/>
      <c r="V223" s="499"/>
      <c r="W223" s="446" t="s">
        <v>150</v>
      </c>
    </row>
    <row r="224" spans="1:24" ht="15.75">
      <c r="A224" s="324" t="s">
        <v>4209</v>
      </c>
      <c r="B224" s="320"/>
      <c r="C224" s="320"/>
      <c r="D224" s="316"/>
      <c r="E224" s="467">
        <f>'Punten per wedstrijd'!L63*1.2</f>
        <v>212.76000000000002</v>
      </c>
      <c r="F224" s="467">
        <f>'Punten per wedstrijd'!L47</f>
        <v>291.5</v>
      </c>
      <c r="G224" s="313" t="s">
        <v>4535</v>
      </c>
      <c r="H224" s="320"/>
      <c r="I224" s="324" t="s">
        <v>4210</v>
      </c>
      <c r="J224" s="316"/>
      <c r="K224" s="317"/>
      <c r="L224" s="318"/>
      <c r="M224" s="467">
        <f>'Punten per wedstrijd'!M53*1.2</f>
        <v>617.5200000000026</v>
      </c>
      <c r="N224" s="467">
        <f>'Punten per wedstrijd'!M14</f>
        <v>358.10000000000036</v>
      </c>
      <c r="O224" s="313" t="s">
        <v>4534</v>
      </c>
      <c r="P224" s="320"/>
      <c r="Q224" s="324" t="s">
        <v>4211</v>
      </c>
      <c r="R224" s="317"/>
      <c r="S224" s="317"/>
      <c r="T224" s="317"/>
      <c r="U224" s="467">
        <f>'Punten per wedstrijd'!J155*1.2</f>
        <v>631.55999999999915</v>
      </c>
      <c r="V224" s="467">
        <f>'Punten per wedstrijd'!J157</f>
        <v>602.90000000000055</v>
      </c>
      <c r="W224" s="313" t="s">
        <v>4536</v>
      </c>
      <c r="X224" s="28"/>
    </row>
    <row r="225" spans="1:26" ht="15.75">
      <c r="A225" s="324" t="s">
        <v>4212</v>
      </c>
      <c r="B225" s="320"/>
      <c r="C225" s="320"/>
      <c r="D225" s="316"/>
      <c r="E225" s="467">
        <f>'Punten per wedstrijd'!L22*1.2</f>
        <v>247.2</v>
      </c>
      <c r="F225" s="467">
        <f>'Punten per wedstrijd'!L53</f>
        <v>193.8</v>
      </c>
      <c r="G225" s="313" t="s">
        <v>4534</v>
      </c>
      <c r="H225" s="320"/>
      <c r="I225" s="324" t="s">
        <v>4213</v>
      </c>
      <c r="J225" s="316"/>
      <c r="K225" s="317"/>
      <c r="L225" s="318"/>
      <c r="M225" s="467">
        <f>'Punten per wedstrijd'!M101*1.2</f>
        <v>573.24000000000308</v>
      </c>
      <c r="N225" s="467">
        <f>'Punten per wedstrijd'!M22</f>
        <v>613.79999999999836</v>
      </c>
      <c r="O225" s="313" t="s">
        <v>4533</v>
      </c>
      <c r="P225" s="320"/>
      <c r="Q225" s="324" t="s">
        <v>4214</v>
      </c>
      <c r="R225" s="317"/>
      <c r="S225" s="317"/>
      <c r="T225" s="317"/>
      <c r="U225" s="467">
        <f>'Punten per wedstrijd'!J167*1.2</f>
        <v>630.23999999999864</v>
      </c>
      <c r="V225" s="467">
        <f>'Punten per wedstrijd'!J161</f>
        <v>469.99999999999909</v>
      </c>
      <c r="W225" s="313" t="s">
        <v>4534</v>
      </c>
      <c r="X225" s="28"/>
    </row>
    <row r="226" spans="1:26" ht="15.75">
      <c r="A226" s="324" t="s">
        <v>4215</v>
      </c>
      <c r="B226" s="320"/>
      <c r="C226" s="320"/>
      <c r="D226" s="316"/>
      <c r="E226" s="467">
        <f>'Punten per wedstrijd'!L14*1.2</f>
        <v>386.64</v>
      </c>
      <c r="F226" s="467">
        <f>'Punten per wedstrijd'!L57</f>
        <v>104.10000000000001</v>
      </c>
      <c r="G226" s="313" t="s">
        <v>4534</v>
      </c>
      <c r="H226" s="320"/>
      <c r="I226" s="324" t="s">
        <v>4216</v>
      </c>
      <c r="J226" s="316"/>
      <c r="K226" s="317"/>
      <c r="L226" s="318"/>
      <c r="M226" s="467">
        <f>'Punten per wedstrijd'!M58*1.2</f>
        <v>465.24000000000086</v>
      </c>
      <c r="N226" s="467">
        <f>'Punten per wedstrijd'!M47</f>
        <v>613.85000000000127</v>
      </c>
      <c r="O226" s="313" t="s">
        <v>4535</v>
      </c>
      <c r="P226" s="320"/>
      <c r="Q226" s="324" t="s">
        <v>4217</v>
      </c>
      <c r="R226" s="317"/>
      <c r="S226" s="317"/>
      <c r="T226" s="317"/>
      <c r="U226" s="467">
        <f>'Punten per wedstrijd'!J126*1.2</f>
        <v>644.39999999999782</v>
      </c>
      <c r="V226" s="467">
        <f>'Punten per wedstrijd'!J162</f>
        <v>507.50000000000182</v>
      </c>
      <c r="W226" s="313" t="s">
        <v>4534</v>
      </c>
      <c r="X226" s="28"/>
    </row>
    <row r="227" spans="1:26" ht="15.75">
      <c r="A227" s="324" t="s">
        <v>4218</v>
      </c>
      <c r="B227" s="320"/>
      <c r="C227" s="320"/>
      <c r="D227" s="316"/>
      <c r="E227" s="467">
        <f>'Punten per wedstrijd'!L101*1.2</f>
        <v>136.19999999999999</v>
      </c>
      <c r="F227" s="467">
        <f>'Punten per wedstrijd'!L58</f>
        <v>236.1</v>
      </c>
      <c r="G227" s="313" t="s">
        <v>4535</v>
      </c>
      <c r="H227" s="320"/>
      <c r="I227" s="324" t="s">
        <v>4219</v>
      </c>
      <c r="J227" s="316"/>
      <c r="K227" s="317"/>
      <c r="L227" s="318"/>
      <c r="M227" s="467">
        <f>'Punten per wedstrijd'!M57*1.2</f>
        <v>501.83999999999759</v>
      </c>
      <c r="N227" s="467">
        <f>'Punten per wedstrijd'!M51</f>
        <v>452.49999999999818</v>
      </c>
      <c r="O227" s="313" t="s">
        <v>4536</v>
      </c>
      <c r="P227" s="320"/>
      <c r="Q227" s="324" t="s">
        <v>4220</v>
      </c>
      <c r="R227" s="317"/>
      <c r="S227" s="317"/>
      <c r="T227" s="317"/>
      <c r="U227" s="467">
        <f>'Punten per wedstrijd'!J151*1.2</f>
        <v>364.44000000000193</v>
      </c>
      <c r="V227" s="467">
        <f>'Punten per wedstrijd'!J173</f>
        <v>481.80000000000109</v>
      </c>
      <c r="W227" s="313" t="s">
        <v>4535</v>
      </c>
      <c r="X227" s="28"/>
    </row>
    <row r="228" spans="1:26" ht="15.75">
      <c r="A228" s="324" t="s">
        <v>4221</v>
      </c>
      <c r="B228" s="320"/>
      <c r="C228" s="320"/>
      <c r="D228" s="316"/>
      <c r="E228" s="467">
        <f>'Punten per wedstrijd'!L51*1.2</f>
        <v>139.19999999999999</v>
      </c>
      <c r="F228" s="467">
        <f>'Punten per wedstrijd'!L69</f>
        <v>157.69999999999999</v>
      </c>
      <c r="G228" s="313" t="s">
        <v>4533</v>
      </c>
      <c r="H228" s="320"/>
      <c r="I228" s="324" t="s">
        <v>4222</v>
      </c>
      <c r="J228" s="316"/>
      <c r="K228" s="317"/>
      <c r="L228" s="318"/>
      <c r="M228" s="467">
        <f>'Punten per wedstrijd'!M69*1.2</f>
        <v>587.03999999999871</v>
      </c>
      <c r="N228" s="467">
        <f>'Punten per wedstrijd'!M63</f>
        <v>518.30000000000018</v>
      </c>
      <c r="O228" s="313" t="s">
        <v>4536</v>
      </c>
      <c r="P228" s="320"/>
      <c r="Q228" s="324" t="s">
        <v>4223</v>
      </c>
      <c r="R228" s="317"/>
      <c r="S228" s="317"/>
      <c r="T228" s="317"/>
      <c r="U228" s="467">
        <f>'Punten per wedstrijd'!J118*1.2</f>
        <v>632.6400000000009</v>
      </c>
      <c r="V228" s="467">
        <f>'Punten per wedstrijd'!J205</f>
        <v>672.70000000000255</v>
      </c>
      <c r="W228" s="313" t="s">
        <v>4533</v>
      </c>
      <c r="X228" s="28"/>
    </row>
    <row r="229" spans="1:26" ht="15.75">
      <c r="A229" s="323"/>
      <c r="B229" s="320"/>
      <c r="C229" s="320"/>
      <c r="D229" s="316"/>
      <c r="E229" s="467"/>
      <c r="F229" s="467"/>
      <c r="G229" s="311"/>
      <c r="H229" s="320"/>
      <c r="I229" s="316"/>
      <c r="J229" s="316"/>
      <c r="K229" s="317"/>
      <c r="L229" s="318"/>
      <c r="M229" s="499"/>
      <c r="N229" s="499"/>
      <c r="O229" s="314"/>
      <c r="P229" s="320"/>
      <c r="Q229" s="317"/>
      <c r="R229" s="317"/>
      <c r="S229" s="317"/>
      <c r="T229" s="317"/>
      <c r="U229" s="499"/>
      <c r="V229" s="499"/>
      <c r="W229" s="314"/>
      <c r="X229" s="28"/>
    </row>
    <row r="230" spans="1:26" s="39" customFormat="1" ht="15.75">
      <c r="A230" s="319" t="s">
        <v>193</v>
      </c>
      <c r="B230" s="443"/>
      <c r="C230" s="443"/>
      <c r="D230" s="444"/>
      <c r="E230" s="467"/>
      <c r="F230" s="467"/>
      <c r="G230" s="446" t="s">
        <v>150</v>
      </c>
      <c r="H230" s="443"/>
      <c r="I230" s="319" t="s">
        <v>194</v>
      </c>
      <c r="J230" s="444"/>
      <c r="K230" s="443"/>
      <c r="L230" s="318"/>
      <c r="M230" s="499"/>
      <c r="N230" s="499"/>
      <c r="O230" s="446" t="s">
        <v>150</v>
      </c>
      <c r="P230" s="443"/>
      <c r="Q230" s="319" t="s">
        <v>176</v>
      </c>
      <c r="R230" s="443"/>
      <c r="S230" s="443"/>
      <c r="T230" s="443"/>
      <c r="U230" s="499"/>
      <c r="V230" s="499"/>
      <c r="W230" s="446" t="s">
        <v>150</v>
      </c>
    </row>
    <row r="231" spans="1:26" ht="15.75">
      <c r="A231" s="324" t="s">
        <v>4224</v>
      </c>
      <c r="B231" s="320"/>
      <c r="C231" s="320"/>
      <c r="D231" s="316"/>
      <c r="E231" s="467">
        <f>'Punten per wedstrijd'!N22*1.2</f>
        <v>603.95999999999697</v>
      </c>
      <c r="F231" s="467">
        <f>'Punten per wedstrijd'!N14</f>
        <v>445.39999999999964</v>
      </c>
      <c r="G231" s="313" t="s">
        <v>4534</v>
      </c>
      <c r="H231" s="320"/>
      <c r="I231" s="324" t="s">
        <v>4225</v>
      </c>
      <c r="J231" s="316"/>
      <c r="K231" s="317"/>
      <c r="L231" s="318"/>
      <c r="M231" s="467">
        <f>'Punten per wedstrijd'!O58*1.2</f>
        <v>380.16000000000128</v>
      </c>
      <c r="N231" s="467">
        <f>'Punten per wedstrijd'!O14</f>
        <v>292.59999999999854</v>
      </c>
      <c r="O231" s="313" t="s">
        <v>4534</v>
      </c>
      <c r="P231" s="320"/>
      <c r="Q231" s="324" t="s">
        <v>4226</v>
      </c>
      <c r="R231" s="317"/>
      <c r="S231" s="317"/>
      <c r="T231" s="317"/>
      <c r="U231" s="467">
        <f>'Punten per wedstrijd'!P101*1.2</f>
        <v>448.56</v>
      </c>
      <c r="V231" s="467">
        <f>'Punten per wedstrijd'!P47</f>
        <v>190.70000000000002</v>
      </c>
      <c r="W231" s="313" t="s">
        <v>4534</v>
      </c>
      <c r="X231" s="28"/>
    </row>
    <row r="232" spans="1:26" ht="15.75">
      <c r="A232" s="324" t="s">
        <v>4227</v>
      </c>
      <c r="B232" s="320"/>
      <c r="C232" s="320"/>
      <c r="D232" s="316"/>
      <c r="E232" s="467">
        <f>'Punten per wedstrijd'!N57*1.2</f>
        <v>320.759999999998</v>
      </c>
      <c r="F232" s="467">
        <f>'Punten per wedstrijd'!N47</f>
        <v>621.15000000000327</v>
      </c>
      <c r="G232" s="313" t="s">
        <v>4535</v>
      </c>
      <c r="H232" s="320"/>
      <c r="I232" s="324" t="s">
        <v>4228</v>
      </c>
      <c r="J232" s="316"/>
      <c r="K232" s="317"/>
      <c r="L232" s="318"/>
      <c r="M232" s="467">
        <f>'Punten per wedstrijd'!O51*1.2</f>
        <v>450</v>
      </c>
      <c r="N232" s="467">
        <f>'Punten per wedstrijd'!O22</f>
        <v>396.59999999999854</v>
      </c>
      <c r="O232" s="313" t="s">
        <v>4536</v>
      </c>
      <c r="P232" s="320"/>
      <c r="Q232" s="324" t="s">
        <v>4229</v>
      </c>
      <c r="R232" s="317"/>
      <c r="S232" s="317"/>
      <c r="T232" s="317"/>
      <c r="U232" s="467">
        <f>'Punten per wedstrijd'!P14*1.2</f>
        <v>422.52000000000004</v>
      </c>
      <c r="V232" s="467">
        <f>'Punten per wedstrijd'!P51</f>
        <v>272.3</v>
      </c>
      <c r="W232" s="313" t="s">
        <v>4534</v>
      </c>
      <c r="X232" s="28"/>
    </row>
    <row r="233" spans="1:26" ht="15.75">
      <c r="A233" s="324" t="s">
        <v>4230</v>
      </c>
      <c r="B233" s="320"/>
      <c r="C233" s="320"/>
      <c r="D233" s="316"/>
      <c r="E233" s="467">
        <f>'Punten per wedstrijd'!N101*1.2</f>
        <v>363.96000000000129</v>
      </c>
      <c r="F233" s="467">
        <f>'Punten per wedstrijd'!N51</f>
        <v>365.09999999999854</v>
      </c>
      <c r="G233" s="313" t="s">
        <v>4533</v>
      </c>
      <c r="H233" s="320"/>
      <c r="I233" s="324" t="s">
        <v>4231</v>
      </c>
      <c r="J233" s="316"/>
      <c r="K233" s="317"/>
      <c r="L233" s="318"/>
      <c r="M233" s="467">
        <f>'Punten per wedstrijd'!O47*1.2</f>
        <v>430.56000000000131</v>
      </c>
      <c r="N233" s="467">
        <f>'Punten per wedstrijd'!O53</f>
        <v>283.70000000000164</v>
      </c>
      <c r="O233" s="313" t="s">
        <v>4534</v>
      </c>
      <c r="P233" s="320"/>
      <c r="Q233" s="324" t="s">
        <v>2310</v>
      </c>
      <c r="R233" s="317"/>
      <c r="S233" s="317"/>
      <c r="T233" s="317"/>
      <c r="U233" s="467">
        <f>'Punten per wedstrijd'!P57*1.2</f>
        <v>433.56</v>
      </c>
      <c r="V233" s="467">
        <f>'Punten per wedstrijd'!P58</f>
        <v>352.5</v>
      </c>
      <c r="W233" s="313" t="s">
        <v>4536</v>
      </c>
      <c r="X233" s="28"/>
    </row>
    <row r="234" spans="1:26" ht="15.75">
      <c r="A234" s="324" t="s">
        <v>4232</v>
      </c>
      <c r="B234" s="320"/>
      <c r="C234" s="320"/>
      <c r="D234" s="316"/>
      <c r="E234" s="467">
        <f>'Punten per wedstrijd'!N53*1.2</f>
        <v>533.64000000000192</v>
      </c>
      <c r="F234" s="467">
        <f>'Punten per wedstrijd'!N63</f>
        <v>469.80000000000018</v>
      </c>
      <c r="G234" s="313" t="s">
        <v>4536</v>
      </c>
      <c r="H234" s="320"/>
      <c r="I234" s="324" t="s">
        <v>4233</v>
      </c>
      <c r="J234" s="316"/>
      <c r="K234" s="317"/>
      <c r="L234" s="318"/>
      <c r="M234" s="467">
        <f>'Punten per wedstrijd'!O69*1.2</f>
        <v>437.04000000000087</v>
      </c>
      <c r="N234" s="467">
        <f>'Punten per wedstrijd'!O57</f>
        <v>339.14999999999873</v>
      </c>
      <c r="O234" s="313" t="s">
        <v>4534</v>
      </c>
      <c r="P234" s="320"/>
      <c r="Q234" s="324" t="s">
        <v>4234</v>
      </c>
      <c r="R234" s="317"/>
      <c r="S234" s="317"/>
      <c r="T234" s="317"/>
      <c r="U234" s="467">
        <f>'Punten per wedstrijd'!P22*1.2</f>
        <v>351.12</v>
      </c>
      <c r="V234" s="467">
        <f>'Punten per wedstrijd'!P63</f>
        <v>376.50000000000006</v>
      </c>
      <c r="W234" s="313" t="s">
        <v>4533</v>
      </c>
      <c r="X234" s="28"/>
    </row>
    <row r="235" spans="1:26" ht="15.75">
      <c r="A235" s="324" t="s">
        <v>4235</v>
      </c>
      <c r="B235" s="320"/>
      <c r="C235" s="320"/>
      <c r="D235" s="316"/>
      <c r="E235" s="467">
        <f>'Punten per wedstrijd'!N58*1.2</f>
        <v>337.32000000000261</v>
      </c>
      <c r="F235" s="467">
        <f>'Punten per wedstrijd'!N69</f>
        <v>291.39999999999964</v>
      </c>
      <c r="G235" s="313" t="s">
        <v>4536</v>
      </c>
      <c r="H235" s="316"/>
      <c r="I235" s="324" t="s">
        <v>4236</v>
      </c>
      <c r="J235" s="316"/>
      <c r="K235" s="317"/>
      <c r="L235" s="318"/>
      <c r="M235" s="467">
        <f>'Punten per wedstrijd'!O63*1.2</f>
        <v>576.48000000000172</v>
      </c>
      <c r="N235" s="467">
        <f>'Punten per wedstrijd'!O101</f>
        <v>472.60000000000218</v>
      </c>
      <c r="O235" s="313" t="s">
        <v>4536</v>
      </c>
      <c r="P235" s="317"/>
      <c r="Q235" s="324" t="s">
        <v>4237</v>
      </c>
      <c r="R235" s="317"/>
      <c r="S235" s="317"/>
      <c r="T235" s="317"/>
      <c r="U235" s="467">
        <f>'Punten per wedstrijd'!P53*1.2</f>
        <v>538.19999999999993</v>
      </c>
      <c r="V235" s="467">
        <f>'Punten per wedstrijd'!P69</f>
        <v>539.30000000000007</v>
      </c>
      <c r="W235" s="313" t="s">
        <v>4533</v>
      </c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3457</v>
      </c>
      <c r="E238" s="435" t="s">
        <v>3458</v>
      </c>
      <c r="F238" s="435" t="s">
        <v>843</v>
      </c>
      <c r="G238" s="435" t="s">
        <v>2525</v>
      </c>
      <c r="H238" s="435" t="s">
        <v>2194</v>
      </c>
      <c r="I238" s="435" t="s">
        <v>2196</v>
      </c>
      <c r="J238" s="435" t="s">
        <v>2195</v>
      </c>
      <c r="K238" s="435" t="s">
        <v>2197</v>
      </c>
      <c r="L238" s="435" t="s">
        <v>2198</v>
      </c>
      <c r="M238" s="435" t="s">
        <v>2199</v>
      </c>
      <c r="N238" s="435" t="s">
        <v>2200</v>
      </c>
      <c r="O238" s="435" t="s">
        <v>2201</v>
      </c>
      <c r="P238" s="435" t="s">
        <v>2202</v>
      </c>
      <c r="Q238" s="435" t="s">
        <v>2203</v>
      </c>
      <c r="R238" s="435" t="s">
        <v>2204</v>
      </c>
      <c r="S238" s="435" t="s">
        <v>2181</v>
      </c>
      <c r="T238" s="435" t="s">
        <v>2205</v>
      </c>
      <c r="U238" s="435" t="s">
        <v>2206</v>
      </c>
      <c r="V238" s="202" t="s">
        <v>40</v>
      </c>
      <c r="W238" s="28"/>
      <c r="X238" s="28"/>
      <c r="Y238" s="28"/>
      <c r="Z238" s="28"/>
    </row>
    <row r="239" spans="1:26" ht="15.75">
      <c r="A239" s="515" t="s">
        <v>2286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3">
        <f t="shared" ref="V239:V248" si="2">SUM(D239:U239)</f>
        <v>31</v>
      </c>
      <c r="W239" s="502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3" t="s">
        <v>3582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3">
        <f t="shared" si="2"/>
        <v>31</v>
      </c>
      <c r="W240" s="502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5" t="s">
        <v>3493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3">
        <f t="shared" si="2"/>
        <v>29</v>
      </c>
      <c r="W241" s="502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2" t="s">
        <v>3581</v>
      </c>
      <c r="B242" s="327"/>
      <c r="C242" s="327"/>
      <c r="D242" s="330">
        <v>3</v>
      </c>
      <c r="E242" s="330">
        <v>1</v>
      </c>
      <c r="F242" s="330">
        <v>3</v>
      </c>
      <c r="G242" s="330">
        <v>3</v>
      </c>
      <c r="H242" s="330">
        <v>2</v>
      </c>
      <c r="I242" s="330">
        <v>0</v>
      </c>
      <c r="J242" s="330">
        <v>3</v>
      </c>
      <c r="K242" s="330">
        <v>3</v>
      </c>
      <c r="L242" s="330">
        <v>1</v>
      </c>
      <c r="M242" s="330">
        <v>1</v>
      </c>
      <c r="N242" s="330">
        <v>0</v>
      </c>
      <c r="O242" s="330">
        <v>1</v>
      </c>
      <c r="P242" s="330">
        <v>3</v>
      </c>
      <c r="Q242" s="330">
        <v>0</v>
      </c>
      <c r="R242" s="330">
        <v>1</v>
      </c>
      <c r="S242" s="330">
        <v>0</v>
      </c>
      <c r="T242" s="330">
        <v>0</v>
      </c>
      <c r="U242" s="330">
        <v>3</v>
      </c>
      <c r="V242" s="329">
        <f t="shared" si="2"/>
        <v>28</v>
      </c>
      <c r="W242" s="503">
        <f>SUM($E$196,$N$196,$U$196,$F$205,$M$203,$V$207,$E$210,$M$210,$V$211,$F$217,$M$217,$V$217,$E$226,$N$224,$U$228,$F$231,$N$231,$U$232)</f>
        <v>9682.0799999999945</v>
      </c>
      <c r="X242" s="330" t="s">
        <v>77</v>
      </c>
      <c r="Y242" s="28"/>
      <c r="Z242" s="28"/>
    </row>
    <row r="243" spans="1:26" ht="15.75">
      <c r="A243" s="293" t="s">
        <v>2251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3">
        <f t="shared" si="2"/>
        <v>28</v>
      </c>
      <c r="W243" s="502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2" t="s">
        <v>2293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3">
        <f t="shared" si="2"/>
        <v>28</v>
      </c>
      <c r="W244" s="502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3" t="s">
        <v>2243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3">
        <f t="shared" si="2"/>
        <v>27</v>
      </c>
      <c r="W245" s="502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3" t="s">
        <v>2257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3">
        <f t="shared" si="2"/>
        <v>27</v>
      </c>
      <c r="W246" s="502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4" t="s">
        <v>2307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3">
        <f t="shared" si="2"/>
        <v>22</v>
      </c>
      <c r="W247" s="502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4" t="s">
        <v>3594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3">
        <f t="shared" si="2"/>
        <v>19</v>
      </c>
      <c r="W248" s="502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8">
        <f>SUM(W239:W248)</f>
        <v>86717.160000000018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8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0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2162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1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3"/>
      <c r="C255" s="443"/>
      <c r="D255" s="444"/>
      <c r="E255" s="444"/>
      <c r="F255" s="444"/>
      <c r="G255" s="318" t="s">
        <v>150</v>
      </c>
      <c r="H255" s="443"/>
      <c r="I255" s="319" t="s">
        <v>184</v>
      </c>
      <c r="J255" s="444"/>
      <c r="K255" s="443"/>
      <c r="L255" s="318"/>
      <c r="M255" s="499"/>
      <c r="N255" s="499"/>
      <c r="O255" s="318" t="s">
        <v>150</v>
      </c>
      <c r="P255" s="443"/>
      <c r="Q255" s="319" t="s">
        <v>843</v>
      </c>
      <c r="R255" s="443"/>
      <c r="S255" s="443"/>
      <c r="T255" s="443"/>
      <c r="U255" s="443"/>
      <c r="V255" s="443"/>
      <c r="W255" s="318" t="s">
        <v>150</v>
      </c>
    </row>
    <row r="256" spans="1:26" ht="15.75">
      <c r="A256" s="324" t="s">
        <v>3621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4533</v>
      </c>
      <c r="H256" s="320"/>
      <c r="I256" s="324" t="s">
        <v>3731</v>
      </c>
      <c r="J256" s="316"/>
      <c r="K256" s="317"/>
      <c r="L256" s="318"/>
      <c r="M256" s="467">
        <f>'Punten per wedstrijd'!E23*1.2</f>
        <v>359.76000000000005</v>
      </c>
      <c r="N256" s="467">
        <f>'Punten per wedstrijd'!E92</f>
        <v>84.699999999999932</v>
      </c>
      <c r="O256" s="313" t="s">
        <v>4534</v>
      </c>
      <c r="P256" s="320"/>
      <c r="Q256" s="324" t="s">
        <v>3736</v>
      </c>
      <c r="R256" s="317"/>
      <c r="S256" s="317"/>
      <c r="T256" s="317"/>
      <c r="U256" s="467">
        <f>'Punten per wedstrijd'!F112*1.2</f>
        <v>254.88000000000036</v>
      </c>
      <c r="V256" s="467">
        <f>'Punten per wedstrijd'!F196</f>
        <v>549.30000000000064</v>
      </c>
      <c r="W256" s="313" t="s">
        <v>4535</v>
      </c>
    </row>
    <row r="257" spans="1:23" ht="15.75">
      <c r="A257" s="324" t="s">
        <v>3622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4535</v>
      </c>
      <c r="H257" s="320"/>
      <c r="I257" s="324" t="s">
        <v>3732</v>
      </c>
      <c r="J257" s="316"/>
      <c r="K257" s="317"/>
      <c r="L257" s="318"/>
      <c r="M257" s="467">
        <f>'Punten per wedstrijd'!E60*1.2</f>
        <v>0</v>
      </c>
      <c r="N257" s="467">
        <f>'Punten per wedstrijd'!E104</f>
        <v>224.50000000000006</v>
      </c>
      <c r="O257" s="313" t="s">
        <v>4535</v>
      </c>
      <c r="P257" s="320"/>
      <c r="Q257" s="324" t="s">
        <v>3737</v>
      </c>
      <c r="R257" s="317"/>
      <c r="S257" s="317"/>
      <c r="T257" s="317"/>
      <c r="U257" s="467">
        <f>'Punten per wedstrijd'!F121*1.2</f>
        <v>425.2799999999998</v>
      </c>
      <c r="V257" s="467">
        <f>'Punten per wedstrijd'!F164</f>
        <v>436.49999999999955</v>
      </c>
      <c r="W257" s="313" t="s">
        <v>4533</v>
      </c>
    </row>
    <row r="258" spans="1:23" ht="15.75">
      <c r="A258" s="324" t="s">
        <v>3623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4535</v>
      </c>
      <c r="H258" s="320"/>
      <c r="I258" s="324" t="s">
        <v>3733</v>
      </c>
      <c r="J258" s="316"/>
      <c r="K258" s="317"/>
      <c r="L258" s="318"/>
      <c r="M258" s="467">
        <f>'Punten per wedstrijd'!E64*1.2</f>
        <v>240.12</v>
      </c>
      <c r="N258" s="467">
        <f>'Punten per wedstrijd'!E52</f>
        <v>175.09999999999991</v>
      </c>
      <c r="O258" s="313" t="s">
        <v>4534</v>
      </c>
      <c r="P258" s="320"/>
      <c r="Q258" s="324" t="s">
        <v>3738</v>
      </c>
      <c r="R258" s="317"/>
      <c r="S258" s="317"/>
      <c r="T258" s="317"/>
      <c r="U258" s="467">
        <f>'Punten per wedstrijd'!F146*1.2</f>
        <v>872.99999999999886</v>
      </c>
      <c r="V258" s="467">
        <f>'Punten per wedstrijd'!F127</f>
        <v>541.49999999999932</v>
      </c>
      <c r="W258" s="313" t="s">
        <v>4534</v>
      </c>
    </row>
    <row r="259" spans="1:23" ht="15.75">
      <c r="A259" s="324" t="s">
        <v>3624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4534</v>
      </c>
      <c r="H259" s="320"/>
      <c r="I259" s="324" t="s">
        <v>3734</v>
      </c>
      <c r="J259" s="316"/>
      <c r="K259" s="317"/>
      <c r="L259" s="318"/>
      <c r="M259" s="467">
        <f>'Punten per wedstrijd'!E83*1.2</f>
        <v>617.87999999999977</v>
      </c>
      <c r="N259" s="467">
        <f>'Punten per wedstrijd'!E42</f>
        <v>293.69999999999993</v>
      </c>
      <c r="O259" s="313" t="s">
        <v>4534</v>
      </c>
      <c r="P259" s="320"/>
      <c r="Q259" s="324" t="s">
        <v>3739</v>
      </c>
      <c r="R259" s="317"/>
      <c r="S259" s="317"/>
      <c r="T259" s="317"/>
      <c r="U259" s="467">
        <f>'Punten per wedstrijd'!F187*1.2</f>
        <v>497.88000000000062</v>
      </c>
      <c r="V259" s="467">
        <f>'Punten per wedstrijd'!F168</f>
        <v>566.69999999999982</v>
      </c>
      <c r="W259" s="313" t="s">
        <v>4533</v>
      </c>
    </row>
    <row r="260" spans="1:23" ht="15.75">
      <c r="A260" s="324" t="s">
        <v>3625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4534</v>
      </c>
      <c r="H260" s="320"/>
      <c r="I260" s="324" t="s">
        <v>3735</v>
      </c>
      <c r="J260" s="316"/>
      <c r="K260" s="317"/>
      <c r="L260" s="318"/>
      <c r="M260" s="467">
        <f>'Punten per wedstrijd'!E92*1.2</f>
        <v>101.63999999999992</v>
      </c>
      <c r="N260" s="467">
        <f>'Punten per wedstrijd'!E17</f>
        <v>66</v>
      </c>
      <c r="O260" s="313" t="s">
        <v>4534</v>
      </c>
      <c r="P260" s="320"/>
      <c r="Q260" s="324" t="s">
        <v>3740</v>
      </c>
      <c r="R260" s="317"/>
      <c r="S260" s="317"/>
      <c r="T260" s="317"/>
      <c r="U260" s="467">
        <f>'Punten per wedstrijd'!F208*1.2</f>
        <v>611.99999999999943</v>
      </c>
      <c r="V260" s="467">
        <f>'Punten per wedstrijd'!F156</f>
        <v>433.59999999999945</v>
      </c>
      <c r="W260" s="313" t="s">
        <v>4534</v>
      </c>
    </row>
    <row r="261" spans="1:23" ht="15.75">
      <c r="A261" s="323"/>
      <c r="B261" s="320"/>
      <c r="C261" s="320"/>
      <c r="D261" s="316"/>
      <c r="E261" s="467"/>
      <c r="F261" s="467"/>
      <c r="G261" s="313"/>
      <c r="H261" s="320"/>
      <c r="I261" s="320"/>
      <c r="J261" s="316"/>
      <c r="K261" s="317"/>
      <c r="L261" s="318"/>
      <c r="M261" s="499"/>
      <c r="N261" s="499"/>
      <c r="O261" s="314"/>
      <c r="P261" s="320"/>
      <c r="Q261" s="316"/>
      <c r="R261" s="317"/>
      <c r="S261" s="317"/>
      <c r="T261" s="317"/>
      <c r="U261" s="499"/>
      <c r="V261" s="499"/>
      <c r="W261" s="314"/>
    </row>
    <row r="262" spans="1:23" s="39" customFormat="1" ht="15.75">
      <c r="A262" s="319" t="s">
        <v>2207</v>
      </c>
      <c r="B262" s="443"/>
      <c r="C262" s="443"/>
      <c r="D262" s="444"/>
      <c r="E262" s="467"/>
      <c r="F262" s="467"/>
      <c r="G262" s="446" t="s">
        <v>150</v>
      </c>
      <c r="H262" s="443"/>
      <c r="I262" s="319" t="s">
        <v>186</v>
      </c>
      <c r="J262" s="444"/>
      <c r="K262" s="443"/>
      <c r="L262" s="318"/>
      <c r="M262" s="499"/>
      <c r="N262" s="499"/>
      <c r="O262" s="446" t="s">
        <v>150</v>
      </c>
      <c r="P262" s="443"/>
      <c r="Q262" s="319" t="s">
        <v>175</v>
      </c>
      <c r="R262" s="443"/>
      <c r="S262" s="443"/>
      <c r="T262" s="443"/>
      <c r="U262" s="499"/>
      <c r="V262" s="499"/>
      <c r="W262" s="446" t="s">
        <v>150</v>
      </c>
    </row>
    <row r="263" spans="1:23" ht="15.75">
      <c r="A263" s="324" t="s">
        <v>3741</v>
      </c>
      <c r="B263" s="320"/>
      <c r="C263" s="320"/>
      <c r="D263" s="316"/>
      <c r="E263" s="467">
        <f>'Punten per wedstrijd'!F23*1.2</f>
        <v>342.59999999999974</v>
      </c>
      <c r="F263" s="467">
        <f>'Punten per wedstrijd'!F83</f>
        <v>97.5</v>
      </c>
      <c r="G263" s="313" t="s">
        <v>4534</v>
      </c>
      <c r="H263" s="320"/>
      <c r="I263" s="324" t="s">
        <v>2228</v>
      </c>
      <c r="J263" s="316"/>
      <c r="K263" s="317"/>
      <c r="L263" s="318"/>
      <c r="M263" s="467">
        <f>'Punten per wedstrijd'!G8*1.2</f>
        <v>287.75999999999965</v>
      </c>
      <c r="N263" s="467">
        <f>'Punten per wedstrijd'!G52</f>
        <v>206.99999999999955</v>
      </c>
      <c r="O263" s="313" t="s">
        <v>4534</v>
      </c>
      <c r="P263" s="320"/>
      <c r="Q263" s="324" t="s">
        <v>3749</v>
      </c>
      <c r="R263" s="317"/>
      <c r="S263" s="317"/>
      <c r="T263" s="317"/>
      <c r="U263" s="467">
        <f>'Punten per wedstrijd'!G156*1.2</f>
        <v>1208.8800000000001</v>
      </c>
      <c r="V263" s="467">
        <f>'Punten per wedstrijd'!G146</f>
        <v>751</v>
      </c>
      <c r="W263" s="313" t="s">
        <v>4534</v>
      </c>
    </row>
    <row r="264" spans="1:23" ht="15.75">
      <c r="A264" s="324" t="s">
        <v>2229</v>
      </c>
      <c r="B264" s="320"/>
      <c r="C264" s="320"/>
      <c r="D264" s="316"/>
      <c r="E264" s="467">
        <f>'Punten per wedstrijd'!F52*1.2</f>
        <v>146.27999999999901</v>
      </c>
      <c r="F264" s="467">
        <f>'Punten per wedstrijd'!F17</f>
        <v>243.7999999999995</v>
      </c>
      <c r="G264" s="313" t="s">
        <v>4535</v>
      </c>
      <c r="H264" s="320"/>
      <c r="I264" s="324" t="s">
        <v>3745</v>
      </c>
      <c r="J264" s="316"/>
      <c r="K264" s="317"/>
      <c r="L264" s="318"/>
      <c r="M264" s="467">
        <f>'Punten per wedstrijd'!G17*1.2</f>
        <v>501.59999999999968</v>
      </c>
      <c r="N264" s="467">
        <f>'Punten per wedstrijd'!G104</f>
        <v>353.59999999999991</v>
      </c>
      <c r="O264" s="313" t="s">
        <v>4534</v>
      </c>
      <c r="P264" s="320"/>
      <c r="Q264" s="324" t="s">
        <v>3750</v>
      </c>
      <c r="R264" s="317"/>
      <c r="S264" s="317"/>
      <c r="T264" s="317"/>
      <c r="U264" s="467">
        <f>'Punten per wedstrijd'!G164*1.2</f>
        <v>825.24000000000137</v>
      </c>
      <c r="V264" s="467">
        <f>'Punten per wedstrijd'!G187</f>
        <v>701.900000000001</v>
      </c>
      <c r="W264" s="313" t="s">
        <v>4536</v>
      </c>
    </row>
    <row r="265" spans="1:23" ht="15.75">
      <c r="A265" s="324" t="s">
        <v>3742</v>
      </c>
      <c r="B265" s="320"/>
      <c r="C265" s="320"/>
      <c r="D265" s="316"/>
      <c r="E265" s="467">
        <f>'Punten per wedstrijd'!F60*1.2</f>
        <v>586.37999999999954</v>
      </c>
      <c r="F265" s="467">
        <f>'Punten per wedstrijd'!F8</f>
        <v>205.70000000000027</v>
      </c>
      <c r="G265" s="313" t="s">
        <v>4534</v>
      </c>
      <c r="H265" s="320"/>
      <c r="I265" s="324" t="s">
        <v>3746</v>
      </c>
      <c r="J265" s="316"/>
      <c r="K265" s="317"/>
      <c r="L265" s="318"/>
      <c r="M265" s="467">
        <f>'Punten per wedstrijd'!G23*1.2</f>
        <v>380.87999999999954</v>
      </c>
      <c r="N265" s="467">
        <f>'Punten per wedstrijd'!G64</f>
        <v>234.90000000000009</v>
      </c>
      <c r="O265" s="313" t="s">
        <v>4534</v>
      </c>
      <c r="P265" s="320"/>
      <c r="Q265" s="324" t="s">
        <v>3751</v>
      </c>
      <c r="R265" s="317"/>
      <c r="S265" s="317"/>
      <c r="T265" s="317"/>
      <c r="U265" s="467">
        <f>'Punten per wedstrijd'!G168*1.2</f>
        <v>728.64000000000033</v>
      </c>
      <c r="V265" s="467">
        <f>'Punten per wedstrijd'!G121</f>
        <v>718.39999999999964</v>
      </c>
      <c r="W265" s="313" t="s">
        <v>4536</v>
      </c>
    </row>
    <row r="266" spans="1:23" ht="15.75">
      <c r="A266" s="324" t="s">
        <v>3743</v>
      </c>
      <c r="B266" s="320"/>
      <c r="C266" s="320"/>
      <c r="D266" s="316"/>
      <c r="E266" s="467">
        <f>'Punten per wedstrijd'!F64*1.2</f>
        <v>278.63999999999976</v>
      </c>
      <c r="F266" s="467">
        <f>'Punten per wedstrijd'!F104</f>
        <v>147.30000000000018</v>
      </c>
      <c r="G266" s="313" t="s">
        <v>4534</v>
      </c>
      <c r="H266" s="320"/>
      <c r="I266" s="324" t="s">
        <v>3747</v>
      </c>
      <c r="J266" s="316"/>
      <c r="K266" s="317"/>
      <c r="L266" s="318"/>
      <c r="M266" s="467">
        <f>'Punten per wedstrijd'!G42*1.2</f>
        <v>396.47999999999956</v>
      </c>
      <c r="N266" s="467">
        <f>'Punten per wedstrijd'!G60</f>
        <v>441.90000000000055</v>
      </c>
      <c r="O266" s="313" t="s">
        <v>4533</v>
      </c>
      <c r="P266" s="320"/>
      <c r="Q266" s="324" t="s">
        <v>3752</v>
      </c>
      <c r="R266" s="317"/>
      <c r="S266" s="317"/>
      <c r="T266" s="317"/>
      <c r="U266" s="467">
        <f>'Punten per wedstrijd'!G196*1.2</f>
        <v>789</v>
      </c>
      <c r="V266" s="467">
        <f>'Punten per wedstrijd'!G127</f>
        <v>567.49999999999909</v>
      </c>
      <c r="W266" s="313" t="s">
        <v>4534</v>
      </c>
    </row>
    <row r="267" spans="1:23" ht="15.75">
      <c r="A267" s="324" t="s">
        <v>3744</v>
      </c>
      <c r="B267" s="320"/>
      <c r="C267" s="320"/>
      <c r="D267" s="316"/>
      <c r="E267" s="467">
        <f>'Punten per wedstrijd'!F65*1.2</f>
        <v>696.3599999999999</v>
      </c>
      <c r="F267" s="467">
        <f>'Punten per wedstrijd'!F42</f>
        <v>217.5</v>
      </c>
      <c r="G267" s="313" t="s">
        <v>4533</v>
      </c>
      <c r="H267" s="320"/>
      <c r="I267" s="324" t="s">
        <v>3748</v>
      </c>
      <c r="J267" s="316"/>
      <c r="K267" s="317"/>
      <c r="L267" s="318"/>
      <c r="M267" s="467">
        <f>'Punten per wedstrijd'!G83*1.2</f>
        <v>42.480000000000111</v>
      </c>
      <c r="N267" s="467">
        <f>'Punten per wedstrijd'!G92</f>
        <v>217.70000000000027</v>
      </c>
      <c r="O267" s="313" t="s">
        <v>4535</v>
      </c>
      <c r="P267" s="320"/>
      <c r="Q267" s="324" t="s">
        <v>3753</v>
      </c>
      <c r="R267" s="317"/>
      <c r="S267" s="317"/>
      <c r="T267" s="317"/>
      <c r="U267" s="467">
        <f>'Punten per wedstrijd'!G208*1.2</f>
        <v>1527.8399999999997</v>
      </c>
      <c r="V267" s="467">
        <f>'Punten per wedstrijd'!G112</f>
        <v>541.29999999999905</v>
      </c>
      <c r="W267" s="313" t="s">
        <v>4534</v>
      </c>
    </row>
    <row r="268" spans="1:23" ht="15.75">
      <c r="A268" s="323"/>
      <c r="B268" s="320"/>
      <c r="C268" s="320"/>
      <c r="D268" s="316"/>
      <c r="E268" s="467"/>
      <c r="F268" s="467"/>
      <c r="G268" s="311"/>
      <c r="H268" s="320"/>
      <c r="I268" s="316"/>
      <c r="J268" s="316"/>
      <c r="K268" s="317"/>
      <c r="L268" s="318"/>
      <c r="M268" s="499"/>
      <c r="N268" s="499"/>
      <c r="O268" s="314"/>
      <c r="P268" s="320"/>
      <c r="Q268" s="317"/>
      <c r="R268" s="317"/>
      <c r="S268" s="317"/>
      <c r="T268" s="317"/>
      <c r="U268" s="499"/>
      <c r="V268" s="499"/>
      <c r="W268" s="314"/>
    </row>
    <row r="269" spans="1:23" s="39" customFormat="1" ht="15.75">
      <c r="A269" s="319" t="s">
        <v>187</v>
      </c>
      <c r="B269" s="443"/>
      <c r="C269" s="443"/>
      <c r="D269" s="444"/>
      <c r="E269" s="467"/>
      <c r="F269" s="467"/>
      <c r="G269" s="446" t="s">
        <v>150</v>
      </c>
      <c r="H269" s="443"/>
      <c r="I269" s="319" t="s">
        <v>188</v>
      </c>
      <c r="J269" s="444"/>
      <c r="K269" s="443"/>
      <c r="L269" s="318"/>
      <c r="M269" s="499"/>
      <c r="N269" s="499"/>
      <c r="O269" s="446" t="s">
        <v>150</v>
      </c>
      <c r="P269" s="443"/>
      <c r="Q269" s="319" t="s">
        <v>2208</v>
      </c>
      <c r="R269" s="443"/>
      <c r="S269" s="443"/>
      <c r="T269" s="443"/>
      <c r="U269" s="499"/>
      <c r="V269" s="499"/>
      <c r="W269" s="446" t="s">
        <v>150</v>
      </c>
    </row>
    <row r="270" spans="1:23" ht="15.75">
      <c r="A270" s="324" t="s">
        <v>2227</v>
      </c>
      <c r="B270" s="320"/>
      <c r="C270" s="320"/>
      <c r="D270" s="316"/>
      <c r="E270" s="467">
        <f>'Punten per wedstrijd'!H112*1.2</f>
        <v>548.87999999999897</v>
      </c>
      <c r="F270" s="467">
        <f>'Punten per wedstrijd'!H121</f>
        <v>596.29999999999973</v>
      </c>
      <c r="G270" s="313" t="s">
        <v>4533</v>
      </c>
      <c r="H270" s="320"/>
      <c r="I270" s="324" t="s">
        <v>3758</v>
      </c>
      <c r="J270" s="316"/>
      <c r="K270" s="317"/>
      <c r="L270" s="318"/>
      <c r="M270" s="467">
        <f>'Punten per wedstrijd'!H8*1.2</f>
        <v>258.83999999999867</v>
      </c>
      <c r="N270" s="467">
        <f>'Punten per wedstrijd'!H64</f>
        <v>653.10000000000127</v>
      </c>
      <c r="O270" s="313" t="s">
        <v>4535</v>
      </c>
      <c r="P270" s="320"/>
      <c r="Q270" s="324" t="s">
        <v>3763</v>
      </c>
      <c r="R270" s="317"/>
      <c r="S270" s="317"/>
      <c r="T270" s="317"/>
      <c r="U270" s="467">
        <f>'Punten per wedstrijd'!I127*1.2</f>
        <v>1179.2400000000009</v>
      </c>
      <c r="V270" s="467">
        <f>'Punten per wedstrijd'!I208</f>
        <v>906.60000000000218</v>
      </c>
      <c r="W270" s="313" t="s">
        <v>4534</v>
      </c>
    </row>
    <row r="271" spans="1:23" ht="15.75">
      <c r="A271" s="324" t="s">
        <v>3754</v>
      </c>
      <c r="B271" s="320"/>
      <c r="C271" s="320"/>
      <c r="D271" s="316"/>
      <c r="E271" s="467">
        <f>'Punten per wedstrijd'!H127*1.2</f>
        <v>585.8399999999998</v>
      </c>
      <c r="F271" s="467">
        <f>'Punten per wedstrijd'!H164</f>
        <v>301.30000000000109</v>
      </c>
      <c r="G271" s="313" t="s">
        <v>4534</v>
      </c>
      <c r="H271" s="320"/>
      <c r="I271" s="324" t="s">
        <v>3759</v>
      </c>
      <c r="J271" s="316"/>
      <c r="K271" s="317"/>
      <c r="L271" s="318"/>
      <c r="M271" s="467">
        <f>'Punten per wedstrijd'!H17*1.2</f>
        <v>379.8</v>
      </c>
      <c r="N271" s="467">
        <f>'Punten per wedstrijd'!H42</f>
        <v>522.49999999999909</v>
      </c>
      <c r="O271" s="313" t="s">
        <v>4535</v>
      </c>
      <c r="P271" s="320"/>
      <c r="Q271" s="324" t="s">
        <v>3764</v>
      </c>
      <c r="R271" s="317"/>
      <c r="S271" s="317"/>
      <c r="T271" s="317"/>
      <c r="U271" s="467">
        <f>'Punten per wedstrijd'!I146*1.2</f>
        <v>1145.0399999999966</v>
      </c>
      <c r="V271" s="467">
        <f>'Punten per wedstrijd'!I112</f>
        <v>344.60000000000036</v>
      </c>
      <c r="W271" s="313" t="s">
        <v>4534</v>
      </c>
    </row>
    <row r="272" spans="1:23" ht="15.75">
      <c r="A272" s="324" t="s">
        <v>3755</v>
      </c>
      <c r="B272" s="320"/>
      <c r="C272" s="320"/>
      <c r="D272" s="316"/>
      <c r="E272" s="467">
        <f>'Punten per wedstrijd'!H146*1.2</f>
        <v>1006.9199999999993</v>
      </c>
      <c r="F272" s="467">
        <f>'Punten per wedstrijd'!H208</f>
        <v>622.70000000000073</v>
      </c>
      <c r="G272" s="313" t="s">
        <v>4534</v>
      </c>
      <c r="H272" s="320"/>
      <c r="I272" s="324" t="s">
        <v>3760</v>
      </c>
      <c r="J272" s="316"/>
      <c r="K272" s="317"/>
      <c r="L272" s="318"/>
      <c r="M272" s="467">
        <f>'Punten per wedstrijd'!H52*1.2</f>
        <v>493.91999999999933</v>
      </c>
      <c r="N272" s="467">
        <f>'Punten per wedstrijd'!H23</f>
        <v>579.00000000000091</v>
      </c>
      <c r="O272" s="313" t="s">
        <v>4533</v>
      </c>
      <c r="P272" s="320"/>
      <c r="Q272" s="324" t="s">
        <v>3765</v>
      </c>
      <c r="R272" s="317"/>
      <c r="S272" s="317"/>
      <c r="T272" s="317"/>
      <c r="U272" s="467">
        <f>'Punten per wedstrijd'!I168*1.2</f>
        <v>1023.600000000001</v>
      </c>
      <c r="V272" s="467">
        <f>'Punten per wedstrijd'!I164</f>
        <v>394.30000000000109</v>
      </c>
      <c r="W272" s="313" t="s">
        <v>4534</v>
      </c>
    </row>
    <row r="273" spans="1:24" ht="15.75">
      <c r="A273" s="324" t="s">
        <v>3756</v>
      </c>
      <c r="B273" s="320"/>
      <c r="C273" s="320"/>
      <c r="D273" s="316"/>
      <c r="E273" s="467">
        <f>'Punten per wedstrijd'!H187*1.2</f>
        <v>1013.2800000000011</v>
      </c>
      <c r="F273" s="467">
        <f>'Punten per wedstrijd'!H156</f>
        <v>953.19999999999936</v>
      </c>
      <c r="G273" s="313" t="s">
        <v>4536</v>
      </c>
      <c r="H273" s="320"/>
      <c r="I273" s="324" t="s">
        <v>3761</v>
      </c>
      <c r="J273" s="316"/>
      <c r="K273" s="317"/>
      <c r="L273" s="318"/>
      <c r="M273" s="467">
        <f>'Punten per wedstrijd'!H60*1.2</f>
        <v>969.11999999999989</v>
      </c>
      <c r="N273" s="467">
        <f>'Punten per wedstrijd'!H92</f>
        <v>667.10000000000082</v>
      </c>
      <c r="O273" s="313" t="s">
        <v>4534</v>
      </c>
      <c r="P273" s="320"/>
      <c r="Q273" s="324" t="s">
        <v>3766</v>
      </c>
      <c r="R273" s="317"/>
      <c r="S273" s="317"/>
      <c r="T273" s="317"/>
      <c r="U273" s="467">
        <f>'Punten per wedstrijd'!I187*1.2</f>
        <v>1085.9999999999966</v>
      </c>
      <c r="V273" s="467">
        <f>'Punten per wedstrijd'!I121</f>
        <v>895.30000000000109</v>
      </c>
      <c r="W273" s="313" t="s">
        <v>4536</v>
      </c>
    </row>
    <row r="274" spans="1:24" ht="15.75">
      <c r="A274" s="324" t="s">
        <v>3757</v>
      </c>
      <c r="B274" s="320"/>
      <c r="C274" s="320"/>
      <c r="D274" s="316"/>
      <c r="E274" s="467">
        <f>'Punten per wedstrijd'!H196*1.2</f>
        <v>693.24000000000035</v>
      </c>
      <c r="F274" s="467">
        <f>'Punten per wedstrijd'!H168</f>
        <v>711</v>
      </c>
      <c r="G274" s="313" t="s">
        <v>4533</v>
      </c>
      <c r="H274" s="316"/>
      <c r="I274" s="324" t="s">
        <v>3762</v>
      </c>
      <c r="J274" s="316"/>
      <c r="K274" s="317"/>
      <c r="L274" s="318"/>
      <c r="M274" s="467">
        <f>'Punten per wedstrijd'!H104*1.2</f>
        <v>755.46000000000015</v>
      </c>
      <c r="N274" s="467">
        <f>'Punten per wedstrijd'!H83</f>
        <v>621.99999999999909</v>
      </c>
      <c r="O274" s="313" t="s">
        <v>4536</v>
      </c>
      <c r="P274" s="317"/>
      <c r="Q274" s="324" t="s">
        <v>3767</v>
      </c>
      <c r="R274" s="317"/>
      <c r="S274" s="317"/>
      <c r="T274" s="317"/>
      <c r="U274" s="467">
        <f>'Punten per wedstrijd'!I196*1.2</f>
        <v>1016.7600000000002</v>
      </c>
      <c r="V274" s="467">
        <f>'Punten per wedstrijd'!I156</f>
        <v>1051.3999999999996</v>
      </c>
      <c r="W274" s="313" t="s">
        <v>4533</v>
      </c>
      <c r="X274" s="28"/>
    </row>
    <row r="275" spans="1:24" ht="15.75">
      <c r="A275" s="322"/>
      <c r="B275" s="320"/>
      <c r="C275" s="320"/>
      <c r="D275" s="316"/>
      <c r="E275" s="467"/>
      <c r="F275" s="467"/>
      <c r="G275" s="311"/>
      <c r="H275" s="316"/>
      <c r="I275" s="315"/>
      <c r="J275" s="316"/>
      <c r="K275" s="317"/>
      <c r="L275" s="318"/>
      <c r="M275" s="499"/>
      <c r="N275" s="499"/>
      <c r="O275" s="314"/>
      <c r="P275" s="317"/>
      <c r="Q275" s="315"/>
      <c r="R275" s="317"/>
      <c r="S275" s="317"/>
      <c r="T275" s="317"/>
      <c r="U275" s="499"/>
      <c r="V275" s="499"/>
      <c r="W275" s="314"/>
      <c r="X275" s="28"/>
    </row>
    <row r="276" spans="1:24" s="39" customFormat="1" ht="15.75">
      <c r="A276" s="319" t="s">
        <v>2209</v>
      </c>
      <c r="B276" s="443"/>
      <c r="C276" s="443"/>
      <c r="D276" s="444"/>
      <c r="E276" s="467"/>
      <c r="F276" s="467"/>
      <c r="G276" s="446" t="s">
        <v>150</v>
      </c>
      <c r="H276" s="443"/>
      <c r="I276" s="319" t="s">
        <v>3530</v>
      </c>
      <c r="J276" s="444"/>
      <c r="K276" s="443"/>
      <c r="L276" s="318"/>
      <c r="M276" s="499"/>
      <c r="N276" s="499"/>
      <c r="O276" s="446" t="s">
        <v>150</v>
      </c>
      <c r="P276" s="443"/>
      <c r="Q276" s="319" t="s">
        <v>3531</v>
      </c>
      <c r="R276" s="443"/>
      <c r="S276" s="443"/>
      <c r="T276" s="443"/>
      <c r="U276" s="499"/>
      <c r="V276" s="499"/>
      <c r="W276" s="446" t="s">
        <v>150</v>
      </c>
    </row>
    <row r="277" spans="1:24" ht="15.75">
      <c r="A277" s="324" t="s">
        <v>4238</v>
      </c>
      <c r="B277" s="320"/>
      <c r="C277" s="320"/>
      <c r="D277" s="316"/>
      <c r="E277" s="467">
        <f>'Punten per wedstrijd'!I83*1.2</f>
        <v>23.4</v>
      </c>
      <c r="F277" s="467">
        <f>'Punten per wedstrijd'!I8</f>
        <v>70.099999999999994</v>
      </c>
      <c r="G277" s="313" t="s">
        <v>4535</v>
      </c>
      <c r="H277" s="320"/>
      <c r="I277" s="324" t="s">
        <v>4239</v>
      </c>
      <c r="J277" s="316"/>
      <c r="K277" s="317"/>
      <c r="L277" s="318"/>
      <c r="M277" s="467">
        <f>'Punten per wedstrijd'!J8*1.2</f>
        <v>410.64</v>
      </c>
      <c r="N277" s="467">
        <f>'Punten per wedstrijd'!J23</f>
        <v>546.1</v>
      </c>
      <c r="O277" s="313" t="s">
        <v>4535</v>
      </c>
      <c r="P277" s="320"/>
      <c r="Q277" s="324" t="s">
        <v>4240</v>
      </c>
      <c r="R277" s="317"/>
      <c r="S277" s="317"/>
      <c r="T277" s="317"/>
      <c r="U277" s="467">
        <f>'Punten per wedstrijd'!K92*1.2</f>
        <v>242.88</v>
      </c>
      <c r="V277" s="467">
        <f>'Punten per wedstrijd'!K8</f>
        <v>351.3</v>
      </c>
      <c r="W277" s="313" t="s">
        <v>4535</v>
      </c>
      <c r="X277" s="28"/>
    </row>
    <row r="278" spans="1:24" ht="15.75">
      <c r="A278" s="324" t="s">
        <v>4241</v>
      </c>
      <c r="B278" s="320"/>
      <c r="C278" s="320"/>
      <c r="D278" s="316"/>
      <c r="E278" s="467">
        <f>'Punten per wedstrijd'!I23*1.2</f>
        <v>144.6</v>
      </c>
      <c r="F278" s="467">
        <f>'Punten per wedstrijd'!I17</f>
        <v>38.4</v>
      </c>
      <c r="G278" s="313" t="s">
        <v>4534</v>
      </c>
      <c r="H278" s="320"/>
      <c r="I278" s="324" t="s">
        <v>4242</v>
      </c>
      <c r="J278" s="316"/>
      <c r="K278" s="317"/>
      <c r="L278" s="318"/>
      <c r="M278" s="467">
        <f>'Punten per wedstrijd'!J104*1.2</f>
        <v>739.74</v>
      </c>
      <c r="N278" s="467">
        <f>'Punten per wedstrijd'!J60</f>
        <v>690</v>
      </c>
      <c r="O278" s="313" t="s">
        <v>4536</v>
      </c>
      <c r="P278" s="320"/>
      <c r="Q278" s="324" t="s">
        <v>4243</v>
      </c>
      <c r="R278" s="317"/>
      <c r="S278" s="317"/>
      <c r="T278" s="317"/>
      <c r="U278" s="467">
        <f>'Punten per wedstrijd'!K60*1.2</f>
        <v>596.88</v>
      </c>
      <c r="V278" s="467">
        <f>'Punten per wedstrijd'!K17</f>
        <v>0</v>
      </c>
      <c r="W278" s="313" t="s">
        <v>4534</v>
      </c>
      <c r="X278" s="28"/>
    </row>
    <row r="279" spans="1:24" ht="15.75">
      <c r="A279" s="324" t="s">
        <v>4244</v>
      </c>
      <c r="B279" s="320"/>
      <c r="C279" s="320"/>
      <c r="D279" s="316"/>
      <c r="E279" s="467">
        <f>'Punten per wedstrijd'!I64*1.2</f>
        <v>275.39999999999998</v>
      </c>
      <c r="F279" s="467">
        <f>'Punten per wedstrijd'!I42</f>
        <v>463</v>
      </c>
      <c r="G279" s="313" t="s">
        <v>4535</v>
      </c>
      <c r="H279" s="320"/>
      <c r="I279" s="324" t="s">
        <v>4245</v>
      </c>
      <c r="J279" s="316"/>
      <c r="K279" s="317"/>
      <c r="L279" s="318"/>
      <c r="M279" s="467">
        <f>'Punten per wedstrijd'!J52*1.2</f>
        <v>412.2</v>
      </c>
      <c r="N279" s="467">
        <f>'Punten per wedstrijd'!J64</f>
        <v>547.40000000000009</v>
      </c>
      <c r="O279" s="313" t="s">
        <v>4535</v>
      </c>
      <c r="P279" s="320"/>
      <c r="Q279" s="324" t="s">
        <v>4246</v>
      </c>
      <c r="R279" s="317"/>
      <c r="S279" s="317"/>
      <c r="T279" s="317"/>
      <c r="U279" s="467">
        <f>'Punten per wedstrijd'!K23*1.2</f>
        <v>204.6</v>
      </c>
      <c r="V279" s="467">
        <f>'Punten per wedstrijd'!K42</f>
        <v>234.79999999999998</v>
      </c>
      <c r="W279" s="313" t="s">
        <v>4533</v>
      </c>
      <c r="X279" s="28"/>
    </row>
    <row r="280" spans="1:24" ht="15.75">
      <c r="A280" s="324" t="s">
        <v>4247</v>
      </c>
      <c r="B280" s="320"/>
      <c r="C280" s="320"/>
      <c r="D280" s="316"/>
      <c r="E280" s="467">
        <f>'Punten per wedstrijd'!I60*1.2</f>
        <v>356.03999999999996</v>
      </c>
      <c r="F280" s="467">
        <f>'Punten per wedstrijd'!I52</f>
        <v>97.5</v>
      </c>
      <c r="G280" s="313" t="s">
        <v>4534</v>
      </c>
      <c r="H280" s="320"/>
      <c r="I280" s="324" t="s">
        <v>4248</v>
      </c>
      <c r="J280" s="316"/>
      <c r="K280" s="317"/>
      <c r="L280" s="318"/>
      <c r="M280" s="467">
        <f>'Punten per wedstrijd'!J42*1.2</f>
        <v>571.79999999999995</v>
      </c>
      <c r="N280" s="467">
        <f>'Punten per wedstrijd'!J83</f>
        <v>543</v>
      </c>
      <c r="O280" s="313" t="s">
        <v>4536</v>
      </c>
      <c r="P280" s="320"/>
      <c r="Q280" s="324" t="s">
        <v>4999</v>
      </c>
      <c r="R280" s="317"/>
      <c r="S280" s="317"/>
      <c r="T280" s="317"/>
      <c r="U280" s="467">
        <f>'Punten per wedstrijd'!K64*1.2</f>
        <v>326.16000000000003</v>
      </c>
      <c r="V280" s="467">
        <f>'Punten per wedstrijd'!K83</f>
        <v>194.3</v>
      </c>
      <c r="W280" s="313" t="s">
        <v>4534</v>
      </c>
      <c r="X280" s="28"/>
    </row>
    <row r="281" spans="1:24" ht="15.75">
      <c r="A281" s="324" t="s">
        <v>4249</v>
      </c>
      <c r="B281" s="320"/>
      <c r="C281" s="320"/>
      <c r="D281" s="316"/>
      <c r="E281" s="467">
        <f>'Punten per wedstrijd'!I92*1.2</f>
        <v>285.12</v>
      </c>
      <c r="F281" s="467">
        <f>'Punten per wedstrijd'!I104</f>
        <v>427.90000000000003</v>
      </c>
      <c r="G281" s="313" t="s">
        <v>4535</v>
      </c>
      <c r="H281" s="320"/>
      <c r="I281" s="324" t="s">
        <v>4250</v>
      </c>
      <c r="J281" s="316"/>
      <c r="K281" s="317"/>
      <c r="L281" s="318"/>
      <c r="M281" s="467">
        <f>'Punten per wedstrijd'!J17*1.2</f>
        <v>535.55999999999995</v>
      </c>
      <c r="N281" s="467">
        <f>'Punten per wedstrijd'!J92</f>
        <v>464</v>
      </c>
      <c r="O281" s="313" t="s">
        <v>4536</v>
      </c>
      <c r="P281" s="320"/>
      <c r="Q281" s="324" t="s">
        <v>4251</v>
      </c>
      <c r="R281" s="317"/>
      <c r="S281" s="317"/>
      <c r="T281" s="317"/>
      <c r="U281" s="467">
        <f>'Punten per wedstrijd'!K52*1.2</f>
        <v>162.35999999999999</v>
      </c>
      <c r="V281" s="467">
        <f>'Punten per wedstrijd'!K104</f>
        <v>425.3</v>
      </c>
      <c r="W281" s="313" t="s">
        <v>4535</v>
      </c>
      <c r="X281" s="28"/>
    </row>
    <row r="282" spans="1:24" ht="15.75">
      <c r="A282" s="323"/>
      <c r="B282" s="320"/>
      <c r="C282" s="320"/>
      <c r="D282" s="316"/>
      <c r="E282" s="467"/>
      <c r="F282" s="467"/>
      <c r="G282" s="313"/>
      <c r="H282" s="320"/>
      <c r="I282" s="320"/>
      <c r="J282" s="316"/>
      <c r="K282" s="317"/>
      <c r="L282" s="318"/>
      <c r="M282" s="499"/>
      <c r="N282" s="499"/>
      <c r="O282" s="314"/>
      <c r="P282" s="320"/>
      <c r="Q282" s="316"/>
      <c r="R282" s="317"/>
      <c r="S282" s="317"/>
      <c r="T282" s="317"/>
      <c r="U282" s="499"/>
      <c r="V282" s="499"/>
      <c r="W282" s="314"/>
      <c r="X282" s="28"/>
    </row>
    <row r="283" spans="1:24" s="39" customFormat="1" ht="15.75">
      <c r="A283" s="319" t="s">
        <v>191</v>
      </c>
      <c r="B283" s="443"/>
      <c r="C283" s="443"/>
      <c r="D283" s="444"/>
      <c r="E283" s="467"/>
      <c r="F283" s="467"/>
      <c r="G283" s="446" t="s">
        <v>150</v>
      </c>
      <c r="H283" s="443"/>
      <c r="I283" s="319" t="s">
        <v>192</v>
      </c>
      <c r="J283" s="444"/>
      <c r="K283" s="443"/>
      <c r="L283" s="318"/>
      <c r="M283" s="499"/>
      <c r="N283" s="499"/>
      <c r="O283" s="446" t="s">
        <v>150</v>
      </c>
      <c r="P283" s="443"/>
      <c r="Q283" s="319" t="s">
        <v>195</v>
      </c>
      <c r="R283" s="443"/>
      <c r="S283" s="443"/>
      <c r="T283" s="443"/>
      <c r="U283" s="499"/>
      <c r="V283" s="499"/>
      <c r="W283" s="446" t="s">
        <v>150</v>
      </c>
    </row>
    <row r="284" spans="1:24" ht="15.75">
      <c r="A284" s="324" t="s">
        <v>4252</v>
      </c>
      <c r="B284" s="320"/>
      <c r="C284" s="320"/>
      <c r="D284" s="316"/>
      <c r="E284" s="467">
        <f>'Punten per wedstrijd'!L83*1.2</f>
        <v>78.11999999999999</v>
      </c>
      <c r="F284" s="467">
        <f>'Punten per wedstrijd'!L23</f>
        <v>81.8</v>
      </c>
      <c r="G284" s="313" t="s">
        <v>4533</v>
      </c>
      <c r="H284" s="320"/>
      <c r="I284" s="324" t="s">
        <v>2225</v>
      </c>
      <c r="J284" s="316"/>
      <c r="K284" s="317"/>
      <c r="L284" s="318"/>
      <c r="M284" s="467">
        <f>'Punten per wedstrijd'!M52*1.2</f>
        <v>474.59999999999997</v>
      </c>
      <c r="N284" s="467">
        <f>'Punten per wedstrijd'!M8</f>
        <v>281.89999999999964</v>
      </c>
      <c r="O284" s="313" t="s">
        <v>4534</v>
      </c>
      <c r="P284" s="320"/>
      <c r="Q284" s="324" t="s">
        <v>4253</v>
      </c>
      <c r="R284" s="317"/>
      <c r="S284" s="317"/>
      <c r="T284" s="317"/>
      <c r="U284" s="467">
        <f>'Punten per wedstrijd'!J146*1.2</f>
        <v>567.59999999999775</v>
      </c>
      <c r="V284" s="467">
        <f>'Punten per wedstrijd'!J156</f>
        <v>737.09999999999945</v>
      </c>
      <c r="W284" s="313" t="s">
        <v>4535</v>
      </c>
      <c r="X284" s="28"/>
    </row>
    <row r="285" spans="1:24" ht="15.75">
      <c r="A285" s="324" t="s">
        <v>2226</v>
      </c>
      <c r="B285" s="320"/>
      <c r="C285" s="320"/>
      <c r="D285" s="316"/>
      <c r="E285" s="467">
        <f>'Punten per wedstrijd'!L17*1.2</f>
        <v>97.8</v>
      </c>
      <c r="F285" s="467">
        <f>'Punten per wedstrijd'!L52</f>
        <v>71.7</v>
      </c>
      <c r="G285" s="313" t="s">
        <v>4534</v>
      </c>
      <c r="H285" s="320"/>
      <c r="I285" s="324" t="s">
        <v>4254</v>
      </c>
      <c r="J285" s="316"/>
      <c r="K285" s="317"/>
      <c r="L285" s="318"/>
      <c r="M285" s="467">
        <f>'Punten per wedstrijd'!M104*1.2</f>
        <v>803.88000000000386</v>
      </c>
      <c r="N285" s="467">
        <f>'Punten per wedstrijd'!M17</f>
        <v>406.49999999999909</v>
      </c>
      <c r="O285" s="313" t="s">
        <v>4534</v>
      </c>
      <c r="P285" s="320"/>
      <c r="Q285" s="324" t="s">
        <v>4255</v>
      </c>
      <c r="R285" s="317"/>
      <c r="S285" s="317"/>
      <c r="T285" s="317"/>
      <c r="U285" s="467">
        <f>'Punten per wedstrijd'!J187*1.2</f>
        <v>610.43999999999755</v>
      </c>
      <c r="V285" s="467">
        <f>'Punten per wedstrijd'!J164</f>
        <v>415.40000000000055</v>
      </c>
      <c r="W285" s="313" t="s">
        <v>4534</v>
      </c>
      <c r="X285" s="28"/>
    </row>
    <row r="286" spans="1:24" ht="15.75">
      <c r="A286" s="324" t="s">
        <v>4256</v>
      </c>
      <c r="B286" s="320"/>
      <c r="C286" s="320"/>
      <c r="D286" s="316"/>
      <c r="E286" s="467">
        <f>'Punten per wedstrijd'!L8*1.2</f>
        <v>207.96</v>
      </c>
      <c r="F286" s="467">
        <f>'Punten per wedstrijd'!L60</f>
        <v>396.9</v>
      </c>
      <c r="G286" s="313" t="s">
        <v>4535</v>
      </c>
      <c r="H286" s="320"/>
      <c r="I286" s="324" t="s">
        <v>4257</v>
      </c>
      <c r="J286" s="316"/>
      <c r="K286" s="317"/>
      <c r="L286" s="318"/>
      <c r="M286" s="467">
        <f>'Punten per wedstrijd'!M64*1.2</f>
        <v>603.2400000000008</v>
      </c>
      <c r="N286" s="467">
        <f>'Punten per wedstrijd'!M23</f>
        <v>426.99999999999909</v>
      </c>
      <c r="O286" s="313" t="s">
        <v>4534</v>
      </c>
      <c r="P286" s="320"/>
      <c r="Q286" s="324" t="s">
        <v>4258</v>
      </c>
      <c r="R286" s="317"/>
      <c r="S286" s="317"/>
      <c r="T286" s="317"/>
      <c r="U286" s="467">
        <f>'Punten per wedstrijd'!J121*1.2</f>
        <v>589.68000000000063</v>
      </c>
      <c r="V286" s="467">
        <f>'Punten per wedstrijd'!J168</f>
        <v>601.300000000002</v>
      </c>
      <c r="W286" s="313" t="s">
        <v>4533</v>
      </c>
      <c r="X286" s="28"/>
    </row>
    <row r="287" spans="1:24" ht="15.75">
      <c r="A287" s="324" t="s">
        <v>4259</v>
      </c>
      <c r="B287" s="320"/>
      <c r="C287" s="320"/>
      <c r="D287" s="316"/>
      <c r="E287" s="467">
        <f>'Punten per wedstrijd'!L104*1.2</f>
        <v>253.2</v>
      </c>
      <c r="F287" s="467">
        <f>'Punten per wedstrijd'!L64</f>
        <v>249.89999999999998</v>
      </c>
      <c r="G287" s="313" t="s">
        <v>4536</v>
      </c>
      <c r="H287" s="320"/>
      <c r="I287" s="324" t="s">
        <v>4260</v>
      </c>
      <c r="J287" s="316"/>
      <c r="K287" s="317"/>
      <c r="L287" s="318"/>
      <c r="M287" s="467">
        <f>'Punten per wedstrijd'!M60*1.2</f>
        <v>895.08000000000061</v>
      </c>
      <c r="N287" s="467">
        <f>'Punten per wedstrijd'!M42</f>
        <v>580.29999999999563</v>
      </c>
      <c r="O287" s="313" t="s">
        <v>4534</v>
      </c>
      <c r="P287" s="320"/>
      <c r="Q287" s="324" t="s">
        <v>4261</v>
      </c>
      <c r="R287" s="317"/>
      <c r="S287" s="317"/>
      <c r="T287" s="317"/>
      <c r="U287" s="467">
        <f>'Punten per wedstrijd'!J127*1.2</f>
        <v>551.63999999999976</v>
      </c>
      <c r="V287" s="467">
        <f>'Punten per wedstrijd'!J196</f>
        <v>278.59999999999945</v>
      </c>
      <c r="W287" s="313" t="s">
        <v>4534</v>
      </c>
      <c r="X287" s="28"/>
    </row>
    <row r="288" spans="1:24" ht="15.75">
      <c r="A288" s="324" t="s">
        <v>4262</v>
      </c>
      <c r="B288" s="320"/>
      <c r="C288" s="320"/>
      <c r="D288" s="316"/>
      <c r="E288" s="467">
        <f>'Punten per wedstrijd'!L42*1.2</f>
        <v>288.36</v>
      </c>
      <c r="F288" s="467">
        <f>'Punten per wedstrijd'!L92</f>
        <v>128.4</v>
      </c>
      <c r="G288" s="313" t="s">
        <v>4534</v>
      </c>
      <c r="H288" s="320"/>
      <c r="I288" s="324" t="s">
        <v>4263</v>
      </c>
      <c r="J288" s="316"/>
      <c r="K288" s="317"/>
      <c r="L288" s="318"/>
      <c r="M288" s="467">
        <f>'Punten per wedstrijd'!M92*1.2</f>
        <v>623.63999999999976</v>
      </c>
      <c r="N288" s="467">
        <f>'Punten per wedstrijd'!M83</f>
        <v>431.39999999999782</v>
      </c>
      <c r="O288" s="313" t="s">
        <v>4534</v>
      </c>
      <c r="P288" s="320"/>
      <c r="Q288" s="324" t="s">
        <v>4264</v>
      </c>
      <c r="R288" s="317"/>
      <c r="S288" s="317"/>
      <c r="T288" s="317"/>
      <c r="U288" s="467">
        <f>'Punten per wedstrijd'!J112*1.2</f>
        <v>716.52000000000044</v>
      </c>
      <c r="V288" s="467">
        <f>'Punten per wedstrijd'!J208</f>
        <v>588.50000000000546</v>
      </c>
      <c r="W288" s="313" t="s">
        <v>4536</v>
      </c>
      <c r="X288" s="28"/>
    </row>
    <row r="289" spans="1:26" ht="15.75">
      <c r="A289" s="323"/>
      <c r="B289" s="320"/>
      <c r="C289" s="320"/>
      <c r="D289" s="316"/>
      <c r="E289" s="467"/>
      <c r="F289" s="467"/>
      <c r="G289" s="311"/>
      <c r="H289" s="320"/>
      <c r="I289" s="316"/>
      <c r="J289" s="316"/>
      <c r="K289" s="317"/>
      <c r="L289" s="318"/>
      <c r="M289" s="499"/>
      <c r="N289" s="499"/>
      <c r="O289" s="314"/>
      <c r="P289" s="320"/>
      <c r="Q289" s="317"/>
      <c r="R289" s="317"/>
      <c r="S289" s="317"/>
      <c r="T289" s="317"/>
      <c r="U289" s="499"/>
      <c r="V289" s="499"/>
      <c r="W289" s="314"/>
      <c r="X289" s="28"/>
    </row>
    <row r="290" spans="1:26" s="39" customFormat="1" ht="15.75">
      <c r="A290" s="319" t="s">
        <v>193</v>
      </c>
      <c r="B290" s="443"/>
      <c r="C290" s="443"/>
      <c r="D290" s="444"/>
      <c r="E290" s="467"/>
      <c r="F290" s="467"/>
      <c r="G290" s="446" t="s">
        <v>150</v>
      </c>
      <c r="H290" s="443"/>
      <c r="I290" s="319" t="s">
        <v>194</v>
      </c>
      <c r="J290" s="444"/>
      <c r="K290" s="443"/>
      <c r="L290" s="318"/>
      <c r="M290" s="499"/>
      <c r="N290" s="499"/>
      <c r="O290" s="446" t="s">
        <v>150</v>
      </c>
      <c r="P290" s="443"/>
      <c r="Q290" s="319" t="s">
        <v>176</v>
      </c>
      <c r="R290" s="443"/>
      <c r="S290" s="443"/>
      <c r="T290" s="443"/>
      <c r="U290" s="499"/>
      <c r="V290" s="499"/>
      <c r="W290" s="446" t="s">
        <v>150</v>
      </c>
    </row>
    <row r="291" spans="1:26" ht="15.75">
      <c r="A291" s="324" t="s">
        <v>2224</v>
      </c>
      <c r="B291" s="320"/>
      <c r="C291" s="320"/>
      <c r="D291" s="316"/>
      <c r="E291" s="467">
        <f>'Punten per wedstrijd'!N17*1.2</f>
        <v>291.59999999999997</v>
      </c>
      <c r="F291" s="467">
        <f>'Punten per wedstrijd'!N8</f>
        <v>177.5</v>
      </c>
      <c r="G291" s="313" t="s">
        <v>4534</v>
      </c>
      <c r="H291" s="320"/>
      <c r="I291" s="324" t="s">
        <v>4265</v>
      </c>
      <c r="J291" s="316"/>
      <c r="K291" s="317"/>
      <c r="L291" s="318"/>
      <c r="M291" s="467">
        <f>'Punten per wedstrijd'!O64*1.2</f>
        <v>354.60000000000218</v>
      </c>
      <c r="N291" s="467">
        <f>'Punten per wedstrijd'!O8</f>
        <v>352.50000000000091</v>
      </c>
      <c r="O291" s="313" t="s">
        <v>4536</v>
      </c>
      <c r="P291" s="320"/>
      <c r="Q291" s="324" t="s">
        <v>4266</v>
      </c>
      <c r="R291" s="317"/>
      <c r="S291" s="317"/>
      <c r="T291" s="317"/>
      <c r="U291" s="467">
        <f>'Punten per wedstrijd'!P104*1.2</f>
        <v>274.8</v>
      </c>
      <c r="V291" s="467">
        <f>'Punten per wedstrijd'!P23</f>
        <v>204.9</v>
      </c>
      <c r="W291" s="313" t="s">
        <v>4534</v>
      </c>
      <c r="X291" s="28"/>
    </row>
    <row r="292" spans="1:26" ht="15.75">
      <c r="A292" s="324" t="s">
        <v>4267</v>
      </c>
      <c r="B292" s="320"/>
      <c r="C292" s="320"/>
      <c r="D292" s="316"/>
      <c r="E292" s="467">
        <f>'Punten per wedstrijd'!N60*1.2</f>
        <v>971.15999999999906</v>
      </c>
      <c r="F292" s="467">
        <f>'Punten per wedstrijd'!N23</f>
        <v>418.5</v>
      </c>
      <c r="G292" s="313" t="s">
        <v>4534</v>
      </c>
      <c r="H292" s="320"/>
      <c r="I292" s="324" t="s">
        <v>4268</v>
      </c>
      <c r="J292" s="316"/>
      <c r="K292" s="317"/>
      <c r="L292" s="318"/>
      <c r="M292" s="467">
        <f>'Punten per wedstrijd'!O42*1.2</f>
        <v>476.1599999999969</v>
      </c>
      <c r="N292" s="467">
        <f>'Punten per wedstrijd'!O17</f>
        <v>302.50000000000091</v>
      </c>
      <c r="O292" s="313" t="s">
        <v>4534</v>
      </c>
      <c r="P292" s="320"/>
      <c r="Q292" s="324" t="s">
        <v>4269</v>
      </c>
      <c r="R292" s="317"/>
      <c r="S292" s="317"/>
      <c r="T292" s="317"/>
      <c r="U292" s="467">
        <f>'Punten per wedstrijd'!P8*1.2</f>
        <v>451.08000000000004</v>
      </c>
      <c r="V292" s="467">
        <f>'Punten per wedstrijd'!P42</f>
        <v>549.1</v>
      </c>
      <c r="W292" s="313" t="s">
        <v>4533</v>
      </c>
      <c r="X292" s="28"/>
    </row>
    <row r="293" spans="1:26" ht="15.75">
      <c r="A293" s="324" t="s">
        <v>4270</v>
      </c>
      <c r="B293" s="320"/>
      <c r="C293" s="320"/>
      <c r="D293" s="316"/>
      <c r="E293" s="467">
        <f>'Punten per wedstrijd'!N104*1.2</f>
        <v>652.92000000000473</v>
      </c>
      <c r="F293" s="467">
        <f>'Punten per wedstrijd'!N42</f>
        <v>486.29999999999745</v>
      </c>
      <c r="G293" s="313" t="s">
        <v>4534</v>
      </c>
      <c r="H293" s="320"/>
      <c r="I293" s="324" t="s">
        <v>4271</v>
      </c>
      <c r="J293" s="316"/>
      <c r="K293" s="317"/>
      <c r="L293" s="318"/>
      <c r="M293" s="467">
        <f>'Punten per wedstrijd'!O23*1.2</f>
        <v>369.00000000000216</v>
      </c>
      <c r="N293" s="467">
        <f>'Punten per wedstrijd'!O52</f>
        <v>282</v>
      </c>
      <c r="O293" s="313" t="s">
        <v>4534</v>
      </c>
      <c r="P293" s="320"/>
      <c r="Q293" s="324" t="s">
        <v>4272</v>
      </c>
      <c r="R293" s="317"/>
      <c r="S293" s="317"/>
      <c r="T293" s="317"/>
      <c r="U293" s="467">
        <f>'Punten per wedstrijd'!P60*1.2</f>
        <v>317.09999999999997</v>
      </c>
      <c r="V293" s="467">
        <f>'Punten per wedstrijd'!P64</f>
        <v>351.9</v>
      </c>
      <c r="W293" s="313" t="s">
        <v>4533</v>
      </c>
      <c r="X293" s="28"/>
    </row>
    <row r="294" spans="1:26" ht="15.75">
      <c r="A294" s="324" t="s">
        <v>4273</v>
      </c>
      <c r="B294" s="320"/>
      <c r="C294" s="320"/>
      <c r="D294" s="316"/>
      <c r="E294" s="467">
        <f>'Punten per wedstrijd'!N52*1.2</f>
        <v>137.87999999999957</v>
      </c>
      <c r="F294" s="467">
        <f>'Punten per wedstrijd'!N83</f>
        <v>488.49999999999909</v>
      </c>
      <c r="G294" s="313" t="s">
        <v>4535</v>
      </c>
      <c r="H294" s="320"/>
      <c r="I294" s="324" t="s">
        <v>4274</v>
      </c>
      <c r="J294" s="316"/>
      <c r="K294" s="317"/>
      <c r="L294" s="318"/>
      <c r="M294" s="467">
        <f>'Punten per wedstrijd'!O92*1.2</f>
        <v>426.59999999999889</v>
      </c>
      <c r="N294" s="467">
        <f>'Punten per wedstrijd'!O60</f>
        <v>455.44999999999709</v>
      </c>
      <c r="O294" s="313" t="s">
        <v>4533</v>
      </c>
      <c r="P294" s="320"/>
      <c r="Q294" s="324" t="s">
        <v>4275</v>
      </c>
      <c r="R294" s="317"/>
      <c r="S294" s="317"/>
      <c r="T294" s="317"/>
      <c r="U294" s="467">
        <f>'Punten per wedstrijd'!P17*1.2</f>
        <v>507.83999999999992</v>
      </c>
      <c r="V294" s="467">
        <f>'Punten per wedstrijd'!P83</f>
        <v>197.60000000000002</v>
      </c>
      <c r="W294" s="313" t="s">
        <v>4534</v>
      </c>
      <c r="X294" s="28"/>
    </row>
    <row r="295" spans="1:26" ht="15.75">
      <c r="A295" s="324" t="s">
        <v>4276</v>
      </c>
      <c r="B295" s="320"/>
      <c r="C295" s="320"/>
      <c r="D295" s="316"/>
      <c r="E295" s="467">
        <f>'Punten per wedstrijd'!N64*1.2</f>
        <v>732.12000000000262</v>
      </c>
      <c r="F295" s="467">
        <f>'Punten per wedstrijd'!N92</f>
        <v>448.09999999999854</v>
      </c>
      <c r="G295" s="313" t="s">
        <v>4534</v>
      </c>
      <c r="H295" s="316"/>
      <c r="I295" s="324" t="s">
        <v>4277</v>
      </c>
      <c r="J295" s="316"/>
      <c r="K295" s="317"/>
      <c r="L295" s="318"/>
      <c r="M295" s="467">
        <f>'Punten per wedstrijd'!O83*1.2</f>
        <v>342.59999999999673</v>
      </c>
      <c r="N295" s="467">
        <f>'Punten per wedstrijd'!O104</f>
        <v>410.90000000000146</v>
      </c>
      <c r="O295" s="313" t="s">
        <v>4533</v>
      </c>
      <c r="P295" s="317"/>
      <c r="Q295" s="324" t="s">
        <v>4278</v>
      </c>
      <c r="R295" s="317"/>
      <c r="S295" s="317"/>
      <c r="T295" s="317"/>
      <c r="U295" s="467">
        <f>'Punten per wedstrijd'!P52*1.2</f>
        <v>388.2</v>
      </c>
      <c r="V295" s="467">
        <f>'Punten per wedstrijd'!P92</f>
        <v>364.5</v>
      </c>
      <c r="W295" s="313" t="s">
        <v>4536</v>
      </c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3457</v>
      </c>
      <c r="E298" s="435" t="s">
        <v>3458</v>
      </c>
      <c r="F298" s="435" t="s">
        <v>843</v>
      </c>
      <c r="G298" s="435" t="s">
        <v>2525</v>
      </c>
      <c r="H298" s="435" t="s">
        <v>2194</v>
      </c>
      <c r="I298" s="435" t="s">
        <v>2196</v>
      </c>
      <c r="J298" s="435" t="s">
        <v>2195</v>
      </c>
      <c r="K298" s="435" t="s">
        <v>2197</v>
      </c>
      <c r="L298" s="435" t="s">
        <v>2198</v>
      </c>
      <c r="M298" s="435" t="s">
        <v>2199</v>
      </c>
      <c r="N298" s="435" t="s">
        <v>2200</v>
      </c>
      <c r="O298" s="435" t="s">
        <v>2201</v>
      </c>
      <c r="P298" s="435" t="s">
        <v>2202</v>
      </c>
      <c r="Q298" s="435" t="s">
        <v>2203</v>
      </c>
      <c r="R298" s="435" t="s">
        <v>2204</v>
      </c>
      <c r="S298" s="435" t="s">
        <v>2181</v>
      </c>
      <c r="T298" s="435" t="s">
        <v>2205</v>
      </c>
      <c r="U298" s="435" t="s">
        <v>2206</v>
      </c>
      <c r="V298" s="202" t="s">
        <v>40</v>
      </c>
      <c r="W298" s="28"/>
      <c r="X298" s="28"/>
      <c r="Y298" s="28"/>
      <c r="Z298" s="28"/>
    </row>
    <row r="299" spans="1:26" ht="15.75">
      <c r="A299" s="516" t="s">
        <v>2295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3">
        <f t="shared" ref="V299:V308" si="3">SUM(D299:U299)</f>
        <v>40</v>
      </c>
      <c r="W299" s="502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6" t="s">
        <v>2266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3">
        <f t="shared" si="3"/>
        <v>36</v>
      </c>
      <c r="W300" s="502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3" t="s">
        <v>3583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3">
        <f t="shared" si="3"/>
        <v>35</v>
      </c>
      <c r="W301" s="502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2" t="s">
        <v>3585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>
        <v>2</v>
      </c>
      <c r="U302" s="330">
        <v>1</v>
      </c>
      <c r="V302" s="329">
        <f t="shared" si="3"/>
        <v>31</v>
      </c>
      <c r="W302" s="503">
        <f>SUM($F$259,$M$257,$V$257,$E$265,$N$266,$U$264,$F$271,$M$273,$V$272,$E$280,$N$278,$U$278,$F$286,$M$287,$V$285,$E$292,$N$294,$U$293)</f>
        <v>9223.2500000000018</v>
      </c>
      <c r="X302" s="330" t="s">
        <v>83</v>
      </c>
      <c r="Y302" s="28"/>
      <c r="Z302" s="28"/>
    </row>
    <row r="303" spans="1:26" ht="15.75">
      <c r="A303" s="514" t="s">
        <v>3584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3">
        <f t="shared" si="3"/>
        <v>30</v>
      </c>
      <c r="W303" s="502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2" t="s">
        <v>2254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3">
        <f t="shared" si="3"/>
        <v>23</v>
      </c>
      <c r="W304" s="502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3" t="s">
        <v>3587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3">
        <f t="shared" si="3"/>
        <v>21</v>
      </c>
      <c r="W305" s="502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4" t="s">
        <v>3586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3">
        <f t="shared" si="3"/>
        <v>21</v>
      </c>
      <c r="W306" s="502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3" t="s">
        <v>2256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3">
        <f t="shared" si="3"/>
        <v>18</v>
      </c>
      <c r="W307" s="502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2" t="s">
        <v>2253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3">
        <f t="shared" si="3"/>
        <v>15</v>
      </c>
      <c r="W308" s="502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8">
        <f>SUM(W299:W308)</f>
        <v>83040.649999999994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8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2163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3"/>
      <c r="C315" s="443"/>
      <c r="D315" s="444"/>
      <c r="E315" s="444"/>
      <c r="F315" s="444"/>
      <c r="G315" s="318" t="s">
        <v>150</v>
      </c>
      <c r="H315" s="443"/>
      <c r="I315" s="319" t="s">
        <v>184</v>
      </c>
      <c r="J315" s="444"/>
      <c r="K315" s="443"/>
      <c r="L315" s="318"/>
      <c r="M315" s="443"/>
      <c r="N315" s="443"/>
      <c r="O315" s="318" t="s">
        <v>150</v>
      </c>
      <c r="P315" s="443"/>
      <c r="Q315" s="319" t="s">
        <v>843</v>
      </c>
      <c r="R315" s="443"/>
      <c r="S315" s="443"/>
      <c r="T315" s="443"/>
      <c r="U315" s="443"/>
      <c r="V315" s="443"/>
      <c r="W315" s="318" t="s">
        <v>150</v>
      </c>
    </row>
    <row r="316" spans="1:26" ht="15.75">
      <c r="A316" s="324" t="s">
        <v>3626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4533</v>
      </c>
      <c r="H316" s="320"/>
      <c r="I316" s="324" t="s">
        <v>3768</v>
      </c>
      <c r="J316" s="316"/>
      <c r="K316" s="317"/>
      <c r="L316" s="318"/>
      <c r="M316" s="467">
        <f>'Punten per wedstrijd'!E40*1.2</f>
        <v>383.87999999999994</v>
      </c>
      <c r="N316" s="467">
        <f>'Punten per wedstrijd'!E7</f>
        <v>200.19999999999993</v>
      </c>
      <c r="O316" s="313" t="s">
        <v>4534</v>
      </c>
      <c r="P316" s="320"/>
      <c r="Q316" s="324" t="s">
        <v>3773</v>
      </c>
      <c r="R316" s="317"/>
      <c r="S316" s="317"/>
      <c r="T316" s="317"/>
      <c r="U316" s="467">
        <f>'Punten per wedstrijd'!F111*1.2</f>
        <v>955.92000000000121</v>
      </c>
      <c r="V316" s="467">
        <f>'Punten per wedstrijd'!F193</f>
        <v>525.99999999999886</v>
      </c>
      <c r="W316" s="313" t="s">
        <v>4534</v>
      </c>
    </row>
    <row r="317" spans="1:26" ht="15.75">
      <c r="A317" s="324" t="s">
        <v>3627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4534</v>
      </c>
      <c r="H317" s="320"/>
      <c r="I317" s="324" t="s">
        <v>3769</v>
      </c>
      <c r="J317" s="316"/>
      <c r="K317" s="317"/>
      <c r="L317" s="318"/>
      <c r="M317" s="467">
        <f>'Punten per wedstrijd'!E62*1.2</f>
        <v>321.83999999999992</v>
      </c>
      <c r="N317" s="467">
        <f>'Punten per wedstrijd'!E93</f>
        <v>323.8</v>
      </c>
      <c r="O317" s="313" t="s">
        <v>4533</v>
      </c>
      <c r="P317" s="320"/>
      <c r="Q317" s="324" t="s">
        <v>3777</v>
      </c>
      <c r="R317" s="317"/>
      <c r="S317" s="317"/>
      <c r="T317" s="317"/>
      <c r="U317" s="467">
        <f>'Punten per wedstrijd'!F133*1.2</f>
        <v>584.52000000000044</v>
      </c>
      <c r="V317" s="467">
        <f>'Punten per wedstrijd'!F166</f>
        <v>655.19999999999959</v>
      </c>
      <c r="W317" s="313" t="s">
        <v>4533</v>
      </c>
    </row>
    <row r="318" spans="1:26" ht="15.75">
      <c r="A318" s="324" t="s">
        <v>3628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4534</v>
      </c>
      <c r="H318" s="320"/>
      <c r="I318" s="324" t="s">
        <v>3770</v>
      </c>
      <c r="J318" s="316"/>
      <c r="K318" s="317"/>
      <c r="L318" s="318"/>
      <c r="M318" s="467">
        <f>'Punten per wedstrijd'!E71*1.2</f>
        <v>92.399999999999721</v>
      </c>
      <c r="N318" s="467">
        <f>'Punten per wedstrijd'!E55</f>
        <v>244.20000000000022</v>
      </c>
      <c r="O318" s="313" t="s">
        <v>4535</v>
      </c>
      <c r="P318" s="320"/>
      <c r="Q318" s="324" t="s">
        <v>3774</v>
      </c>
      <c r="R318" s="317"/>
      <c r="S318" s="317"/>
      <c r="T318" s="317"/>
      <c r="U318" s="467">
        <f>'Punten per wedstrijd'!F152*1.2</f>
        <v>630.11999999999875</v>
      </c>
      <c r="V318" s="467">
        <f>'Punten per wedstrijd'!F144</f>
        <v>549.60000000000014</v>
      </c>
      <c r="W318" s="313" t="s">
        <v>4536</v>
      </c>
    </row>
    <row r="319" spans="1:26" ht="15.75">
      <c r="A319" s="324" t="s">
        <v>3629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4535</v>
      </c>
      <c r="H319" s="320"/>
      <c r="I319" s="324" t="s">
        <v>3771</v>
      </c>
      <c r="J319" s="316"/>
      <c r="K319" s="317"/>
      <c r="L319" s="318"/>
      <c r="M319" s="467">
        <f>'Punten per wedstrijd'!E72*1.2</f>
        <v>354.96000000000021</v>
      </c>
      <c r="N319" s="467">
        <f>'Punten per wedstrijd'!E48</f>
        <v>314.8000000000003</v>
      </c>
      <c r="O319" s="313" t="s">
        <v>4536</v>
      </c>
      <c r="P319" s="320"/>
      <c r="Q319" s="324" t="s">
        <v>3775</v>
      </c>
      <c r="R319" s="317"/>
      <c r="S319" s="317"/>
      <c r="T319" s="317"/>
      <c r="U319" s="467">
        <f>'Punten per wedstrijd'!F176*1.2</f>
        <v>948.83999999999924</v>
      </c>
      <c r="V319" s="467">
        <f>'Punten per wedstrijd'!F175</f>
        <v>488.80000000000064</v>
      </c>
      <c r="W319" s="313" t="s">
        <v>4534</v>
      </c>
    </row>
    <row r="320" spans="1:26" ht="15.75">
      <c r="A320" s="324" t="s">
        <v>3630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4536</v>
      </c>
      <c r="H320" s="320"/>
      <c r="I320" s="324" t="s">
        <v>3772</v>
      </c>
      <c r="J320" s="316"/>
      <c r="K320" s="317"/>
      <c r="L320" s="318"/>
      <c r="M320" s="467">
        <f>'Punten per wedstrijd'!E89*1.2</f>
        <v>153.11999999999995</v>
      </c>
      <c r="N320" s="467">
        <f>'Punten per wedstrijd'!E29</f>
        <v>260.70000000000005</v>
      </c>
      <c r="O320" s="313" t="s">
        <v>4535</v>
      </c>
      <c r="P320" s="320"/>
      <c r="Q320" s="324" t="s">
        <v>3776</v>
      </c>
      <c r="R320" s="317"/>
      <c r="S320" s="317"/>
      <c r="T320" s="317"/>
      <c r="U320" s="467">
        <f>'Punten per wedstrijd'!F197*1.2</f>
        <v>1039.4399999999987</v>
      </c>
      <c r="V320" s="467">
        <f>'Punten per wedstrijd'!F159</f>
        <v>559.49999999999864</v>
      </c>
      <c r="W320" s="313" t="s">
        <v>4534</v>
      </c>
    </row>
    <row r="321" spans="1:24" ht="15.75">
      <c r="A321" s="323"/>
      <c r="B321" s="320"/>
      <c r="C321" s="320"/>
      <c r="D321" s="316"/>
      <c r="E321" s="467"/>
      <c r="F321" s="467"/>
      <c r="G321" s="313"/>
      <c r="H321" s="320"/>
      <c r="I321" s="320"/>
      <c r="J321" s="316"/>
      <c r="K321" s="317"/>
      <c r="L321" s="318"/>
      <c r="M321" s="499"/>
      <c r="N321" s="499"/>
      <c r="O321" s="314"/>
      <c r="P321" s="320"/>
      <c r="Q321" s="316"/>
      <c r="R321" s="317"/>
      <c r="S321" s="317"/>
      <c r="T321" s="317"/>
      <c r="U321" s="499"/>
      <c r="V321" s="499"/>
      <c r="W321" s="314"/>
    </row>
    <row r="322" spans="1:24" s="39" customFormat="1" ht="15.75">
      <c r="A322" s="319" t="s">
        <v>2207</v>
      </c>
      <c r="B322" s="443"/>
      <c r="C322" s="443"/>
      <c r="D322" s="444"/>
      <c r="E322" s="467"/>
      <c r="F322" s="467"/>
      <c r="G322" s="446" t="s">
        <v>150</v>
      </c>
      <c r="H322" s="443"/>
      <c r="I322" s="319" t="s">
        <v>186</v>
      </c>
      <c r="J322" s="444"/>
      <c r="K322" s="443"/>
      <c r="L322" s="318"/>
      <c r="M322" s="499"/>
      <c r="N322" s="499"/>
      <c r="O322" s="446" t="s">
        <v>150</v>
      </c>
      <c r="P322" s="443"/>
      <c r="Q322" s="319" t="s">
        <v>175</v>
      </c>
      <c r="R322" s="443"/>
      <c r="S322" s="443"/>
      <c r="T322" s="443"/>
      <c r="U322" s="499"/>
      <c r="V322" s="499"/>
      <c r="W322" s="446" t="s">
        <v>150</v>
      </c>
    </row>
    <row r="323" spans="1:24" ht="15.75">
      <c r="A323" s="324" t="s">
        <v>3778</v>
      </c>
      <c r="B323" s="320"/>
      <c r="C323" s="320"/>
      <c r="D323" s="316"/>
      <c r="E323" s="467">
        <f>'Punten per wedstrijd'!F40*1.2</f>
        <v>278.1600000000002</v>
      </c>
      <c r="F323" s="467">
        <f>'Punten per wedstrijd'!F72</f>
        <v>132.59999999999968</v>
      </c>
      <c r="G323" s="313" t="s">
        <v>4534</v>
      </c>
      <c r="H323" s="320"/>
      <c r="I323" s="324" t="s">
        <v>3783</v>
      </c>
      <c r="J323" s="316"/>
      <c r="K323" s="317"/>
      <c r="L323" s="318"/>
      <c r="M323" s="467">
        <f>'Punten per wedstrijd'!G7*1.2</f>
        <v>357.96000000000129</v>
      </c>
      <c r="N323" s="467">
        <f>'Punten per wedstrijd'!G55</f>
        <v>189.599999999999</v>
      </c>
      <c r="O323" s="313" t="s">
        <v>4534</v>
      </c>
      <c r="P323" s="320"/>
      <c r="Q323" s="324" t="s">
        <v>3787</v>
      </c>
      <c r="R323" s="317"/>
      <c r="S323" s="317"/>
      <c r="T323" s="317"/>
      <c r="U323" s="467">
        <f>'Punten per wedstrijd'!G159*1.2</f>
        <v>894.35999999999797</v>
      </c>
      <c r="V323" s="467">
        <f>'Punten per wedstrijd'!G152</f>
        <v>1192.9000000000001</v>
      </c>
      <c r="W323" s="313" t="s">
        <v>4535</v>
      </c>
    </row>
    <row r="324" spans="1:24" ht="15.75">
      <c r="A324" s="324" t="s">
        <v>3779</v>
      </c>
      <c r="B324" s="320"/>
      <c r="C324" s="320"/>
      <c r="D324" s="316"/>
      <c r="E324" s="467">
        <f>'Punten per wedstrijd'!F55*1.2</f>
        <v>598.3199999999996</v>
      </c>
      <c r="F324" s="467">
        <f>'Punten per wedstrijd'!F29</f>
        <v>353.09999999999991</v>
      </c>
      <c r="G324" s="313" t="s">
        <v>4534</v>
      </c>
      <c r="H324" s="320"/>
      <c r="I324" s="324" t="s">
        <v>3791</v>
      </c>
      <c r="J324" s="316"/>
      <c r="K324" s="317"/>
      <c r="L324" s="318"/>
      <c r="M324" s="467">
        <f>'Punten per wedstrijd'!G29*1.2</f>
        <v>503.0400000000003</v>
      </c>
      <c r="N324" s="467">
        <f>'Punten per wedstrijd'!G93</f>
        <v>252.599999999999</v>
      </c>
      <c r="O324" s="313" t="s">
        <v>4534</v>
      </c>
      <c r="P324" s="320"/>
      <c r="Q324" s="324" t="s">
        <v>3788</v>
      </c>
      <c r="R324" s="317"/>
      <c r="S324" s="317"/>
      <c r="T324" s="317"/>
      <c r="U324" s="467">
        <f>'Punten per wedstrijd'!G166*1.2</f>
        <v>644.27999999999793</v>
      </c>
      <c r="V324" s="467">
        <f>'Punten per wedstrijd'!G176</f>
        <v>601.09999999999991</v>
      </c>
      <c r="W324" s="313" t="s">
        <v>4536</v>
      </c>
    </row>
    <row r="325" spans="1:24" ht="15.75">
      <c r="A325" s="324" t="s">
        <v>3780</v>
      </c>
      <c r="B325" s="320"/>
      <c r="C325" s="320"/>
      <c r="D325" s="316"/>
      <c r="E325" s="467">
        <f>'Punten per wedstrijd'!F62*1.2</f>
        <v>392.64000000000061</v>
      </c>
      <c r="F325" s="467">
        <f>'Punten per wedstrijd'!F7</f>
        <v>335.00000000000023</v>
      </c>
      <c r="G325" s="313" t="s">
        <v>4536</v>
      </c>
      <c r="H325" s="320"/>
      <c r="I325" s="324" t="s">
        <v>3784</v>
      </c>
      <c r="J325" s="316"/>
      <c r="K325" s="317"/>
      <c r="L325" s="318"/>
      <c r="M325" s="467">
        <f>'Punten per wedstrijd'!G40*1.2</f>
        <v>269.28000000000009</v>
      </c>
      <c r="N325" s="467">
        <f>'Punten per wedstrijd'!G71</f>
        <v>383.20000000000027</v>
      </c>
      <c r="O325" s="313" t="s">
        <v>4535</v>
      </c>
      <c r="P325" s="320"/>
      <c r="Q325" s="324" t="s">
        <v>3789</v>
      </c>
      <c r="R325" s="317"/>
      <c r="S325" s="317"/>
      <c r="T325" s="317"/>
      <c r="U325" s="467">
        <f>'Punten per wedstrijd'!G175*1.2</f>
        <v>918.96000000000015</v>
      </c>
      <c r="V325" s="467">
        <f>'Punten per wedstrijd'!G133</f>
        <v>988.10000000000036</v>
      </c>
      <c r="W325" s="313" t="s">
        <v>4533</v>
      </c>
    </row>
    <row r="326" spans="1:24" ht="15.75">
      <c r="A326" s="324" t="s">
        <v>3781</v>
      </c>
      <c r="B326" s="320"/>
      <c r="C326" s="320"/>
      <c r="D326" s="316"/>
      <c r="E326" s="467">
        <f>'Punten per wedstrijd'!F71*1.2</f>
        <v>507.96000000000021</v>
      </c>
      <c r="F326" s="467">
        <f>'Punten per wedstrijd'!F93</f>
        <v>231.7999999999995</v>
      </c>
      <c r="G326" s="313" t="s">
        <v>4534</v>
      </c>
      <c r="H326" s="320"/>
      <c r="I326" s="324" t="s">
        <v>3785</v>
      </c>
      <c r="J326" s="316"/>
      <c r="K326" s="317"/>
      <c r="L326" s="318"/>
      <c r="M326" s="467">
        <f>'Punten per wedstrijd'!G48*1.2</f>
        <v>361.4399999999992</v>
      </c>
      <c r="N326" s="467">
        <f>'Punten per wedstrijd'!G62</f>
        <v>342.89999999999918</v>
      </c>
      <c r="O326" s="313" t="s">
        <v>4536</v>
      </c>
      <c r="P326" s="320"/>
      <c r="Q326" s="324" t="s">
        <v>3790</v>
      </c>
      <c r="R326" s="317"/>
      <c r="S326" s="317"/>
      <c r="T326" s="317"/>
      <c r="U326" s="467">
        <f>'Punten per wedstrijd'!G193*1.2</f>
        <v>705.83999999999924</v>
      </c>
      <c r="V326" s="467">
        <f>'Punten per wedstrijd'!G144</f>
        <v>715.29999999999973</v>
      </c>
      <c r="W326" s="313" t="s">
        <v>4533</v>
      </c>
    </row>
    <row r="327" spans="1:24" ht="15.75">
      <c r="A327" s="324" t="s">
        <v>3782</v>
      </c>
      <c r="B327" s="320"/>
      <c r="C327" s="320"/>
      <c r="D327" s="316"/>
      <c r="E327" s="467">
        <f>'Punten per wedstrijd'!F89*1.2</f>
        <v>505.91999999999962</v>
      </c>
      <c r="F327" s="467">
        <f>'Punten per wedstrijd'!F48</f>
        <v>293.29999999999927</v>
      </c>
      <c r="G327" s="313" t="s">
        <v>4534</v>
      </c>
      <c r="H327" s="320"/>
      <c r="I327" s="324" t="s">
        <v>3786</v>
      </c>
      <c r="J327" s="316"/>
      <c r="K327" s="317"/>
      <c r="L327" s="318"/>
      <c r="M327" s="467">
        <f>'Punten per wedstrijd'!G72*1.2</f>
        <v>390.48000000000008</v>
      </c>
      <c r="N327" s="467">
        <f>'Punten per wedstrijd'!G89</f>
        <v>202.49999999999909</v>
      </c>
      <c r="O327" s="313" t="s">
        <v>4534</v>
      </c>
      <c r="P327" s="320"/>
      <c r="Q327" s="324" t="s">
        <v>2302</v>
      </c>
      <c r="R327" s="317"/>
      <c r="S327" s="317"/>
      <c r="T327" s="317"/>
      <c r="U327" s="467">
        <f>'Punten per wedstrijd'!G197*1.2</f>
        <v>983.0399999999986</v>
      </c>
      <c r="V327" s="467">
        <f>'Punten per wedstrijd'!G111</f>
        <v>836.10000000000036</v>
      </c>
      <c r="W327" s="313" t="s">
        <v>4536</v>
      </c>
    </row>
    <row r="328" spans="1:24" ht="15.75">
      <c r="A328" s="323"/>
      <c r="B328" s="320"/>
      <c r="C328" s="320"/>
      <c r="D328" s="316"/>
      <c r="E328" s="467"/>
      <c r="F328" s="467"/>
      <c r="G328" s="311"/>
      <c r="H328" s="320"/>
      <c r="I328" s="316"/>
      <c r="J328" s="316"/>
      <c r="K328" s="317"/>
      <c r="L328" s="318"/>
      <c r="M328" s="499"/>
      <c r="N328" s="499"/>
      <c r="O328" s="314"/>
      <c r="P328" s="320"/>
      <c r="Q328" s="317"/>
      <c r="R328" s="317"/>
      <c r="S328" s="317"/>
      <c r="T328" s="317"/>
      <c r="U328" s="499"/>
      <c r="V328" s="499"/>
      <c r="W328" s="314"/>
    </row>
    <row r="329" spans="1:24" s="39" customFormat="1" ht="15.75">
      <c r="A329" s="319" t="s">
        <v>187</v>
      </c>
      <c r="B329" s="443"/>
      <c r="C329" s="443"/>
      <c r="D329" s="444"/>
      <c r="E329" s="467"/>
      <c r="F329" s="467"/>
      <c r="G329" s="446" t="s">
        <v>150</v>
      </c>
      <c r="H329" s="443"/>
      <c r="I329" s="319" t="s">
        <v>188</v>
      </c>
      <c r="J329" s="444"/>
      <c r="K329" s="443"/>
      <c r="L329" s="318"/>
      <c r="M329" s="499"/>
      <c r="N329" s="499"/>
      <c r="O329" s="446" t="s">
        <v>150</v>
      </c>
      <c r="P329" s="443"/>
      <c r="Q329" s="319" t="s">
        <v>2208</v>
      </c>
      <c r="R329" s="443"/>
      <c r="S329" s="443"/>
      <c r="T329" s="443"/>
      <c r="U329" s="499"/>
      <c r="V329" s="499"/>
      <c r="W329" s="446" t="s">
        <v>150</v>
      </c>
    </row>
    <row r="330" spans="1:24" ht="15.75">
      <c r="A330" s="324" t="s">
        <v>3795</v>
      </c>
      <c r="B330" s="320"/>
      <c r="C330" s="320"/>
      <c r="D330" s="316"/>
      <c r="E330" s="467">
        <f>'Punten per wedstrijd'!H111*1.2</f>
        <v>814.43999999999869</v>
      </c>
      <c r="F330" s="467">
        <f>'Punten per wedstrijd'!H133</f>
        <v>603.30000000000018</v>
      </c>
      <c r="G330" s="313" t="s">
        <v>4534</v>
      </c>
      <c r="H330" s="320"/>
      <c r="I330" s="324" t="s">
        <v>3796</v>
      </c>
      <c r="J330" s="316"/>
      <c r="K330" s="317"/>
      <c r="L330" s="318"/>
      <c r="M330" s="467">
        <f>'Punten per wedstrijd'!H7*1.2</f>
        <v>595.43999999999755</v>
      </c>
      <c r="N330" s="467">
        <f>'Punten per wedstrijd'!H71</f>
        <v>697.30000000000109</v>
      </c>
      <c r="O330" s="313" t="s">
        <v>4533</v>
      </c>
      <c r="P330" s="320"/>
      <c r="Q330" s="324" t="s">
        <v>3801</v>
      </c>
      <c r="R330" s="317"/>
      <c r="S330" s="317"/>
      <c r="T330" s="317"/>
      <c r="U330" s="467">
        <f>'Punten per wedstrijd'!I144*1.2</f>
        <v>1179.7199999999993</v>
      </c>
      <c r="V330" s="467">
        <f>'Punten per wedstrijd'!I197</f>
        <v>893.49999999999909</v>
      </c>
      <c r="W330" s="313" t="s">
        <v>4534</v>
      </c>
    </row>
    <row r="331" spans="1:24" ht="15.75">
      <c r="A331" s="324" t="s">
        <v>2223</v>
      </c>
      <c r="B331" s="320"/>
      <c r="C331" s="320"/>
      <c r="D331" s="316"/>
      <c r="E331" s="467">
        <f>'Punten per wedstrijd'!H144*1.2</f>
        <v>818.1600000000002</v>
      </c>
      <c r="F331" s="467">
        <f>'Punten per wedstrijd'!H166</f>
        <v>647.59999999999854</v>
      </c>
      <c r="G331" s="313" t="s">
        <v>4534</v>
      </c>
      <c r="H331" s="320"/>
      <c r="I331" s="324" t="s">
        <v>3797</v>
      </c>
      <c r="J331" s="316"/>
      <c r="K331" s="317"/>
      <c r="L331" s="318"/>
      <c r="M331" s="467">
        <f>'Punten per wedstrijd'!H29*1.2</f>
        <v>835.32000000000039</v>
      </c>
      <c r="N331" s="467">
        <f>'Punten per wedstrijd'!H48</f>
        <v>586.05000000000018</v>
      </c>
      <c r="O331" s="313" t="s">
        <v>4534</v>
      </c>
      <c r="P331" s="320"/>
      <c r="Q331" s="324" t="s">
        <v>3802</v>
      </c>
      <c r="R331" s="317"/>
      <c r="S331" s="317"/>
      <c r="T331" s="317"/>
      <c r="U331" s="467">
        <f>'Punten per wedstrijd'!I152*1.2</f>
        <v>960.71999999999935</v>
      </c>
      <c r="V331" s="467">
        <f>'Punten per wedstrijd'!I111</f>
        <v>698.10000000000036</v>
      </c>
      <c r="W331" s="313" t="s">
        <v>4534</v>
      </c>
    </row>
    <row r="332" spans="1:24" ht="15.75">
      <c r="A332" s="324" t="s">
        <v>3792</v>
      </c>
      <c r="B332" s="320"/>
      <c r="C332" s="320"/>
      <c r="D332" s="316"/>
      <c r="E332" s="467">
        <f>'Punten per wedstrijd'!H152*1.2</f>
        <v>686.5199999999993</v>
      </c>
      <c r="F332" s="467">
        <f>'Punten per wedstrijd'!H197</f>
        <v>565.00000000000091</v>
      </c>
      <c r="G332" s="313" t="s">
        <v>4536</v>
      </c>
      <c r="H332" s="320"/>
      <c r="I332" s="324" t="s">
        <v>3798</v>
      </c>
      <c r="J332" s="316"/>
      <c r="K332" s="317"/>
      <c r="L332" s="318"/>
      <c r="M332" s="467">
        <f>'Punten per wedstrijd'!H55*1.2</f>
        <v>808.07999999999959</v>
      </c>
      <c r="N332" s="467">
        <f>'Punten per wedstrijd'!H40</f>
        <v>608.5</v>
      </c>
      <c r="O332" s="313" t="s">
        <v>4534</v>
      </c>
      <c r="P332" s="320"/>
      <c r="Q332" s="324" t="s">
        <v>3803</v>
      </c>
      <c r="R332" s="317"/>
      <c r="S332" s="317"/>
      <c r="T332" s="317"/>
      <c r="U332" s="467">
        <f>'Punten per wedstrijd'!I175*1.2</f>
        <v>927.48000000000059</v>
      </c>
      <c r="V332" s="467">
        <f>'Punten per wedstrijd'!I166</f>
        <v>866.60000000000218</v>
      </c>
      <c r="W332" s="313" t="s">
        <v>4536</v>
      </c>
    </row>
    <row r="333" spans="1:24" ht="15.75">
      <c r="A333" s="324" t="s">
        <v>3793</v>
      </c>
      <c r="B333" s="320"/>
      <c r="C333" s="320"/>
      <c r="D333" s="316"/>
      <c r="E333" s="467">
        <f>'Punten per wedstrijd'!H176*1.2</f>
        <v>492.24000000000086</v>
      </c>
      <c r="F333" s="467">
        <f>'Punten per wedstrijd'!H159</f>
        <v>608.29999999999836</v>
      </c>
      <c r="G333" s="313" t="s">
        <v>4533</v>
      </c>
      <c r="H333" s="320"/>
      <c r="I333" s="324" t="s">
        <v>3799</v>
      </c>
      <c r="J333" s="316"/>
      <c r="K333" s="317"/>
      <c r="L333" s="318"/>
      <c r="M333" s="467">
        <f>'Punten per wedstrijd'!H62*1.2</f>
        <v>581.03999999999974</v>
      </c>
      <c r="N333" s="467">
        <f>'Punten per wedstrijd'!H89</f>
        <v>489.00000000000182</v>
      </c>
      <c r="O333" s="313" t="s">
        <v>4536</v>
      </c>
      <c r="P333" s="320"/>
      <c r="Q333" s="324" t="s">
        <v>3805</v>
      </c>
      <c r="R333" s="317"/>
      <c r="S333" s="317"/>
      <c r="T333" s="317"/>
      <c r="U333" s="467">
        <f>'Punten per wedstrijd'!I176*1.2</f>
        <v>536.39999999999884</v>
      </c>
      <c r="V333" s="467">
        <f>'Punten per wedstrijd'!I133</f>
        <v>926.69999999999982</v>
      </c>
      <c r="W333" s="313" t="s">
        <v>4535</v>
      </c>
    </row>
    <row r="334" spans="1:24" ht="15.75">
      <c r="A334" s="324" t="s">
        <v>3794</v>
      </c>
      <c r="B334" s="320"/>
      <c r="C334" s="320"/>
      <c r="D334" s="316"/>
      <c r="E334" s="467">
        <f>'Punten per wedstrijd'!H193*1.2</f>
        <v>369.59999999999889</v>
      </c>
      <c r="F334" s="467">
        <f>'Punten per wedstrijd'!H175</f>
        <v>462.60000000000036</v>
      </c>
      <c r="G334" s="313" t="s">
        <v>4535</v>
      </c>
      <c r="H334" s="316"/>
      <c r="I334" s="324" t="s">
        <v>3800</v>
      </c>
      <c r="J334" s="316"/>
      <c r="K334" s="317"/>
      <c r="L334" s="318"/>
      <c r="M334" s="467">
        <f>'Punten per wedstrijd'!H93*1.2</f>
        <v>574.80000000000211</v>
      </c>
      <c r="N334" s="467">
        <f>'Punten per wedstrijd'!H72</f>
        <v>304.49999999999909</v>
      </c>
      <c r="O334" s="313" t="s">
        <v>4534</v>
      </c>
      <c r="P334" s="317"/>
      <c r="Q334" s="324" t="s">
        <v>3804</v>
      </c>
      <c r="R334" s="317"/>
      <c r="S334" s="317"/>
      <c r="T334" s="317"/>
      <c r="U334" s="467">
        <f>'Punten per wedstrijd'!I193*1.2</f>
        <v>573.84000000000196</v>
      </c>
      <c r="V334" s="467">
        <f>'Punten per wedstrijd'!I159</f>
        <v>778.49999999999818</v>
      </c>
      <c r="W334" s="313" t="s">
        <v>4535</v>
      </c>
      <c r="X334" s="28"/>
    </row>
    <row r="335" spans="1:24" ht="15.75">
      <c r="A335" s="322"/>
      <c r="B335" s="320"/>
      <c r="C335" s="320"/>
      <c r="D335" s="316"/>
      <c r="E335" s="467"/>
      <c r="F335" s="467"/>
      <c r="G335" s="311"/>
      <c r="H335" s="316"/>
      <c r="I335" s="315"/>
      <c r="J335" s="316"/>
      <c r="K335" s="317"/>
      <c r="L335" s="318"/>
      <c r="M335" s="499"/>
      <c r="N335" s="499"/>
      <c r="O335" s="314"/>
      <c r="P335" s="317"/>
      <c r="Q335" s="315"/>
      <c r="R335" s="317"/>
      <c r="S335" s="317"/>
      <c r="T335" s="317"/>
      <c r="U335" s="499"/>
      <c r="V335" s="499"/>
      <c r="W335" s="314"/>
      <c r="X335" s="28"/>
    </row>
    <row r="336" spans="1:24" s="39" customFormat="1" ht="15.75">
      <c r="A336" s="319" t="s">
        <v>2209</v>
      </c>
      <c r="B336" s="443"/>
      <c r="C336" s="443"/>
      <c r="D336" s="444"/>
      <c r="E336" s="467"/>
      <c r="F336" s="467"/>
      <c r="G336" s="446" t="s">
        <v>150</v>
      </c>
      <c r="H336" s="443"/>
      <c r="I336" s="319" t="s">
        <v>3530</v>
      </c>
      <c r="J336" s="444"/>
      <c r="K336" s="443"/>
      <c r="L336" s="318"/>
      <c r="M336" s="499"/>
      <c r="N336" s="499"/>
      <c r="O336" s="446" t="s">
        <v>150</v>
      </c>
      <c r="P336" s="443"/>
      <c r="Q336" s="319" t="s">
        <v>3531</v>
      </c>
      <c r="R336" s="443"/>
      <c r="S336" s="443"/>
      <c r="T336" s="443"/>
      <c r="U336" s="499"/>
      <c r="V336" s="499"/>
      <c r="W336" s="446" t="s">
        <v>150</v>
      </c>
    </row>
    <row r="337" spans="1:24" ht="15.75">
      <c r="A337" s="324" t="s">
        <v>4279</v>
      </c>
      <c r="B337" s="320"/>
      <c r="C337" s="320"/>
      <c r="D337" s="316"/>
      <c r="E337" s="467">
        <f>'Punten per wedstrijd'!I72*1.2</f>
        <v>153</v>
      </c>
      <c r="F337" s="467">
        <f>'Punten per wedstrijd'!I7</f>
        <v>373.1</v>
      </c>
      <c r="G337" s="313" t="s">
        <v>4535</v>
      </c>
      <c r="H337" s="320"/>
      <c r="I337" s="324" t="s">
        <v>4280</v>
      </c>
      <c r="J337" s="316"/>
      <c r="K337" s="317"/>
      <c r="L337" s="318"/>
      <c r="M337" s="467">
        <f>'Punten per wedstrijd'!J7*1.2</f>
        <v>470.4</v>
      </c>
      <c r="N337" s="467">
        <f>'Punten per wedstrijd'!J40</f>
        <v>499.2</v>
      </c>
      <c r="O337" s="313" t="s">
        <v>4533</v>
      </c>
      <c r="P337" s="320"/>
      <c r="Q337" s="324" t="s">
        <v>5000</v>
      </c>
      <c r="R337" s="317"/>
      <c r="S337" s="317"/>
      <c r="T337" s="317"/>
      <c r="U337" s="467">
        <f>'Punten per wedstrijd'!K89*1.2</f>
        <v>311.76</v>
      </c>
      <c r="V337" s="467">
        <f>'Punten per wedstrijd'!K7</f>
        <v>446.19999999999993</v>
      </c>
      <c r="W337" s="313" t="s">
        <v>4535</v>
      </c>
      <c r="X337" s="28"/>
    </row>
    <row r="338" spans="1:24" ht="15.75">
      <c r="A338" s="324" t="s">
        <v>4281</v>
      </c>
      <c r="B338" s="320"/>
      <c r="C338" s="320"/>
      <c r="D338" s="316"/>
      <c r="E338" s="467">
        <f>'Punten per wedstrijd'!I40*1.2</f>
        <v>348.59999999999991</v>
      </c>
      <c r="F338" s="467">
        <f>'Punten per wedstrijd'!I29</f>
        <v>144</v>
      </c>
      <c r="G338" s="313" t="s">
        <v>4534</v>
      </c>
      <c r="H338" s="320"/>
      <c r="I338" s="324" t="s">
        <v>4282</v>
      </c>
      <c r="J338" s="316"/>
      <c r="K338" s="317"/>
      <c r="L338" s="318"/>
      <c r="M338" s="467">
        <f>'Punten per wedstrijd'!J93*1.2</f>
        <v>534.6</v>
      </c>
      <c r="N338" s="467">
        <f>'Punten per wedstrijd'!J62</f>
        <v>615.4</v>
      </c>
      <c r="O338" s="313" t="s">
        <v>4533</v>
      </c>
      <c r="P338" s="320"/>
      <c r="Q338" s="324" t="s">
        <v>4283</v>
      </c>
      <c r="R338" s="317"/>
      <c r="S338" s="317"/>
      <c r="T338" s="317"/>
      <c r="U338" s="467">
        <f>'Punten per wedstrijd'!K62*1.2</f>
        <v>361.2</v>
      </c>
      <c r="V338" s="467">
        <f>'Punten per wedstrijd'!K29</f>
        <v>319.29999999999995</v>
      </c>
      <c r="W338" s="313" t="s">
        <v>4536</v>
      </c>
      <c r="X338" s="28"/>
    </row>
    <row r="339" spans="1:24" ht="15.75">
      <c r="A339" s="324" t="s">
        <v>4284</v>
      </c>
      <c r="B339" s="320"/>
      <c r="C339" s="320"/>
      <c r="D339" s="316"/>
      <c r="E339" s="467">
        <f>'Punten per wedstrijd'!I71*1.2</f>
        <v>427.32</v>
      </c>
      <c r="F339" s="467">
        <f>'Punten per wedstrijd'!I48</f>
        <v>389.7</v>
      </c>
      <c r="G339" s="313" t="s">
        <v>4536</v>
      </c>
      <c r="H339" s="320"/>
      <c r="I339" s="324" t="s">
        <v>4285</v>
      </c>
      <c r="J339" s="316"/>
      <c r="K339" s="317"/>
      <c r="L339" s="318"/>
      <c r="M339" s="467">
        <f>'Punten per wedstrijd'!J55*1.2</f>
        <v>602.4</v>
      </c>
      <c r="N339" s="467">
        <f>'Punten per wedstrijd'!J71</f>
        <v>551.20000000000005</v>
      </c>
      <c r="O339" s="313" t="s">
        <v>4536</v>
      </c>
      <c r="P339" s="320"/>
      <c r="Q339" s="324" t="s">
        <v>4286</v>
      </c>
      <c r="R339" s="317"/>
      <c r="S339" s="317"/>
      <c r="T339" s="317"/>
      <c r="U339" s="467">
        <f>'Punten per wedstrijd'!K40*1.2</f>
        <v>259.2</v>
      </c>
      <c r="V339" s="467">
        <f>'Punten per wedstrijd'!K48</f>
        <v>212.8</v>
      </c>
      <c r="W339" s="313" t="s">
        <v>4536</v>
      </c>
      <c r="X339" s="28"/>
    </row>
    <row r="340" spans="1:24" ht="15.75">
      <c r="A340" s="324" t="s">
        <v>5042</v>
      </c>
      <c r="B340" s="320"/>
      <c r="C340" s="320"/>
      <c r="D340" s="316"/>
      <c r="E340" s="467">
        <f>'Punten per wedstrijd'!I62*1.2</f>
        <v>344.52000000000004</v>
      </c>
      <c r="F340" s="467">
        <f>'Punten per wedstrijd'!I55</f>
        <v>604.4</v>
      </c>
      <c r="G340" s="313" t="s">
        <v>4535</v>
      </c>
      <c r="H340" s="320"/>
      <c r="I340" s="324" t="s">
        <v>4287</v>
      </c>
      <c r="J340" s="316"/>
      <c r="K340" s="317"/>
      <c r="L340" s="318"/>
      <c r="M340" s="467">
        <f>'Punten per wedstrijd'!J48*1.2</f>
        <v>696.66000000000008</v>
      </c>
      <c r="N340" s="467">
        <f>'Punten per wedstrijd'!J72</f>
        <v>272.60000000000002</v>
      </c>
      <c r="O340" s="313" t="s">
        <v>4534</v>
      </c>
      <c r="P340" s="320"/>
      <c r="Q340" s="324" t="s">
        <v>4288</v>
      </c>
      <c r="R340" s="317"/>
      <c r="S340" s="317"/>
      <c r="T340" s="317"/>
      <c r="U340" s="467">
        <f>'Punten per wedstrijd'!K71*1.2</f>
        <v>462.23999999999995</v>
      </c>
      <c r="V340" s="467">
        <f>'Punten per wedstrijd'!K72</f>
        <v>169.39999999999998</v>
      </c>
      <c r="W340" s="313" t="s">
        <v>4534</v>
      </c>
      <c r="X340" s="28"/>
    </row>
    <row r="341" spans="1:24" ht="15.75">
      <c r="A341" s="324" t="s">
        <v>4289</v>
      </c>
      <c r="B341" s="320"/>
      <c r="C341" s="320"/>
      <c r="D341" s="316"/>
      <c r="E341" s="467">
        <f>'Punten per wedstrijd'!I89*1.2</f>
        <v>572.75999999999988</v>
      </c>
      <c r="F341" s="467">
        <f>'Punten per wedstrijd'!I93</f>
        <v>265.39999999999998</v>
      </c>
      <c r="G341" s="313" t="s">
        <v>4534</v>
      </c>
      <c r="H341" s="320"/>
      <c r="I341" s="324" t="s">
        <v>4290</v>
      </c>
      <c r="J341" s="316"/>
      <c r="K341" s="317"/>
      <c r="L341" s="318"/>
      <c r="M341" s="467">
        <f>'Punten per wedstrijd'!J29*1.2</f>
        <v>846.11999999999989</v>
      </c>
      <c r="N341" s="467">
        <f>'Punten per wedstrijd'!J89</f>
        <v>433.1</v>
      </c>
      <c r="O341" s="313" t="s">
        <v>4534</v>
      </c>
      <c r="P341" s="320"/>
      <c r="Q341" s="324" t="s">
        <v>4291</v>
      </c>
      <c r="R341" s="317"/>
      <c r="S341" s="317"/>
      <c r="T341" s="317"/>
      <c r="U341" s="467">
        <f>'Punten per wedstrijd'!K55*1.2</f>
        <v>477.96</v>
      </c>
      <c r="V341" s="467">
        <f>'Punten per wedstrijd'!K93</f>
        <v>285.5</v>
      </c>
      <c r="W341" s="313" t="s">
        <v>4534</v>
      </c>
      <c r="X341" s="28"/>
    </row>
    <row r="342" spans="1:24" ht="15.75">
      <c r="A342" s="323"/>
      <c r="B342" s="320"/>
      <c r="C342" s="320"/>
      <c r="D342" s="316"/>
      <c r="E342" s="467"/>
      <c r="F342" s="467"/>
      <c r="G342" s="313"/>
      <c r="H342" s="320"/>
      <c r="I342" s="320"/>
      <c r="J342" s="316"/>
      <c r="K342" s="317"/>
      <c r="L342" s="318"/>
      <c r="M342" s="499"/>
      <c r="N342" s="499"/>
      <c r="O342" s="314"/>
      <c r="P342" s="320"/>
      <c r="Q342" s="316"/>
      <c r="R342" s="317"/>
      <c r="S342" s="317"/>
      <c r="T342" s="317"/>
      <c r="U342" s="499"/>
      <c r="V342" s="499"/>
      <c r="W342" s="314"/>
      <c r="X342" s="28"/>
    </row>
    <row r="343" spans="1:24" s="39" customFormat="1" ht="15.75">
      <c r="A343" s="319" t="s">
        <v>191</v>
      </c>
      <c r="B343" s="443"/>
      <c r="C343" s="443"/>
      <c r="D343" s="444"/>
      <c r="E343" s="467"/>
      <c r="F343" s="467"/>
      <c r="G343" s="446" t="s">
        <v>150</v>
      </c>
      <c r="H343" s="443"/>
      <c r="I343" s="319" t="s">
        <v>192</v>
      </c>
      <c r="J343" s="444"/>
      <c r="K343" s="443"/>
      <c r="L343" s="318"/>
      <c r="M343" s="499"/>
      <c r="N343" s="499"/>
      <c r="O343" s="446" t="s">
        <v>150</v>
      </c>
      <c r="P343" s="443"/>
      <c r="Q343" s="319" t="s">
        <v>195</v>
      </c>
      <c r="R343" s="443"/>
      <c r="S343" s="443"/>
      <c r="T343" s="443"/>
      <c r="U343" s="499"/>
      <c r="V343" s="499"/>
      <c r="W343" s="446" t="s">
        <v>150</v>
      </c>
    </row>
    <row r="344" spans="1:24" ht="15.75">
      <c r="A344" s="324" t="s">
        <v>4292</v>
      </c>
      <c r="B344" s="320"/>
      <c r="C344" s="320"/>
      <c r="D344" s="316"/>
      <c r="E344" s="467">
        <f>'Punten per wedstrijd'!L72*1.2</f>
        <v>50.4</v>
      </c>
      <c r="F344" s="467">
        <f>'Punten per wedstrijd'!L40</f>
        <v>124.1</v>
      </c>
      <c r="G344" s="313" t="s">
        <v>4535</v>
      </c>
      <c r="H344" s="320"/>
      <c r="I344" s="324" t="s">
        <v>4293</v>
      </c>
      <c r="J344" s="316"/>
      <c r="K344" s="317"/>
      <c r="L344" s="318"/>
      <c r="M344" s="467">
        <f>'Punten per wedstrijd'!M55*1.2</f>
        <v>691.19999999999891</v>
      </c>
      <c r="N344" s="467">
        <f>'Punten per wedstrijd'!M7</f>
        <v>442.60000000000036</v>
      </c>
      <c r="O344" s="313" t="s">
        <v>4534</v>
      </c>
      <c r="P344" s="320"/>
      <c r="Q344" s="324" t="s">
        <v>4294</v>
      </c>
      <c r="R344" s="317"/>
      <c r="S344" s="317"/>
      <c r="T344" s="317"/>
      <c r="U344" s="467">
        <f>'Punten per wedstrijd'!J152*1.2</f>
        <v>815.04000000000303</v>
      </c>
      <c r="V344" s="467">
        <f>'Punten per wedstrijd'!J159</f>
        <v>319.60000000000218</v>
      </c>
      <c r="W344" s="313" t="s">
        <v>4534</v>
      </c>
      <c r="X344" s="28"/>
    </row>
    <row r="345" spans="1:24" ht="15.75">
      <c r="A345" s="324" t="s">
        <v>4295</v>
      </c>
      <c r="B345" s="320"/>
      <c r="C345" s="320"/>
      <c r="D345" s="316"/>
      <c r="E345" s="467">
        <f>'Punten per wedstrijd'!L29*1.2</f>
        <v>335.88000000000005</v>
      </c>
      <c r="F345" s="467">
        <f>'Punten per wedstrijd'!L55</f>
        <v>384.9</v>
      </c>
      <c r="G345" s="313" t="s">
        <v>4533</v>
      </c>
      <c r="H345" s="320"/>
      <c r="I345" s="324" t="s">
        <v>4296</v>
      </c>
      <c r="J345" s="316"/>
      <c r="K345" s="317"/>
      <c r="L345" s="318"/>
      <c r="M345" s="467">
        <f>'Punten per wedstrijd'!M93*1.2</f>
        <v>523.56000000000131</v>
      </c>
      <c r="N345" s="467">
        <f>'Punten per wedstrijd'!M29</f>
        <v>599.40000000000055</v>
      </c>
      <c r="O345" s="313" t="s">
        <v>4533</v>
      </c>
      <c r="P345" s="320"/>
      <c r="Q345" s="324" t="s">
        <v>5045</v>
      </c>
      <c r="R345" s="317"/>
      <c r="S345" s="317"/>
      <c r="T345" s="317"/>
      <c r="U345" s="467">
        <f>'Punten per wedstrijd'!J176*1.2</f>
        <v>493.07999999999953</v>
      </c>
      <c r="V345" s="467">
        <f>'Punten per wedstrijd'!J166</f>
        <v>489.20000000000073</v>
      </c>
      <c r="W345" s="313" t="s">
        <v>4536</v>
      </c>
      <c r="X345" s="28"/>
    </row>
    <row r="346" spans="1:24" ht="15.75">
      <c r="A346" s="324" t="s">
        <v>5043</v>
      </c>
      <c r="B346" s="320"/>
      <c r="C346" s="320"/>
      <c r="D346" s="316"/>
      <c r="E346" s="467">
        <f>'Punten per wedstrijd'!L7*1.2</f>
        <v>457.44</v>
      </c>
      <c r="F346" s="467">
        <f>'Punten per wedstrijd'!L62</f>
        <v>154.80000000000001</v>
      </c>
      <c r="G346" s="313" t="s">
        <v>4534</v>
      </c>
      <c r="H346" s="320"/>
      <c r="I346" s="324" t="s">
        <v>4297</v>
      </c>
      <c r="J346" s="316"/>
      <c r="K346" s="317"/>
      <c r="L346" s="318"/>
      <c r="M346" s="467">
        <f>'Punten per wedstrijd'!M71*1.2</f>
        <v>774.23999999999978</v>
      </c>
      <c r="N346" s="467">
        <f>'Punten per wedstrijd'!M40</f>
        <v>488.5</v>
      </c>
      <c r="O346" s="313" t="s">
        <v>4534</v>
      </c>
      <c r="Q346" s="324" t="s">
        <v>4298</v>
      </c>
      <c r="R346" s="317"/>
      <c r="S346" s="317"/>
      <c r="T346" s="317"/>
      <c r="U346" s="467">
        <f>'Punten per wedstrijd'!J133*1.2</f>
        <v>450.3599999999991</v>
      </c>
      <c r="V346" s="467">
        <f>'Punten per wedstrijd'!J175</f>
        <v>394.09999999999854</v>
      </c>
      <c r="W346" s="313" t="s">
        <v>4536</v>
      </c>
      <c r="X346" s="28"/>
    </row>
    <row r="347" spans="1:24" ht="15.75">
      <c r="A347" s="324" t="s">
        <v>4299</v>
      </c>
      <c r="B347" s="320"/>
      <c r="C347" s="320"/>
      <c r="D347" s="316"/>
      <c r="E347" s="467">
        <f>'Punten per wedstrijd'!L93*1.2</f>
        <v>133.19999999999999</v>
      </c>
      <c r="F347" s="467">
        <f>'Punten per wedstrijd'!L71</f>
        <v>375.5</v>
      </c>
      <c r="G347" s="313" t="s">
        <v>4535</v>
      </c>
      <c r="H347" s="320"/>
      <c r="I347" s="324" t="s">
        <v>5044</v>
      </c>
      <c r="J347" s="316"/>
      <c r="K347" s="317"/>
      <c r="L347" s="318"/>
      <c r="M347" s="467">
        <f>'Punten per wedstrijd'!M62*1.2</f>
        <v>627.48000000000172</v>
      </c>
      <c r="N347" s="467">
        <f>'Punten per wedstrijd'!M48</f>
        <v>556.70000000000073</v>
      </c>
      <c r="O347" s="313" t="s">
        <v>4536</v>
      </c>
      <c r="P347" s="320"/>
      <c r="Q347" s="324" t="s">
        <v>4300</v>
      </c>
      <c r="R347" s="317"/>
      <c r="S347" s="317"/>
      <c r="T347" s="317"/>
      <c r="U347" s="467">
        <f>'Punten per wedstrijd'!J144*1.2</f>
        <v>541.08000000000061</v>
      </c>
      <c r="V347" s="467">
        <f>'Punten per wedstrijd'!J193</f>
        <v>299.79999999999927</v>
      </c>
      <c r="W347" s="313" t="s">
        <v>4534</v>
      </c>
      <c r="X347" s="28"/>
    </row>
    <row r="348" spans="1:24" ht="15.75">
      <c r="A348" s="324" t="s">
        <v>4301</v>
      </c>
      <c r="B348" s="320"/>
      <c r="C348" s="320"/>
      <c r="D348" s="316"/>
      <c r="E348" s="467">
        <f>'Punten per wedstrijd'!L48*1.2</f>
        <v>319.2</v>
      </c>
      <c r="F348" s="467">
        <f>'Punten per wedstrijd'!L89</f>
        <v>201.5</v>
      </c>
      <c r="G348" s="313" t="s">
        <v>4534</v>
      </c>
      <c r="H348" s="320"/>
      <c r="I348" s="324" t="s">
        <v>4302</v>
      </c>
      <c r="J348" s="316"/>
      <c r="K348" s="317"/>
      <c r="L348" s="318"/>
      <c r="M348" s="467">
        <f>'Punten per wedstrijd'!M89*1.2</f>
        <v>414.96000000000129</v>
      </c>
      <c r="N348" s="467">
        <f>'Punten per wedstrijd'!M72</f>
        <v>309.09999999999945</v>
      </c>
      <c r="O348" s="313" t="s">
        <v>4534</v>
      </c>
      <c r="P348" s="320"/>
      <c r="Q348" s="324" t="s">
        <v>2301</v>
      </c>
      <c r="R348" s="317"/>
      <c r="S348" s="317"/>
      <c r="T348" s="317"/>
      <c r="U348" s="467">
        <f>'Punten per wedstrijd'!J111*1.2</f>
        <v>637.19999999999777</v>
      </c>
      <c r="V348" s="467">
        <f>'Punten per wedstrijd'!J197</f>
        <v>384.89999999999964</v>
      </c>
      <c r="W348" s="313" t="s">
        <v>4534</v>
      </c>
      <c r="X348" s="28"/>
    </row>
    <row r="349" spans="1:24" ht="15.75">
      <c r="A349" s="323"/>
      <c r="B349" s="320"/>
      <c r="C349" s="320"/>
      <c r="D349" s="316"/>
      <c r="E349" s="467"/>
      <c r="F349" s="467"/>
      <c r="G349" s="311"/>
      <c r="H349" s="320"/>
      <c r="I349" s="316"/>
      <c r="J349" s="316"/>
      <c r="K349" s="317"/>
      <c r="L349" s="318"/>
      <c r="M349" s="499"/>
      <c r="N349" s="499"/>
      <c r="O349" s="314"/>
      <c r="P349" s="320"/>
      <c r="Q349" s="317"/>
      <c r="R349" s="317"/>
      <c r="S349" s="317"/>
      <c r="T349" s="317"/>
      <c r="U349" s="499"/>
      <c r="V349" s="499"/>
      <c r="W349" s="314"/>
      <c r="X349" s="28"/>
    </row>
    <row r="350" spans="1:24" s="39" customFormat="1" ht="15.75">
      <c r="A350" s="319" t="s">
        <v>193</v>
      </c>
      <c r="B350" s="443"/>
      <c r="C350" s="443"/>
      <c r="D350" s="444"/>
      <c r="E350" s="467"/>
      <c r="F350" s="467"/>
      <c r="G350" s="446" t="s">
        <v>150</v>
      </c>
      <c r="H350" s="443"/>
      <c r="I350" s="319" t="s">
        <v>194</v>
      </c>
      <c r="J350" s="444"/>
      <c r="K350" s="443"/>
      <c r="L350" s="318"/>
      <c r="M350" s="499"/>
      <c r="N350" s="499"/>
      <c r="O350" s="446" t="s">
        <v>150</v>
      </c>
      <c r="P350" s="443"/>
      <c r="Q350" s="319" t="s">
        <v>176</v>
      </c>
      <c r="R350" s="443"/>
      <c r="S350" s="443"/>
      <c r="T350" s="443"/>
      <c r="U350" s="499"/>
      <c r="V350" s="499"/>
      <c r="W350" s="446" t="s">
        <v>150</v>
      </c>
    </row>
    <row r="351" spans="1:24" ht="15.75">
      <c r="A351" s="324" t="s">
        <v>4303</v>
      </c>
      <c r="B351" s="320"/>
      <c r="C351" s="320"/>
      <c r="D351" s="316"/>
      <c r="E351" s="467">
        <f>'Punten per wedstrijd'!N29*1.2</f>
        <v>666.3599999999991</v>
      </c>
      <c r="F351" s="467">
        <f>'Punten per wedstrijd'!N7</f>
        <v>495.79999999999927</v>
      </c>
      <c r="G351" s="313" t="s">
        <v>4534</v>
      </c>
      <c r="H351" s="320"/>
      <c r="I351" s="324" t="s">
        <v>5078</v>
      </c>
      <c r="J351" s="316"/>
      <c r="K351" s="317"/>
      <c r="L351" s="318"/>
      <c r="M351" s="467">
        <f>'Punten per wedstrijd'!O71*1.2</f>
        <v>408.48000000000172</v>
      </c>
      <c r="N351" s="467">
        <f>'Punten per wedstrijd'!O7</f>
        <v>407.69999999999891</v>
      </c>
      <c r="O351" s="313" t="s">
        <v>4536</v>
      </c>
      <c r="P351" s="320"/>
      <c r="Q351" s="324" t="s">
        <v>4304</v>
      </c>
      <c r="R351" s="317"/>
      <c r="S351" s="317"/>
      <c r="T351" s="317"/>
      <c r="U351" s="467">
        <f>'Punten per wedstrijd'!P93*1.2</f>
        <v>347.76</v>
      </c>
      <c r="V351" s="467">
        <f>'Punten per wedstrijd'!P40</f>
        <v>384.90000000000003</v>
      </c>
      <c r="W351" s="313" t="s">
        <v>4533</v>
      </c>
      <c r="X351" s="28"/>
    </row>
    <row r="352" spans="1:24" ht="15.75">
      <c r="A352" s="324" t="s">
        <v>2220</v>
      </c>
      <c r="B352" s="320"/>
      <c r="C352" s="320"/>
      <c r="D352" s="316"/>
      <c r="E352" s="467">
        <f>'Punten per wedstrijd'!N62*1.2</f>
        <v>714.6</v>
      </c>
      <c r="F352" s="467">
        <f>'Punten per wedstrijd'!N40</f>
        <v>333.29999999999927</v>
      </c>
      <c r="G352" s="313" t="s">
        <v>4534</v>
      </c>
      <c r="H352" s="320"/>
      <c r="I352" s="324" t="s">
        <v>4305</v>
      </c>
      <c r="J352" s="316"/>
      <c r="K352" s="317"/>
      <c r="L352" s="318"/>
      <c r="M352" s="467">
        <f>'Punten per wedstrijd'!O48*1.2</f>
        <v>731.8800000000017</v>
      </c>
      <c r="N352" s="467">
        <f>'Punten per wedstrijd'!O29</f>
        <v>448.79999999999927</v>
      </c>
      <c r="O352" s="313" t="s">
        <v>4534</v>
      </c>
      <c r="P352" s="320"/>
      <c r="Q352" s="324" t="s">
        <v>4306</v>
      </c>
      <c r="R352" s="317"/>
      <c r="S352" s="317"/>
      <c r="T352" s="317"/>
      <c r="U352" s="467">
        <f>'Punten per wedstrijd'!P7*1.2</f>
        <v>207</v>
      </c>
      <c r="V352" s="467">
        <f>'Punten per wedstrijd'!P48</f>
        <v>395.80000000000007</v>
      </c>
      <c r="W352" s="313" t="s">
        <v>4535</v>
      </c>
      <c r="X352" s="28"/>
    </row>
    <row r="353" spans="1:26" ht="15.75">
      <c r="A353" s="324" t="s">
        <v>4307</v>
      </c>
      <c r="B353" s="320"/>
      <c r="C353" s="320"/>
      <c r="D353" s="316"/>
      <c r="E353" s="467">
        <f>'Punten per wedstrijd'!N93*1.2</f>
        <v>363.47999999999848</v>
      </c>
      <c r="F353" s="467">
        <f>'Punten per wedstrijd'!N48</f>
        <v>401.80000000000109</v>
      </c>
      <c r="G353" s="313" t="s">
        <v>4533</v>
      </c>
      <c r="H353" s="320"/>
      <c r="I353" s="324" t="s">
        <v>4308</v>
      </c>
      <c r="J353" s="316"/>
      <c r="K353" s="317"/>
      <c r="L353" s="318"/>
      <c r="M353" s="467">
        <f>'Punten per wedstrijd'!O40*1.2</f>
        <v>568.19999999999993</v>
      </c>
      <c r="N353" s="467">
        <f>'Punten per wedstrijd'!O55</f>
        <v>287.00000000000182</v>
      </c>
      <c r="O353" s="313" t="s">
        <v>4534</v>
      </c>
      <c r="P353" s="320"/>
      <c r="Q353" s="324" t="s">
        <v>5047</v>
      </c>
      <c r="R353" s="317"/>
      <c r="S353" s="317"/>
      <c r="T353" s="317"/>
      <c r="U353" s="467">
        <f>'Punten per wedstrijd'!P62*1.2</f>
        <v>434.75999999999993</v>
      </c>
      <c r="V353" s="467">
        <f>'Punten per wedstrijd'!P71</f>
        <v>333.7</v>
      </c>
      <c r="W353" s="313" t="s">
        <v>4534</v>
      </c>
      <c r="X353" s="28"/>
    </row>
    <row r="354" spans="1:26" ht="15.75">
      <c r="A354" s="324" t="s">
        <v>4309</v>
      </c>
      <c r="B354" s="320"/>
      <c r="C354" s="320"/>
      <c r="D354" s="316"/>
      <c r="E354" s="467">
        <f>'Punten per wedstrijd'!N55*1.2</f>
        <v>628.44000000000085</v>
      </c>
      <c r="F354" s="467">
        <f>'Punten per wedstrijd'!N72</f>
        <v>139.80000000000018</v>
      </c>
      <c r="G354" s="313" t="s">
        <v>4534</v>
      </c>
      <c r="H354" s="320"/>
      <c r="I354" s="324" t="s">
        <v>5046</v>
      </c>
      <c r="J354" s="316"/>
      <c r="K354" s="317"/>
      <c r="L354" s="318"/>
      <c r="M354" s="467">
        <f>'Punten per wedstrijd'!O89*1.2</f>
        <v>308.27999999999844</v>
      </c>
      <c r="N354" s="467">
        <f>'Punten per wedstrijd'!O62</f>
        <v>314.19999999999891</v>
      </c>
      <c r="O354" s="313" t="s">
        <v>4533</v>
      </c>
      <c r="P354" s="320"/>
      <c r="Q354" s="324" t="s">
        <v>4310</v>
      </c>
      <c r="R354" s="317"/>
      <c r="S354" s="317"/>
      <c r="T354" s="317"/>
      <c r="U354" s="467">
        <f>'Punten per wedstrijd'!P29*1.2</f>
        <v>240.48</v>
      </c>
      <c r="V354" s="467">
        <f>'Punten per wedstrijd'!P72</f>
        <v>449.4</v>
      </c>
      <c r="W354" s="313" t="s">
        <v>4535</v>
      </c>
      <c r="X354" s="28"/>
    </row>
    <row r="355" spans="1:26" ht="15.75">
      <c r="A355" s="324" t="s">
        <v>5041</v>
      </c>
      <c r="B355" s="320"/>
      <c r="C355" s="320"/>
      <c r="D355" s="316"/>
      <c r="E355" s="467">
        <f>'Punten per wedstrijd'!N71*1.2</f>
        <v>742.07999999999731</v>
      </c>
      <c r="F355" s="467">
        <f>'Punten per wedstrijd'!N89</f>
        <v>379.29999999999836</v>
      </c>
      <c r="G355" s="313" t="s">
        <v>4534</v>
      </c>
      <c r="H355" s="316"/>
      <c r="I355" s="324" t="s">
        <v>4311</v>
      </c>
      <c r="J355" s="316"/>
      <c r="K355" s="317"/>
      <c r="L355" s="318"/>
      <c r="M355" s="467">
        <f>'Punten per wedstrijd'!O72*1.2</f>
        <v>448.79999999999887</v>
      </c>
      <c r="N355" s="467">
        <f>'Punten per wedstrijd'!O93</f>
        <v>458.5</v>
      </c>
      <c r="O355" s="313" t="s">
        <v>4533</v>
      </c>
      <c r="P355" s="317"/>
      <c r="Q355" s="324" t="s">
        <v>4312</v>
      </c>
      <c r="R355" s="317"/>
      <c r="S355" s="317"/>
      <c r="T355" s="317"/>
      <c r="U355" s="467">
        <f>'Punten per wedstrijd'!P55*1.2</f>
        <v>247.68</v>
      </c>
      <c r="V355" s="467">
        <f>'Punten per wedstrijd'!P89</f>
        <v>394.8</v>
      </c>
      <c r="W355" s="313" t="s">
        <v>4535</v>
      </c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3457</v>
      </c>
      <c r="E358" s="435" t="s">
        <v>3458</v>
      </c>
      <c r="F358" s="435" t="s">
        <v>843</v>
      </c>
      <c r="G358" s="435" t="s">
        <v>2525</v>
      </c>
      <c r="H358" s="435" t="s">
        <v>2194</v>
      </c>
      <c r="I358" s="435" t="s">
        <v>2196</v>
      </c>
      <c r="J358" s="435" t="s">
        <v>2195</v>
      </c>
      <c r="K358" s="435" t="s">
        <v>2197</v>
      </c>
      <c r="L358" s="435" t="s">
        <v>2198</v>
      </c>
      <c r="M358" s="435" t="s">
        <v>2199</v>
      </c>
      <c r="N358" s="435" t="s">
        <v>2200</v>
      </c>
      <c r="O358" s="435" t="s">
        <v>2201</v>
      </c>
      <c r="P358" s="435" t="s">
        <v>2202</v>
      </c>
      <c r="Q358" s="435" t="s">
        <v>2203</v>
      </c>
      <c r="R358" s="435" t="s">
        <v>2204</v>
      </c>
      <c r="S358" s="435" t="s">
        <v>2181</v>
      </c>
      <c r="T358" s="435" t="s">
        <v>2205</v>
      </c>
      <c r="U358" s="435" t="s">
        <v>2206</v>
      </c>
      <c r="V358" s="202" t="s">
        <v>40</v>
      </c>
      <c r="W358" s="28"/>
      <c r="X358" s="28"/>
      <c r="Y358" s="28"/>
      <c r="Z358" s="28"/>
    </row>
    <row r="359" spans="1:26" ht="15.75">
      <c r="A359" s="515" t="s">
        <v>2268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3">
        <f t="shared" ref="V359:V368" si="4">SUM(D359:U359)</f>
        <v>36</v>
      </c>
      <c r="W359" s="502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5" t="s">
        <v>3588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3">
        <f t="shared" si="4"/>
        <v>33</v>
      </c>
      <c r="W360" s="502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3" t="s">
        <v>3590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3">
        <f t="shared" si="4"/>
        <v>32</v>
      </c>
      <c r="W361" s="502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3" t="s">
        <v>2242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>
        <v>2</v>
      </c>
      <c r="S362" s="330">
        <v>3</v>
      </c>
      <c r="T362" s="330">
        <v>0</v>
      </c>
      <c r="U362" s="330">
        <v>0</v>
      </c>
      <c r="V362" s="329">
        <f t="shared" si="4"/>
        <v>30</v>
      </c>
      <c r="W362" s="503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4" t="s">
        <v>3589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3">
        <f t="shared" si="4"/>
        <v>30</v>
      </c>
      <c r="W363" s="502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3" t="s">
        <v>2250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3">
        <f t="shared" si="4"/>
        <v>29</v>
      </c>
      <c r="W364" s="502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4" t="s">
        <v>2300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3">
        <f t="shared" si="4"/>
        <v>27</v>
      </c>
      <c r="W365" s="502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3" t="s">
        <v>2296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3">
        <f t="shared" si="4"/>
        <v>19</v>
      </c>
      <c r="W366" s="502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3" t="s">
        <v>2282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3">
        <f t="shared" si="4"/>
        <v>18</v>
      </c>
      <c r="W367" s="502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3" t="s">
        <v>2309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3">
        <f t="shared" si="4"/>
        <v>16</v>
      </c>
      <c r="W368" s="502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8">
        <f>SUM(W359:W368)</f>
        <v>87912.969999999987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8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2164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3"/>
      <c r="C375" s="443"/>
      <c r="D375" s="444"/>
      <c r="E375" s="444"/>
      <c r="F375" s="444"/>
      <c r="G375" s="318" t="s">
        <v>150</v>
      </c>
      <c r="H375" s="443"/>
      <c r="I375" s="319" t="s">
        <v>184</v>
      </c>
      <c r="J375" s="444"/>
      <c r="K375" s="443"/>
      <c r="L375" s="318"/>
      <c r="M375" s="443"/>
      <c r="N375" s="443"/>
      <c r="O375" s="318" t="s">
        <v>150</v>
      </c>
      <c r="P375" s="443"/>
      <c r="Q375" s="319" t="s">
        <v>843</v>
      </c>
      <c r="R375" s="443"/>
      <c r="S375" s="443"/>
      <c r="T375" s="443"/>
      <c r="U375" s="443"/>
      <c r="V375" s="443"/>
      <c r="W375" s="318" t="s">
        <v>150</v>
      </c>
    </row>
    <row r="376" spans="1:26" ht="15.75">
      <c r="A376" s="324" t="s">
        <v>2234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4533</v>
      </c>
      <c r="H376" s="320"/>
      <c r="I376" s="324" t="s">
        <v>3806</v>
      </c>
      <c r="J376" s="316"/>
      <c r="K376" s="317"/>
      <c r="L376" s="318"/>
      <c r="M376" s="467">
        <f>'Punten per wedstrijd'!E13*1.2</f>
        <v>288.83999999999992</v>
      </c>
      <c r="N376" s="467">
        <f>'Punten per wedstrijd'!E6</f>
        <v>83.300000000000068</v>
      </c>
      <c r="O376" s="313" t="s">
        <v>4534</v>
      </c>
      <c r="P376" s="320"/>
      <c r="Q376" s="324" t="s">
        <v>2230</v>
      </c>
      <c r="R376" s="317"/>
      <c r="S376" s="317"/>
      <c r="T376" s="317"/>
      <c r="U376" s="467">
        <f>'Punten per wedstrijd'!F110*1.2</f>
        <v>612.48000000000093</v>
      </c>
      <c r="V376" s="467">
        <f>'Punten per wedstrijd'!F199</f>
        <v>412.89999999999918</v>
      </c>
      <c r="W376" s="313" t="s">
        <v>4534</v>
      </c>
    </row>
    <row r="377" spans="1:26" ht="15.75">
      <c r="A377" s="324" t="s">
        <v>3631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4536</v>
      </c>
      <c r="H377" s="320"/>
      <c r="I377" s="324" t="s">
        <v>4502</v>
      </c>
      <c r="J377" s="316"/>
      <c r="K377" s="317"/>
      <c r="L377" s="318"/>
      <c r="M377" s="467">
        <f>'Punten per wedstrijd'!E49*1.2</f>
        <v>309.96000000000009</v>
      </c>
      <c r="N377" s="467">
        <f>'Punten per wedstrijd'!E98</f>
        <v>230.80000000000007</v>
      </c>
      <c r="O377" s="313" t="s">
        <v>4534</v>
      </c>
      <c r="P377" s="320"/>
      <c r="Q377" s="324" t="s">
        <v>4503</v>
      </c>
      <c r="R377" s="317"/>
      <c r="S377" s="317"/>
      <c r="T377" s="317"/>
      <c r="U377" s="467">
        <f>'Punten per wedstrijd'!F114*1.2</f>
        <v>378.59999999999945</v>
      </c>
      <c r="V377" s="467">
        <f>'Punten per wedstrijd'!F153</f>
        <v>663.79999999999927</v>
      </c>
      <c r="W377" s="313" t="s">
        <v>4535</v>
      </c>
    </row>
    <row r="378" spans="1:26" ht="15.75">
      <c r="A378" s="324" t="s">
        <v>3632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4534</v>
      </c>
      <c r="H378" s="320"/>
      <c r="I378" s="324" t="s">
        <v>3807</v>
      </c>
      <c r="J378" s="316"/>
      <c r="K378" s="317"/>
      <c r="L378" s="318"/>
      <c r="M378" s="467">
        <f>'Punten per wedstrijd'!E74*1.2</f>
        <v>479.40000000000009</v>
      </c>
      <c r="N378" s="467">
        <f>'Punten per wedstrijd'!E25</f>
        <v>143.39999999999998</v>
      </c>
      <c r="O378" s="313" t="s">
        <v>4534</v>
      </c>
      <c r="P378" s="320"/>
      <c r="Q378" s="324" t="s">
        <v>2299</v>
      </c>
      <c r="R378" s="317"/>
      <c r="S378" s="317"/>
      <c r="T378" s="317"/>
      <c r="U378" s="467">
        <f>'Punten per wedstrijd'!F125*1.2</f>
        <v>566.87999999999897</v>
      </c>
      <c r="V378" s="467">
        <f>'Punten per wedstrijd'!F117</f>
        <v>445.90000000000009</v>
      </c>
      <c r="W378" s="313" t="s">
        <v>4534</v>
      </c>
    </row>
    <row r="379" spans="1:26" ht="15.75">
      <c r="A379" s="324" t="s">
        <v>4504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4534</v>
      </c>
      <c r="H379" s="320"/>
      <c r="I379" s="324" t="s">
        <v>3808</v>
      </c>
      <c r="J379" s="316"/>
      <c r="K379" s="317"/>
      <c r="L379" s="318"/>
      <c r="M379" s="467">
        <f>'Punten per wedstrijd'!E88*1.2</f>
        <v>186.4800000000001</v>
      </c>
      <c r="N379" s="467">
        <f>'Punten per wedstrijd'!E21</f>
        <v>207.10000000000002</v>
      </c>
      <c r="O379" s="313" t="s">
        <v>4533</v>
      </c>
      <c r="P379" s="320"/>
      <c r="Q379" s="324" t="s">
        <v>2235</v>
      </c>
      <c r="R379" s="317"/>
      <c r="S379" s="317"/>
      <c r="T379" s="317"/>
      <c r="U379" s="467">
        <f>'Punten per wedstrijd'!F192*1.2</f>
        <v>595.43999999999926</v>
      </c>
      <c r="V379" s="467">
        <f>'Punten per wedstrijd'!F178</f>
        <v>727</v>
      </c>
      <c r="W379" s="313" t="s">
        <v>4533</v>
      </c>
    </row>
    <row r="380" spans="1:26" ht="15.75">
      <c r="A380" s="324" t="s">
        <v>3633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4533</v>
      </c>
      <c r="H380" s="320"/>
      <c r="I380" s="324" t="s">
        <v>3809</v>
      </c>
      <c r="J380" s="316"/>
      <c r="K380" s="317"/>
      <c r="L380" s="318"/>
      <c r="M380" s="467">
        <f>'Punten per wedstrijd'!E95*1.2</f>
        <v>289.80000000000024</v>
      </c>
      <c r="N380" s="467">
        <f>'Punten per wedstrijd'!E10</f>
        <v>109.9000000000002</v>
      </c>
      <c r="O380" s="313" t="s">
        <v>4534</v>
      </c>
      <c r="P380" s="320"/>
      <c r="Q380" s="324" t="s">
        <v>3810</v>
      </c>
      <c r="R380" s="317"/>
      <c r="S380" s="317"/>
      <c r="T380" s="317"/>
      <c r="U380" s="467">
        <f>'Punten per wedstrijd'!F202*1.2</f>
        <v>594.95999999999992</v>
      </c>
      <c r="V380" s="467">
        <f>'Punten per wedstrijd'!F129</f>
        <v>630.19999999999982</v>
      </c>
      <c r="W380" s="313" t="s">
        <v>4533</v>
      </c>
    </row>
    <row r="381" spans="1:26" ht="15.75">
      <c r="A381" s="323"/>
      <c r="B381" s="320"/>
      <c r="C381" s="320"/>
      <c r="D381" s="316"/>
      <c r="E381" s="467"/>
      <c r="F381" s="467"/>
      <c r="G381" s="313"/>
      <c r="H381" s="320"/>
      <c r="I381" s="320"/>
      <c r="J381" s="316"/>
      <c r="K381" s="317"/>
      <c r="L381" s="318"/>
      <c r="M381" s="499"/>
      <c r="N381" s="499"/>
      <c r="O381" s="314"/>
      <c r="P381" s="320"/>
      <c r="Q381" s="316"/>
      <c r="R381" s="317"/>
      <c r="S381" s="317"/>
      <c r="T381" s="317"/>
      <c r="U381" s="499"/>
      <c r="V381" s="499"/>
      <c r="W381" s="314"/>
    </row>
    <row r="382" spans="1:26" s="39" customFormat="1" ht="15.75">
      <c r="A382" s="319" t="s">
        <v>2207</v>
      </c>
      <c r="B382" s="443"/>
      <c r="C382" s="443"/>
      <c r="D382" s="444"/>
      <c r="E382" s="467"/>
      <c r="F382" s="467"/>
      <c r="G382" s="446" t="s">
        <v>150</v>
      </c>
      <c r="H382" s="443"/>
      <c r="I382" s="319" t="s">
        <v>186</v>
      </c>
      <c r="J382" s="444"/>
      <c r="K382" s="443"/>
      <c r="L382" s="318"/>
      <c r="M382" s="499"/>
      <c r="N382" s="499"/>
      <c r="O382" s="446" t="s">
        <v>150</v>
      </c>
      <c r="P382" s="443"/>
      <c r="Q382" s="319" t="s">
        <v>175</v>
      </c>
      <c r="R382" s="443"/>
      <c r="S382" s="443"/>
      <c r="T382" s="443"/>
      <c r="U382" s="499"/>
      <c r="V382" s="499"/>
      <c r="W382" s="446" t="s">
        <v>150</v>
      </c>
    </row>
    <row r="383" spans="1:26" ht="15.75">
      <c r="A383" s="324" t="s">
        <v>3811</v>
      </c>
      <c r="B383" s="320"/>
      <c r="C383" s="320"/>
      <c r="D383" s="316"/>
      <c r="E383" s="467">
        <f>'Punten per wedstrijd'!F13*1.2</f>
        <v>120.48000000000064</v>
      </c>
      <c r="F383" s="467">
        <f>'Punten per wedstrijd'!F88</f>
        <v>222.79999999999973</v>
      </c>
      <c r="G383" s="313" t="s">
        <v>4535</v>
      </c>
      <c r="H383" s="320"/>
      <c r="I383" s="324" t="s">
        <v>3815</v>
      </c>
      <c r="J383" s="316"/>
      <c r="K383" s="317"/>
      <c r="L383" s="318"/>
      <c r="M383" s="467">
        <f>'Punten per wedstrijd'!G6*1.2</f>
        <v>140.52000000000044</v>
      </c>
      <c r="N383" s="467">
        <f>'Punten per wedstrijd'!G25</f>
        <v>389.69999999999936</v>
      </c>
      <c r="O383" s="313" t="s">
        <v>4535</v>
      </c>
      <c r="P383" s="320"/>
      <c r="Q383" s="324" t="s">
        <v>3818</v>
      </c>
      <c r="R383" s="317"/>
      <c r="S383" s="317"/>
      <c r="T383" s="317"/>
      <c r="U383" s="467">
        <f>'Punten per wedstrijd'!G129*1.2</f>
        <v>941.75999999999965</v>
      </c>
      <c r="V383" s="467">
        <f>'Punten per wedstrijd'!G125</f>
        <v>741.59999999999854</v>
      </c>
      <c r="W383" s="313" t="s">
        <v>4534</v>
      </c>
    </row>
    <row r="384" spans="1:26" ht="15.75">
      <c r="A384" s="324" t="s">
        <v>3812</v>
      </c>
      <c r="B384" s="320"/>
      <c r="C384" s="320"/>
      <c r="D384" s="316"/>
      <c r="E384" s="467">
        <f>'Punten per wedstrijd'!F25*1.2</f>
        <v>266.0400000000003</v>
      </c>
      <c r="F384" s="467">
        <f>'Punten per wedstrijd'!F10</f>
        <v>239.69999999999982</v>
      </c>
      <c r="G384" s="313" t="s">
        <v>4536</v>
      </c>
      <c r="H384" s="320"/>
      <c r="I384" s="324" t="s">
        <v>3816</v>
      </c>
      <c r="J384" s="316"/>
      <c r="K384" s="317"/>
      <c r="L384" s="318"/>
      <c r="M384" s="467">
        <f>'Punten per wedstrijd'!G10*1.2</f>
        <v>352.79999999999944</v>
      </c>
      <c r="N384" s="467">
        <f>'Punten per wedstrijd'!G98</f>
        <v>383.10000000000036</v>
      </c>
      <c r="O384" s="313" t="s">
        <v>4533</v>
      </c>
      <c r="P384" s="320"/>
      <c r="Q384" s="324" t="s">
        <v>4505</v>
      </c>
      <c r="R384" s="317"/>
      <c r="S384" s="317"/>
      <c r="T384" s="317"/>
      <c r="U384" s="467">
        <f>'Punten per wedstrijd'!G153*1.2</f>
        <v>1088.2799999999995</v>
      </c>
      <c r="V384" s="467">
        <f>'Punten per wedstrijd'!G192</f>
        <v>942.49999999999955</v>
      </c>
      <c r="W384" s="313" t="s">
        <v>4536</v>
      </c>
    </row>
    <row r="385" spans="1:24" ht="15.75">
      <c r="A385" s="324" t="s">
        <v>4506</v>
      </c>
      <c r="B385" s="320"/>
      <c r="C385" s="320"/>
      <c r="D385" s="316"/>
      <c r="E385" s="467">
        <f>'Punten per wedstrijd'!F49*1.2</f>
        <v>464.39999999999941</v>
      </c>
      <c r="F385" s="467">
        <f>'Punten per wedstrijd'!F6</f>
        <v>52.000000000000682</v>
      </c>
      <c r="G385" s="313" t="s">
        <v>4534</v>
      </c>
      <c r="H385" s="320"/>
      <c r="I385" s="324" t="s">
        <v>3817</v>
      </c>
      <c r="J385" s="316"/>
      <c r="K385" s="317"/>
      <c r="L385" s="318"/>
      <c r="M385" s="467">
        <f>'Punten per wedstrijd'!G13*1.2</f>
        <v>345.84000000000032</v>
      </c>
      <c r="N385" s="467">
        <f>'Punten per wedstrijd'!G74</f>
        <v>391.69999999999982</v>
      </c>
      <c r="O385" s="313" t="s">
        <v>4533</v>
      </c>
      <c r="P385" s="320"/>
      <c r="Q385" s="324" t="s">
        <v>3819</v>
      </c>
      <c r="R385" s="317"/>
      <c r="S385" s="317"/>
      <c r="T385" s="317"/>
      <c r="U385" s="467">
        <f>'Punten per wedstrijd'!G178*1.2</f>
        <v>1118.6399999999992</v>
      </c>
      <c r="V385" s="467">
        <f>'Punten per wedstrijd'!G114</f>
        <v>1043.5000000000005</v>
      </c>
      <c r="W385" s="313" t="s">
        <v>4536</v>
      </c>
    </row>
    <row r="386" spans="1:24" ht="15.75">
      <c r="A386" s="324" t="s">
        <v>3813</v>
      </c>
      <c r="B386" s="320"/>
      <c r="C386" s="320"/>
      <c r="D386" s="316"/>
      <c r="E386" s="467">
        <f>'Punten per wedstrijd'!F74*1.2</f>
        <v>196.79999999999998</v>
      </c>
      <c r="F386" s="467">
        <f>'Punten per wedstrijd'!F98</f>
        <v>89.999999999999545</v>
      </c>
      <c r="G386" s="313" t="s">
        <v>4534</v>
      </c>
      <c r="H386" s="320"/>
      <c r="I386" s="324" t="s">
        <v>4507</v>
      </c>
      <c r="J386" s="316"/>
      <c r="K386" s="317"/>
      <c r="L386" s="318"/>
      <c r="M386" s="467">
        <f>'Punten per wedstrijd'!G21*1.2</f>
        <v>240.479999999999</v>
      </c>
      <c r="N386" s="467">
        <f>'Punten per wedstrijd'!G49</f>
        <v>193.49999999999955</v>
      </c>
      <c r="O386" s="313" t="s">
        <v>4536</v>
      </c>
      <c r="P386" s="320"/>
      <c r="Q386" s="324" t="s">
        <v>3820</v>
      </c>
      <c r="R386" s="317"/>
      <c r="S386" s="317"/>
      <c r="T386" s="317"/>
      <c r="U386" s="467">
        <f>'Punten per wedstrijd'!G199*1.2</f>
        <v>1065.1199999999983</v>
      </c>
      <c r="V386" s="467">
        <f>'Punten per wedstrijd'!G117</f>
        <v>837.59999999999991</v>
      </c>
      <c r="W386" s="313" t="s">
        <v>4534</v>
      </c>
    </row>
    <row r="387" spans="1:24" ht="15.75">
      <c r="A387" s="324" t="s">
        <v>3814</v>
      </c>
      <c r="B387" s="320"/>
      <c r="C387" s="320"/>
      <c r="D387" s="316"/>
      <c r="E387" s="467">
        <f>'Punten per wedstrijd'!F95*1.2</f>
        <v>179.16000000000048</v>
      </c>
      <c r="F387" s="467">
        <f>'Punten per wedstrijd'!F21</f>
        <v>330.00000000000023</v>
      </c>
      <c r="G387" s="313" t="s">
        <v>4535</v>
      </c>
      <c r="H387" s="320"/>
      <c r="I387" s="324" t="s">
        <v>2237</v>
      </c>
      <c r="J387" s="316"/>
      <c r="K387" s="317"/>
      <c r="L387" s="318"/>
      <c r="M387" s="467">
        <f>'Punten per wedstrijd'!G88*1.2</f>
        <v>339.23999999999921</v>
      </c>
      <c r="N387" s="467">
        <f>'Punten per wedstrijd'!G95</f>
        <v>303.29999999999927</v>
      </c>
      <c r="O387" s="313" t="s">
        <v>4536</v>
      </c>
      <c r="P387" s="320"/>
      <c r="Q387" s="324" t="s">
        <v>3821</v>
      </c>
      <c r="R387" s="317"/>
      <c r="S387" s="317"/>
      <c r="T387" s="317"/>
      <c r="U387" s="467">
        <f>'Punten per wedstrijd'!G202*1.2</f>
        <v>1119.7199999999993</v>
      </c>
      <c r="V387" s="467">
        <f>'Punten per wedstrijd'!G110</f>
        <v>666.99999999999955</v>
      </c>
      <c r="W387" s="313" t="s">
        <v>4534</v>
      </c>
    </row>
    <row r="388" spans="1:24" ht="15.75">
      <c r="A388" s="323"/>
      <c r="B388" s="320"/>
      <c r="C388" s="320"/>
      <c r="D388" s="316"/>
      <c r="E388" s="467"/>
      <c r="F388" s="467"/>
      <c r="G388" s="311"/>
      <c r="H388" s="320"/>
      <c r="I388" s="316"/>
      <c r="J388" s="316"/>
      <c r="K388" s="317"/>
      <c r="L388" s="318"/>
      <c r="M388" s="499"/>
      <c r="N388" s="499"/>
      <c r="O388" s="314"/>
      <c r="P388" s="320"/>
      <c r="Q388" s="317"/>
      <c r="R388" s="317"/>
      <c r="S388" s="317"/>
      <c r="T388" s="317"/>
      <c r="U388" s="499"/>
      <c r="V388" s="499"/>
      <c r="W388" s="314"/>
    </row>
    <row r="389" spans="1:24" s="39" customFormat="1" ht="15.75">
      <c r="A389" s="319" t="s">
        <v>187</v>
      </c>
      <c r="B389" s="443"/>
      <c r="C389" s="443"/>
      <c r="D389" s="444"/>
      <c r="E389" s="467"/>
      <c r="F389" s="467"/>
      <c r="G389" s="446" t="s">
        <v>150</v>
      </c>
      <c r="H389" s="443"/>
      <c r="I389" s="319" t="s">
        <v>188</v>
      </c>
      <c r="J389" s="444"/>
      <c r="K389" s="443"/>
      <c r="L389" s="318"/>
      <c r="M389" s="499"/>
      <c r="N389" s="499"/>
      <c r="O389" s="446" t="s">
        <v>150</v>
      </c>
      <c r="P389" s="443"/>
      <c r="Q389" s="319" t="s">
        <v>2208</v>
      </c>
      <c r="R389" s="443"/>
      <c r="S389" s="443"/>
      <c r="T389" s="443"/>
      <c r="U389" s="499"/>
      <c r="V389" s="499"/>
      <c r="W389" s="446" t="s">
        <v>150</v>
      </c>
    </row>
    <row r="390" spans="1:24" ht="15.75">
      <c r="A390" s="324" t="s">
        <v>3822</v>
      </c>
      <c r="B390" s="320"/>
      <c r="C390" s="320"/>
      <c r="D390" s="316"/>
      <c r="E390" s="467">
        <f>'Punten per wedstrijd'!H110*1.2</f>
        <v>707.75999999999908</v>
      </c>
      <c r="F390" s="467">
        <f>'Punten per wedstrijd'!H114</f>
        <v>697.99999999999864</v>
      </c>
      <c r="G390" s="313" t="s">
        <v>4536</v>
      </c>
      <c r="H390" s="320"/>
      <c r="I390" s="324" t="s">
        <v>2238</v>
      </c>
      <c r="J390" s="316"/>
      <c r="K390" s="317"/>
      <c r="L390" s="318"/>
      <c r="M390" s="467">
        <f>'Punten per wedstrijd'!H6*1.2</f>
        <v>676.6799999999995</v>
      </c>
      <c r="N390" s="467">
        <f>'Punten per wedstrijd'!H74</f>
        <v>585.99999999999818</v>
      </c>
      <c r="O390" s="313" t="s">
        <v>4536</v>
      </c>
      <c r="P390" s="320"/>
      <c r="Q390" s="324" t="s">
        <v>3828</v>
      </c>
      <c r="R390" s="317"/>
      <c r="S390" s="317"/>
      <c r="T390" s="317"/>
      <c r="U390" s="467">
        <f>'Punten per wedstrijd'!I117*1.2</f>
        <v>1012.0800000000017</v>
      </c>
      <c r="V390" s="467">
        <f>'Punten per wedstrijd'!I202</f>
        <v>779.50000000000182</v>
      </c>
      <c r="W390" s="313" t="s">
        <v>4534</v>
      </c>
    </row>
    <row r="391" spans="1:24" ht="15.75">
      <c r="A391" s="324" t="s">
        <v>4508</v>
      </c>
      <c r="B391" s="320"/>
      <c r="C391" s="320"/>
      <c r="D391" s="316"/>
      <c r="E391" s="467">
        <f>'Punten per wedstrijd'!H117*1.2</f>
        <v>1127.7600000000002</v>
      </c>
      <c r="F391" s="467">
        <f>'Punten per wedstrijd'!H153</f>
        <v>452.89999999999964</v>
      </c>
      <c r="G391" s="313" t="s">
        <v>4534</v>
      </c>
      <c r="H391" s="320"/>
      <c r="I391" s="324" t="s">
        <v>3825</v>
      </c>
      <c r="J391" s="316"/>
      <c r="K391" s="317"/>
      <c r="L391" s="318"/>
      <c r="M391" s="467">
        <f>'Punten per wedstrijd'!H10*1.2</f>
        <v>793.19999999999777</v>
      </c>
      <c r="N391" s="467">
        <f>'Punten per wedstrijd'!H21</f>
        <v>608.30000000000018</v>
      </c>
      <c r="O391" s="313" t="s">
        <v>4534</v>
      </c>
      <c r="P391" s="320"/>
      <c r="Q391" s="324" t="s">
        <v>3829</v>
      </c>
      <c r="R391" s="317"/>
      <c r="S391" s="317"/>
      <c r="T391" s="317"/>
      <c r="U391" s="467">
        <f>'Punten per wedstrijd'!I125*1.2</f>
        <v>760.55999999999915</v>
      </c>
      <c r="V391" s="467">
        <f>'Punten per wedstrijd'!I110</f>
        <v>836.09999999999854</v>
      </c>
      <c r="W391" s="313" t="s">
        <v>4533</v>
      </c>
    </row>
    <row r="392" spans="1:24" ht="15.75">
      <c r="A392" s="324" t="s">
        <v>3823</v>
      </c>
      <c r="B392" s="320"/>
      <c r="C392" s="320"/>
      <c r="D392" s="316"/>
      <c r="E392" s="467">
        <f>'Punten per wedstrijd'!H125*1.2</f>
        <v>559.07999999999902</v>
      </c>
      <c r="F392" s="467">
        <f>'Punten per wedstrijd'!H202</f>
        <v>791.70000000000027</v>
      </c>
      <c r="G392" s="313" t="s">
        <v>4535</v>
      </c>
      <c r="H392" s="320"/>
      <c r="I392" s="324" t="s">
        <v>3826</v>
      </c>
      <c r="J392" s="316"/>
      <c r="K392" s="317"/>
      <c r="L392" s="318"/>
      <c r="M392" s="467">
        <f>'Punten per wedstrijd'!H25*1.2</f>
        <v>891.23999999999864</v>
      </c>
      <c r="N392" s="467">
        <f>'Punten per wedstrijd'!H13</f>
        <v>746.10000000000036</v>
      </c>
      <c r="O392" s="313" t="s">
        <v>4536</v>
      </c>
      <c r="P392" s="320"/>
      <c r="Q392" s="324" t="s">
        <v>4509</v>
      </c>
      <c r="R392" s="317"/>
      <c r="S392" s="317"/>
      <c r="T392" s="317"/>
      <c r="U392" s="467">
        <f>'Punten per wedstrijd'!I178*1.2</f>
        <v>761.76000000000022</v>
      </c>
      <c r="V392" s="467">
        <f>'Punten per wedstrijd'!I153</f>
        <v>576.59999999999764</v>
      </c>
      <c r="W392" s="313" t="s">
        <v>4534</v>
      </c>
    </row>
    <row r="393" spans="1:24" ht="15.75">
      <c r="A393" s="324" t="s">
        <v>3824</v>
      </c>
      <c r="B393" s="320"/>
      <c r="C393" s="320"/>
      <c r="D393" s="316"/>
      <c r="E393" s="467">
        <f>'Punten per wedstrijd'!H192*1.2</f>
        <v>862.55999999999472</v>
      </c>
      <c r="F393" s="467">
        <f>'Punten per wedstrijd'!H129</f>
        <v>931.699999999998</v>
      </c>
      <c r="G393" s="313" t="s">
        <v>4533</v>
      </c>
      <c r="H393" s="320"/>
      <c r="I393" s="324" t="s">
        <v>4510</v>
      </c>
      <c r="J393" s="316"/>
      <c r="K393" s="317"/>
      <c r="L393" s="318"/>
      <c r="M393" s="467">
        <f>'Punten per wedstrijd'!H49*1.2</f>
        <v>353.28000000000065</v>
      </c>
      <c r="N393" s="467">
        <f>'Punten per wedstrijd'!H95</f>
        <v>432.59999999999854</v>
      </c>
      <c r="O393" s="313" t="s">
        <v>4533</v>
      </c>
      <c r="P393" s="320"/>
      <c r="Q393" s="324" t="s">
        <v>3830</v>
      </c>
      <c r="R393" s="317"/>
      <c r="S393" s="317"/>
      <c r="T393" s="317"/>
      <c r="U393" s="467">
        <f>'Punten per wedstrijd'!I192*1.2</f>
        <v>1253.2199999999982</v>
      </c>
      <c r="V393" s="467">
        <f>'Punten per wedstrijd'!I114</f>
        <v>1085.3999999999978</v>
      </c>
      <c r="W393" s="313" t="s">
        <v>4536</v>
      </c>
    </row>
    <row r="394" spans="1:24" ht="15.75">
      <c r="A394" s="324" t="s">
        <v>2239</v>
      </c>
      <c r="B394" s="320"/>
      <c r="C394" s="320"/>
      <c r="D394" s="316"/>
      <c r="E394" s="467">
        <f>'Punten per wedstrijd'!H199*1.2</f>
        <v>654.35999999999797</v>
      </c>
      <c r="F394" s="467">
        <f>'Punten per wedstrijd'!H178</f>
        <v>514.49999999999818</v>
      </c>
      <c r="G394" s="313" t="s">
        <v>4534</v>
      </c>
      <c r="H394" s="316"/>
      <c r="I394" s="324" t="s">
        <v>3827</v>
      </c>
      <c r="J394" s="316"/>
      <c r="K394" s="317"/>
      <c r="L394" s="318"/>
      <c r="M394" s="467">
        <f>'Punten per wedstrijd'!H98*1.2</f>
        <v>755.94000000000085</v>
      </c>
      <c r="N394" s="467">
        <f>'Punten per wedstrijd'!H88</f>
        <v>525.99999999999727</v>
      </c>
      <c r="O394" s="313" t="s">
        <v>4534</v>
      </c>
      <c r="P394" s="317"/>
      <c r="Q394" s="324" t="s">
        <v>3831</v>
      </c>
      <c r="R394" s="317"/>
      <c r="S394" s="317"/>
      <c r="T394" s="317"/>
      <c r="U394" s="467">
        <f>'Punten per wedstrijd'!I199*1.2</f>
        <v>878.39999999999884</v>
      </c>
      <c r="V394" s="467">
        <f>'Punten per wedstrijd'!I129</f>
        <v>1004.4999999999991</v>
      </c>
      <c r="W394" s="313" t="s">
        <v>4533</v>
      </c>
      <c r="X394" s="28"/>
    </row>
    <row r="395" spans="1:24" ht="15.75">
      <c r="A395" s="322"/>
      <c r="B395" s="320"/>
      <c r="C395" s="320"/>
      <c r="D395" s="316"/>
      <c r="E395" s="467"/>
      <c r="F395" s="467"/>
      <c r="G395" s="311"/>
      <c r="H395" s="316"/>
      <c r="I395" s="315"/>
      <c r="J395" s="316"/>
      <c r="K395" s="317"/>
      <c r="L395" s="318"/>
      <c r="M395" s="499"/>
      <c r="N395" s="499"/>
      <c r="O395" s="314"/>
      <c r="P395" s="317"/>
      <c r="Q395" s="315"/>
      <c r="R395" s="317"/>
      <c r="S395" s="317"/>
      <c r="T395" s="317"/>
      <c r="U395" s="499"/>
      <c r="V395" s="499"/>
      <c r="W395" s="314"/>
      <c r="X395" s="28"/>
    </row>
    <row r="396" spans="1:24" s="39" customFormat="1" ht="15.75">
      <c r="A396" s="319" t="s">
        <v>2209</v>
      </c>
      <c r="B396" s="443"/>
      <c r="C396" s="443"/>
      <c r="D396" s="444"/>
      <c r="E396" s="467"/>
      <c r="F396" s="467"/>
      <c r="G396" s="446" t="s">
        <v>150</v>
      </c>
      <c r="H396" s="443"/>
      <c r="I396" s="319" t="s">
        <v>3530</v>
      </c>
      <c r="J396" s="444"/>
      <c r="K396" s="443"/>
      <c r="L396" s="318"/>
      <c r="M396" s="499"/>
      <c r="N396" s="499"/>
      <c r="O396" s="446" t="s">
        <v>150</v>
      </c>
      <c r="P396" s="443"/>
      <c r="Q396" s="319" t="s">
        <v>3531</v>
      </c>
      <c r="R396" s="443"/>
      <c r="S396" s="443"/>
      <c r="T396" s="443"/>
      <c r="U396" s="499"/>
      <c r="V396" s="499"/>
      <c r="W396" s="446" t="s">
        <v>150</v>
      </c>
    </row>
    <row r="397" spans="1:24" ht="15.75">
      <c r="A397" s="324" t="s">
        <v>2240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4534</v>
      </c>
      <c r="H397" s="320"/>
      <c r="I397" s="324" t="s">
        <v>4313</v>
      </c>
      <c r="J397" s="316"/>
      <c r="K397" s="317"/>
      <c r="L397" s="318"/>
      <c r="M397" s="467">
        <f>'Punten per wedstrijd'!J6*1.2</f>
        <v>635.88000000000011</v>
      </c>
      <c r="N397" s="467">
        <f>'Punten per wedstrijd'!J13</f>
        <v>723.2</v>
      </c>
      <c r="O397" s="313" t="s">
        <v>4533</v>
      </c>
      <c r="P397" s="320"/>
      <c r="Q397" s="324" t="s">
        <v>2236</v>
      </c>
      <c r="R397" s="317"/>
      <c r="S397" s="317"/>
      <c r="T397" s="317"/>
      <c r="U397" s="467">
        <f>'Punten per wedstrijd'!K95*1.2</f>
        <v>376.2</v>
      </c>
      <c r="V397" s="467">
        <f>'Punten per wedstrijd'!K6</f>
        <v>172</v>
      </c>
      <c r="W397" s="313" t="s">
        <v>4534</v>
      </c>
      <c r="X397" s="28"/>
    </row>
    <row r="398" spans="1:24" ht="15.75">
      <c r="A398" s="324" t="s">
        <v>4314</v>
      </c>
      <c r="E398" s="109">
        <f>'Punten per wedstrijd'!I13*1.2</f>
        <v>109.2</v>
      </c>
      <c r="F398" s="109">
        <f>'Punten per wedstrijd'!I10</f>
        <v>49</v>
      </c>
      <c r="G398" s="313" t="s">
        <v>4534</v>
      </c>
      <c r="H398" s="320"/>
      <c r="I398" s="324" t="s">
        <v>4511</v>
      </c>
      <c r="J398" s="316"/>
      <c r="K398" s="317"/>
      <c r="L398" s="318"/>
      <c r="M398" s="467">
        <f>'Punten per wedstrijd'!J98*1.2</f>
        <v>652.38</v>
      </c>
      <c r="N398" s="467">
        <f>'Punten per wedstrijd'!J49</f>
        <v>389.8</v>
      </c>
      <c r="O398" s="313" t="s">
        <v>4534</v>
      </c>
      <c r="P398" s="320"/>
      <c r="Q398" s="324" t="s">
        <v>4512</v>
      </c>
      <c r="R398" s="317"/>
      <c r="S398" s="317"/>
      <c r="T398" s="317"/>
      <c r="U398" s="467">
        <f>'Punten per wedstrijd'!K49*1.2</f>
        <v>276.35999999999996</v>
      </c>
      <c r="V398" s="467">
        <f>'Punten per wedstrijd'!K10</f>
        <v>140</v>
      </c>
      <c r="W398" s="313" t="s">
        <v>4534</v>
      </c>
      <c r="X398" s="28"/>
    </row>
    <row r="399" spans="1:24" ht="15.75">
      <c r="A399" s="324" t="s">
        <v>4315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4535</v>
      </c>
      <c r="H399" s="320"/>
      <c r="I399" s="324" t="s">
        <v>4316</v>
      </c>
      <c r="J399" s="316"/>
      <c r="K399" s="317"/>
      <c r="L399" s="318"/>
      <c r="M399" s="467">
        <f>'Punten per wedstrijd'!J25*1.2</f>
        <v>622.79999999999995</v>
      </c>
      <c r="N399" s="467">
        <f>'Punten per wedstrijd'!J74</f>
        <v>500.40000000000003</v>
      </c>
      <c r="O399" s="313" t="s">
        <v>4536</v>
      </c>
      <c r="P399" s="320"/>
      <c r="Q399" s="324" t="s">
        <v>2304</v>
      </c>
      <c r="R399" s="317"/>
      <c r="S399" s="317"/>
      <c r="T399" s="317"/>
      <c r="U399" s="467">
        <f>'Punten per wedstrijd'!K13*1.2</f>
        <v>375.84</v>
      </c>
      <c r="V399" s="467">
        <f>'Punten per wedstrijd'!K21</f>
        <v>364.3</v>
      </c>
      <c r="W399" s="313" t="s">
        <v>4536</v>
      </c>
      <c r="X399" s="28"/>
    </row>
    <row r="400" spans="1:24" ht="15.75">
      <c r="A400" s="324" t="s">
        <v>4513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4534</v>
      </c>
      <c r="H400" s="320"/>
      <c r="I400" s="324" t="s">
        <v>4317</v>
      </c>
      <c r="J400" s="316"/>
      <c r="K400" s="317"/>
      <c r="L400" s="318"/>
      <c r="M400" s="467">
        <f>'Punten per wedstrijd'!J21*1.2</f>
        <v>707.88</v>
      </c>
      <c r="N400" s="467">
        <f>'Punten per wedstrijd'!J88</f>
        <v>400</v>
      </c>
      <c r="O400" s="313" t="s">
        <v>4534</v>
      </c>
      <c r="P400" s="320"/>
      <c r="Q400" s="324" t="s">
        <v>2241</v>
      </c>
      <c r="R400" s="317"/>
      <c r="S400" s="317"/>
      <c r="T400" s="317"/>
      <c r="U400" s="467">
        <f>'Punten per wedstrijd'!K74*1.2</f>
        <v>343.67999999999995</v>
      </c>
      <c r="V400" s="467">
        <f>'Punten per wedstrijd'!K88</f>
        <v>203</v>
      </c>
      <c r="W400" s="313" t="s">
        <v>4534</v>
      </c>
      <c r="X400" s="28"/>
    </row>
    <row r="401" spans="1:24" ht="15.75">
      <c r="A401" s="324" t="s">
        <v>4318</v>
      </c>
      <c r="E401" s="109">
        <f>'Punten per wedstrijd'!I95*1.2</f>
        <v>403.2</v>
      </c>
      <c r="F401" s="109">
        <f>'Punten per wedstrijd'!I98</f>
        <v>97.5</v>
      </c>
      <c r="G401" s="313" t="s">
        <v>4534</v>
      </c>
      <c r="H401" s="320"/>
      <c r="I401" s="324" t="s">
        <v>4319</v>
      </c>
      <c r="J401" s="316"/>
      <c r="K401" s="317"/>
      <c r="L401" s="318"/>
      <c r="M401" s="467">
        <f>'Punten per wedstrijd'!J10*1.2</f>
        <v>604.32000000000005</v>
      </c>
      <c r="N401" s="467">
        <f>'Punten per wedstrijd'!J95</f>
        <v>464.3</v>
      </c>
      <c r="O401" s="313" t="s">
        <v>4534</v>
      </c>
      <c r="P401" s="320"/>
      <c r="Q401" s="324" t="s">
        <v>4320</v>
      </c>
      <c r="R401" s="317"/>
      <c r="S401" s="317"/>
      <c r="T401" s="317"/>
      <c r="U401" s="467">
        <f>'Punten per wedstrijd'!K25*1.2</f>
        <v>287.39999999999998</v>
      </c>
      <c r="V401" s="467">
        <f>'Punten per wedstrijd'!K98</f>
        <v>157.70000000000002</v>
      </c>
      <c r="W401" s="313" t="s">
        <v>4534</v>
      </c>
      <c r="X401" s="28"/>
    </row>
    <row r="402" spans="1:24" ht="15.75">
      <c r="A402" s="323"/>
      <c r="B402" s="320"/>
      <c r="C402" s="320"/>
      <c r="D402" s="316"/>
      <c r="E402" s="467"/>
      <c r="F402" s="467"/>
      <c r="G402" s="313"/>
      <c r="H402" s="320"/>
      <c r="I402" s="320"/>
      <c r="J402" s="316"/>
      <c r="K402" s="317"/>
      <c r="L402" s="318"/>
      <c r="M402" s="499"/>
      <c r="N402" s="499"/>
      <c r="O402" s="314"/>
      <c r="P402" s="320"/>
      <c r="Q402" s="316"/>
      <c r="R402" s="317"/>
      <c r="S402" s="317"/>
      <c r="T402" s="317"/>
      <c r="U402" s="499"/>
      <c r="V402" s="499"/>
      <c r="W402" s="314"/>
      <c r="X402" s="28"/>
    </row>
    <row r="403" spans="1:24" s="39" customFormat="1" ht="15.75">
      <c r="A403" s="319" t="s">
        <v>191</v>
      </c>
      <c r="B403" s="443"/>
      <c r="C403" s="443"/>
      <c r="D403" s="444"/>
      <c r="E403" s="467"/>
      <c r="F403" s="467"/>
      <c r="G403" s="446" t="s">
        <v>150</v>
      </c>
      <c r="H403" s="443"/>
      <c r="I403" s="319" t="s">
        <v>192</v>
      </c>
      <c r="J403" s="444"/>
      <c r="K403" s="443"/>
      <c r="L403" s="318"/>
      <c r="M403" s="499"/>
      <c r="N403" s="499"/>
      <c r="O403" s="446" t="s">
        <v>150</v>
      </c>
      <c r="P403" s="443"/>
      <c r="Q403" s="319" t="s">
        <v>195</v>
      </c>
      <c r="R403" s="443"/>
      <c r="S403" s="443"/>
      <c r="T403" s="443"/>
      <c r="U403" s="499"/>
      <c r="V403" s="499"/>
      <c r="W403" s="446" t="s">
        <v>150</v>
      </c>
    </row>
    <row r="404" spans="1:24" ht="15.75">
      <c r="A404" s="324" t="s">
        <v>4321</v>
      </c>
      <c r="B404" s="320"/>
      <c r="C404" s="320"/>
      <c r="D404" s="316"/>
      <c r="E404" s="467">
        <f>'Punten per wedstrijd'!L88*1.2</f>
        <v>234.6</v>
      </c>
      <c r="F404" s="467">
        <f>'Punten per wedstrijd'!L13</f>
        <v>145.5</v>
      </c>
      <c r="G404" s="313" t="s">
        <v>4534</v>
      </c>
      <c r="H404" s="320"/>
      <c r="I404" s="324" t="s">
        <v>4322</v>
      </c>
      <c r="J404" s="316"/>
      <c r="K404" s="317"/>
      <c r="L404" s="318"/>
      <c r="M404" s="467">
        <f>'Punten per wedstrijd'!M25*1.2</f>
        <v>489</v>
      </c>
      <c r="N404" s="467">
        <f>'Punten per wedstrijd'!M6</f>
        <v>427.49999999999909</v>
      </c>
      <c r="O404" s="313" t="s">
        <v>4536</v>
      </c>
      <c r="P404" s="320"/>
      <c r="Q404" s="324" t="s">
        <v>4323</v>
      </c>
      <c r="R404" s="317"/>
      <c r="S404" s="317"/>
      <c r="T404" s="317"/>
      <c r="U404" s="467">
        <f>'Punten per wedstrijd'!J125*1.2</f>
        <v>378.23999999999756</v>
      </c>
      <c r="V404" s="467">
        <f>'Punten per wedstrijd'!J129</f>
        <v>765.39999999999964</v>
      </c>
      <c r="W404" s="313" t="s">
        <v>4535</v>
      </c>
      <c r="X404" s="28"/>
    </row>
    <row r="405" spans="1:24" ht="15.75">
      <c r="A405" s="324" t="s">
        <v>4324</v>
      </c>
      <c r="B405" s="320"/>
      <c r="C405" s="320"/>
      <c r="D405" s="316"/>
      <c r="E405" s="467">
        <f>'Punten per wedstrijd'!L10*1.2</f>
        <v>126.6</v>
      </c>
      <c r="F405" s="467">
        <f>'Punten per wedstrijd'!L25</f>
        <v>102.60000000000001</v>
      </c>
      <c r="G405" s="313" t="s">
        <v>4536</v>
      </c>
      <c r="H405" s="320"/>
      <c r="I405" s="324" t="s">
        <v>4325</v>
      </c>
      <c r="J405" s="316"/>
      <c r="K405" s="317"/>
      <c r="L405" s="318"/>
      <c r="M405" s="467">
        <f>'Punten per wedstrijd'!M98*1.2</f>
        <v>630.23999999999978</v>
      </c>
      <c r="N405" s="467">
        <f>'Punten per wedstrijd'!M10</f>
        <v>504.99999999999909</v>
      </c>
      <c r="O405" s="313" t="s">
        <v>4536</v>
      </c>
      <c r="P405" s="320"/>
      <c r="Q405" s="324" t="s">
        <v>4514</v>
      </c>
      <c r="R405" s="317"/>
      <c r="S405" s="317"/>
      <c r="T405" s="317"/>
      <c r="U405" s="467">
        <f>'Punten per wedstrijd'!J192*1.2</f>
        <v>659.03999999999644</v>
      </c>
      <c r="V405" s="467">
        <f>'Punten per wedstrijd'!J153</f>
        <v>360.19999999999982</v>
      </c>
      <c r="W405" s="313" t="s">
        <v>4534</v>
      </c>
      <c r="X405" s="28"/>
    </row>
    <row r="406" spans="1:24" ht="15.75">
      <c r="A406" s="324" t="s">
        <v>4515</v>
      </c>
      <c r="B406" s="320"/>
      <c r="C406" s="320"/>
      <c r="D406" s="316"/>
      <c r="E406" s="467">
        <f>'Punten per wedstrijd'!L6*1.2</f>
        <v>0</v>
      </c>
      <c r="F406" s="467">
        <f>'Punten per wedstrijd'!L49</f>
        <v>238.7</v>
      </c>
      <c r="G406" s="313" t="s">
        <v>4535</v>
      </c>
      <c r="H406" s="320"/>
      <c r="I406" s="324" t="s">
        <v>4326</v>
      </c>
      <c r="J406" s="316"/>
      <c r="K406" s="317"/>
      <c r="L406" s="318"/>
      <c r="M406" s="467">
        <f>'Punten per wedstrijd'!M74*1.2</f>
        <v>688.8</v>
      </c>
      <c r="N406" s="467">
        <f>'Punten per wedstrijd'!M13</f>
        <v>685.30000000000109</v>
      </c>
      <c r="O406" s="313" t="s">
        <v>4536</v>
      </c>
      <c r="P406" s="320"/>
      <c r="Q406" s="324" t="s">
        <v>4327</v>
      </c>
      <c r="R406" s="317"/>
      <c r="S406" s="317"/>
      <c r="T406" s="317"/>
      <c r="U406" s="467">
        <f>'Punten per wedstrijd'!J114*1.2</f>
        <v>745.19999999999777</v>
      </c>
      <c r="V406" s="467">
        <f>'Punten per wedstrijd'!J178</f>
        <v>573.00000000000273</v>
      </c>
      <c r="W406" s="313" t="s">
        <v>4534</v>
      </c>
      <c r="X406" s="28"/>
    </row>
    <row r="407" spans="1:24" ht="15.75">
      <c r="A407" s="324" t="s">
        <v>4328</v>
      </c>
      <c r="B407" s="320"/>
      <c r="C407" s="320"/>
      <c r="D407" s="316"/>
      <c r="E407" s="467">
        <f>'Punten per wedstrijd'!L98*1.2</f>
        <v>74.88000000000001</v>
      </c>
      <c r="F407" s="467">
        <f>'Punten per wedstrijd'!L74</f>
        <v>170.5</v>
      </c>
      <c r="G407" s="313" t="s">
        <v>4535</v>
      </c>
      <c r="H407" s="320"/>
      <c r="I407" s="324" t="s">
        <v>4516</v>
      </c>
      <c r="J407" s="316"/>
      <c r="K407" s="317"/>
      <c r="L407" s="318"/>
      <c r="M407" s="467">
        <f>'Punten per wedstrijd'!M49*1.2</f>
        <v>605.1599999999969</v>
      </c>
      <c r="N407" s="467">
        <f>'Punten per wedstrijd'!M21</f>
        <v>615.49999999999909</v>
      </c>
      <c r="O407" s="313" t="s">
        <v>4533</v>
      </c>
      <c r="P407" s="320"/>
      <c r="Q407" s="324" t="s">
        <v>4329</v>
      </c>
      <c r="R407" s="317"/>
      <c r="S407" s="317"/>
      <c r="T407" s="317"/>
      <c r="U407" s="467">
        <f>'Punten per wedstrijd'!J117*1.2</f>
        <v>337.19999999999783</v>
      </c>
      <c r="V407" s="467">
        <f>'Punten per wedstrijd'!J199</f>
        <v>392.19999999999891</v>
      </c>
      <c r="W407" s="313" t="s">
        <v>4533</v>
      </c>
      <c r="X407" s="28"/>
    </row>
    <row r="408" spans="1:24" ht="15.75">
      <c r="A408" s="324" t="s">
        <v>4330</v>
      </c>
      <c r="B408" s="320"/>
      <c r="C408" s="320"/>
      <c r="D408" s="316"/>
      <c r="E408" s="467">
        <f>'Punten per wedstrijd'!L21*1.2</f>
        <v>368.4</v>
      </c>
      <c r="F408" s="467">
        <f>'Punten per wedstrijd'!L95</f>
        <v>138.80000000000001</v>
      </c>
      <c r="G408" s="313" t="s">
        <v>4534</v>
      </c>
      <c r="H408" s="320"/>
      <c r="I408" s="324" t="s">
        <v>2231</v>
      </c>
      <c r="J408" s="316"/>
      <c r="K408" s="317"/>
      <c r="L408" s="318"/>
      <c r="M408" s="467">
        <f>'Punten per wedstrijd'!M95*1.2</f>
        <v>456.35999999999802</v>
      </c>
      <c r="N408" s="467">
        <f>'Punten per wedstrijd'!M88</f>
        <v>349.99999999999909</v>
      </c>
      <c r="O408" s="313" t="s">
        <v>4534</v>
      </c>
      <c r="P408" s="320"/>
      <c r="Q408" s="324" t="s">
        <v>4331</v>
      </c>
      <c r="R408" s="317"/>
      <c r="S408" s="317"/>
      <c r="T408" s="317"/>
      <c r="U408" s="467">
        <f>'Punten per wedstrijd'!J110*1.2</f>
        <v>697.07999999999845</v>
      </c>
      <c r="V408" s="467">
        <f>'Punten per wedstrijd'!J202</f>
        <v>530.60000000000127</v>
      </c>
      <c r="W408" s="313" t="s">
        <v>4534</v>
      </c>
      <c r="X408" s="28"/>
    </row>
    <row r="409" spans="1:24" ht="15.75">
      <c r="A409" s="323"/>
      <c r="B409" s="320"/>
      <c r="C409" s="320"/>
      <c r="D409" s="316"/>
      <c r="E409" s="467"/>
      <c r="F409" s="467"/>
      <c r="G409" s="311"/>
      <c r="H409" s="320"/>
      <c r="I409" s="316"/>
      <c r="J409" s="316"/>
      <c r="K409" s="317"/>
      <c r="L409" s="318"/>
      <c r="M409" s="499"/>
      <c r="N409" s="499"/>
      <c r="O409" s="314"/>
      <c r="P409" s="320"/>
      <c r="Q409" s="317"/>
      <c r="R409" s="317"/>
      <c r="S409" s="317"/>
      <c r="T409" s="317"/>
      <c r="U409" s="499"/>
      <c r="V409" s="499"/>
      <c r="W409" s="314"/>
      <c r="X409" s="28"/>
    </row>
    <row r="410" spans="1:24" s="39" customFormat="1" ht="15.75">
      <c r="A410" s="319" t="s">
        <v>193</v>
      </c>
      <c r="B410" s="443"/>
      <c r="C410" s="443"/>
      <c r="D410" s="444"/>
      <c r="E410" s="467"/>
      <c r="F410" s="467"/>
      <c r="G410" s="446" t="s">
        <v>150</v>
      </c>
      <c r="H410" s="443"/>
      <c r="I410" s="319" t="s">
        <v>194</v>
      </c>
      <c r="J410" s="444"/>
      <c r="K410" s="443"/>
      <c r="L410" s="318"/>
      <c r="M410" s="499"/>
      <c r="N410" s="499"/>
      <c r="O410" s="446" t="s">
        <v>150</v>
      </c>
      <c r="P410" s="443"/>
      <c r="Q410" s="319" t="s">
        <v>176</v>
      </c>
      <c r="R410" s="443"/>
      <c r="S410" s="443"/>
      <c r="T410" s="443"/>
      <c r="U410" s="499"/>
      <c r="V410" s="499"/>
      <c r="W410" s="446" t="s">
        <v>150</v>
      </c>
    </row>
    <row r="411" spans="1:24" ht="15.75">
      <c r="A411" s="324" t="s">
        <v>4332</v>
      </c>
      <c r="B411" s="320"/>
      <c r="C411" s="320"/>
      <c r="D411" s="316"/>
      <c r="E411" s="467">
        <f>'Punten per wedstrijd'!N10*1.2</f>
        <v>498.71999999999605</v>
      </c>
      <c r="F411" s="467">
        <f>'Punten per wedstrijd'!N6</f>
        <v>335.69999999999709</v>
      </c>
      <c r="G411" s="313" t="s">
        <v>4534</v>
      </c>
      <c r="H411" s="320"/>
      <c r="I411" s="324" t="s">
        <v>2232</v>
      </c>
      <c r="J411" s="316"/>
      <c r="K411" s="317"/>
      <c r="L411" s="318"/>
      <c r="M411" s="467">
        <f>'Punten per wedstrijd'!O74*1.2</f>
        <v>441.24000000000086</v>
      </c>
      <c r="N411" s="467">
        <f>'Punten per wedstrijd'!O6</f>
        <v>333.89999999999691</v>
      </c>
      <c r="O411" s="313" t="s">
        <v>4534</v>
      </c>
      <c r="P411" s="320"/>
      <c r="Q411" s="324" t="s">
        <v>4333</v>
      </c>
      <c r="R411" s="317"/>
      <c r="S411" s="317"/>
      <c r="T411" s="317"/>
      <c r="U411" s="467">
        <f>'Punten per wedstrijd'!P98*1.2</f>
        <v>424.68</v>
      </c>
      <c r="V411" s="467">
        <f>'Punten per wedstrijd'!P13</f>
        <v>242.7</v>
      </c>
      <c r="W411" s="313" t="s">
        <v>4534</v>
      </c>
      <c r="X411" s="28"/>
    </row>
    <row r="412" spans="1:24" ht="15.75">
      <c r="A412" s="324" t="s">
        <v>4517</v>
      </c>
      <c r="B412" s="320"/>
      <c r="C412" s="320"/>
      <c r="D412" s="316"/>
      <c r="E412" s="467">
        <f>'Punten per wedstrijd'!N49*1.2</f>
        <v>331.91999999999825</v>
      </c>
      <c r="F412" s="467">
        <f>'Punten per wedstrijd'!N13</f>
        <v>537.899999999996</v>
      </c>
      <c r="G412" s="313" t="s">
        <v>4535</v>
      </c>
      <c r="H412" s="320"/>
      <c r="I412" s="324" t="s">
        <v>4334</v>
      </c>
      <c r="J412" s="316"/>
      <c r="K412" s="317"/>
      <c r="L412" s="318"/>
      <c r="M412" s="467">
        <f>'Punten per wedstrijd'!O21*1.2</f>
        <v>330.00000000000216</v>
      </c>
      <c r="N412" s="467">
        <f>'Punten per wedstrijd'!O10</f>
        <v>503.5</v>
      </c>
      <c r="O412" s="313" t="s">
        <v>4535</v>
      </c>
      <c r="P412" s="320"/>
      <c r="Q412" s="324" t="s">
        <v>4335</v>
      </c>
      <c r="R412" s="317"/>
      <c r="S412" s="317"/>
      <c r="T412" s="317"/>
      <c r="U412" s="467">
        <f>'Punten per wedstrijd'!P6*1.2</f>
        <v>507</v>
      </c>
      <c r="V412" s="467">
        <f>'Punten per wedstrijd'!P21</f>
        <v>187.9</v>
      </c>
      <c r="W412" s="313" t="s">
        <v>4534</v>
      </c>
      <c r="X412" s="28"/>
    </row>
    <row r="413" spans="1:24" ht="15.75">
      <c r="A413" s="324" t="s">
        <v>5003</v>
      </c>
      <c r="B413" s="320"/>
      <c r="C413" s="320"/>
      <c r="D413" s="316"/>
      <c r="E413" s="467">
        <f>'Punten per wedstrijd'!N98*1.2</f>
        <v>402.72000000000151</v>
      </c>
      <c r="F413" s="467">
        <f>'Punten per wedstrijd'!N21</f>
        <v>637.89999999999964</v>
      </c>
      <c r="G413" s="313" t="s">
        <v>4535</v>
      </c>
      <c r="H413" s="320"/>
      <c r="I413" s="324" t="s">
        <v>4336</v>
      </c>
      <c r="J413" s="316"/>
      <c r="K413" s="317"/>
      <c r="L413" s="318"/>
      <c r="M413" s="467">
        <f>'Punten per wedstrijd'!O13*1.2</f>
        <v>497.63999999999868</v>
      </c>
      <c r="N413" s="467">
        <f>'Punten per wedstrijd'!O25</f>
        <v>315.899999999996</v>
      </c>
      <c r="O413" s="313" t="s">
        <v>4534</v>
      </c>
      <c r="P413" s="320"/>
      <c r="Q413" s="324" t="s">
        <v>4518</v>
      </c>
      <c r="R413" s="317"/>
      <c r="S413" s="317"/>
      <c r="T413" s="317"/>
      <c r="U413" s="467">
        <f>'Punten per wedstrijd'!P49*1.2</f>
        <v>295.67999999999995</v>
      </c>
      <c r="V413" s="467">
        <f>'Punten per wedstrijd'!P74</f>
        <v>295</v>
      </c>
      <c r="W413" s="313" t="s">
        <v>4536</v>
      </c>
      <c r="X413" s="28"/>
    </row>
    <row r="414" spans="1:24" ht="15.75">
      <c r="A414" s="324" t="s">
        <v>4337</v>
      </c>
      <c r="B414" s="320"/>
      <c r="C414" s="320"/>
      <c r="D414" s="316"/>
      <c r="E414" s="467">
        <f>'Punten per wedstrijd'!N25*1.2</f>
        <v>428.99999999999562</v>
      </c>
      <c r="F414" s="467">
        <f>'Punten per wedstrijd'!N88</f>
        <v>304.99999999999818</v>
      </c>
      <c r="G414" s="313" t="s">
        <v>4534</v>
      </c>
      <c r="H414" s="320"/>
      <c r="I414" s="324" t="s">
        <v>4519</v>
      </c>
      <c r="J414" s="316"/>
      <c r="K414" s="317"/>
      <c r="L414" s="318"/>
      <c r="M414" s="467">
        <f>'Punten per wedstrijd'!O95*1.2</f>
        <v>467.16000000000128</v>
      </c>
      <c r="N414" s="467">
        <f>'Punten per wedstrijd'!O49</f>
        <v>301.49999999999818</v>
      </c>
      <c r="O414" s="313" t="s">
        <v>4534</v>
      </c>
      <c r="P414" s="320"/>
      <c r="Q414" s="324" t="s">
        <v>4338</v>
      </c>
      <c r="R414" s="317"/>
      <c r="S414" s="317"/>
      <c r="T414" s="317"/>
      <c r="U414" s="467">
        <f>'Punten per wedstrijd'!P10*1.2</f>
        <v>462.96</v>
      </c>
      <c r="V414" s="467">
        <f>'Punten per wedstrijd'!P88</f>
        <v>271.5</v>
      </c>
      <c r="W414" s="313" t="s">
        <v>4534</v>
      </c>
      <c r="X414" s="28"/>
    </row>
    <row r="415" spans="1:24" ht="15.75">
      <c r="A415" s="324" t="s">
        <v>2233</v>
      </c>
      <c r="B415" s="320"/>
      <c r="C415" s="320"/>
      <c r="D415" s="316"/>
      <c r="E415" s="467">
        <f>'Punten per wedstrijd'!N74*1.2</f>
        <v>487.92000000000041</v>
      </c>
      <c r="F415" s="467">
        <f>'Punten per wedstrijd'!N95</f>
        <v>381.69999999999982</v>
      </c>
      <c r="G415" s="313" t="s">
        <v>4534</v>
      </c>
      <c r="H415" s="316"/>
      <c r="I415" s="324" t="s">
        <v>4339</v>
      </c>
      <c r="J415" s="316"/>
      <c r="K415" s="317"/>
      <c r="L415" s="318"/>
      <c r="M415" s="467">
        <f>'Punten per wedstrijd'!O88*1.2</f>
        <v>368.99999999999778</v>
      </c>
      <c r="N415" s="467">
        <f>'Punten per wedstrijd'!O98</f>
        <v>420.10000000000218</v>
      </c>
      <c r="O415" s="313" t="s">
        <v>4533</v>
      </c>
      <c r="P415" s="317"/>
      <c r="Q415" s="324" t="s">
        <v>4340</v>
      </c>
      <c r="R415" s="317"/>
      <c r="S415" s="317"/>
      <c r="T415" s="317"/>
      <c r="U415" s="467">
        <f>'Punten per wedstrijd'!P25*1.2</f>
        <v>500.52</v>
      </c>
      <c r="V415" s="467">
        <f>'Punten per wedstrijd'!P95</f>
        <v>364.6</v>
      </c>
      <c r="W415" s="313" t="s">
        <v>4534</v>
      </c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3457</v>
      </c>
      <c r="E418" s="435" t="s">
        <v>3458</v>
      </c>
      <c r="F418" s="435" t="s">
        <v>843</v>
      </c>
      <c r="G418" s="435" t="s">
        <v>2525</v>
      </c>
      <c r="H418" s="435" t="s">
        <v>2194</v>
      </c>
      <c r="I418" s="435" t="s">
        <v>2196</v>
      </c>
      <c r="J418" s="435" t="s">
        <v>2195</v>
      </c>
      <c r="K418" s="435" t="s">
        <v>2197</v>
      </c>
      <c r="L418" s="435" t="s">
        <v>2198</v>
      </c>
      <c r="M418" s="435" t="s">
        <v>2199</v>
      </c>
      <c r="N418" s="435" t="s">
        <v>2200</v>
      </c>
      <c r="O418" s="435" t="s">
        <v>2201</v>
      </c>
      <c r="P418" s="435" t="s">
        <v>2202</v>
      </c>
      <c r="Q418" s="435" t="s">
        <v>2203</v>
      </c>
      <c r="R418" s="435" t="s">
        <v>2204</v>
      </c>
      <c r="S418" s="435" t="s">
        <v>2181</v>
      </c>
      <c r="T418" s="435" t="s">
        <v>2205</v>
      </c>
      <c r="U418" s="435" t="s">
        <v>2206</v>
      </c>
      <c r="V418" s="202" t="s">
        <v>40</v>
      </c>
      <c r="W418" s="28"/>
      <c r="X418" s="28"/>
      <c r="Y418" s="28"/>
      <c r="Z418" s="28"/>
    </row>
    <row r="419" spans="1:26" ht="15.75">
      <c r="A419" s="515" t="s">
        <v>5079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3">
        <f t="shared" ref="V419:V428" si="5">SUM(D419:U419)</f>
        <v>36</v>
      </c>
      <c r="W419" s="502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5" t="s">
        <v>2265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3">
        <f t="shared" si="5"/>
        <v>32</v>
      </c>
      <c r="W420" s="502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5" t="s">
        <v>3592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3">
        <f t="shared" si="5"/>
        <v>29</v>
      </c>
      <c r="W421" s="502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7" t="s">
        <v>2261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>
        <v>3</v>
      </c>
      <c r="U422" s="330">
        <v>0</v>
      </c>
      <c r="V422" s="329">
        <f t="shared" si="5"/>
        <v>29</v>
      </c>
      <c r="W422" s="503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3" t="s">
        <v>3494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3">
        <f t="shared" si="5"/>
        <v>28</v>
      </c>
      <c r="W423" s="502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2" t="s">
        <v>3591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3">
        <f t="shared" si="5"/>
        <v>27</v>
      </c>
      <c r="W424" s="502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2" t="s">
        <v>4501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3">
        <f t="shared" si="5"/>
        <v>25</v>
      </c>
      <c r="W425" s="502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3" t="s">
        <v>2260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3">
        <f t="shared" si="5"/>
        <v>23</v>
      </c>
      <c r="W426" s="502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4" t="s">
        <v>3593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3">
        <f t="shared" si="5"/>
        <v>23</v>
      </c>
      <c r="W427" s="502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2" t="s">
        <v>2262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3">
        <f t="shared" si="5"/>
        <v>18</v>
      </c>
      <c r="W428" s="502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8">
        <f>SUM(W419:W428)</f>
        <v>86214.999999999927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8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2165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3"/>
      <c r="C435" s="443"/>
      <c r="D435" s="444"/>
      <c r="E435" s="444"/>
      <c r="F435" s="444"/>
      <c r="G435" s="318" t="s">
        <v>150</v>
      </c>
      <c r="H435" s="443"/>
      <c r="I435" s="319" t="s">
        <v>184</v>
      </c>
      <c r="J435" s="444"/>
      <c r="K435" s="443"/>
      <c r="L435" s="318"/>
      <c r="M435" s="443"/>
      <c r="N435" s="443"/>
      <c r="O435" s="318" t="s">
        <v>150</v>
      </c>
      <c r="P435" s="443"/>
      <c r="Q435" s="319" t="s">
        <v>843</v>
      </c>
      <c r="R435" s="443"/>
      <c r="S435" s="443"/>
      <c r="T435" s="443"/>
      <c r="U435" s="443"/>
      <c r="V435" s="443"/>
      <c r="W435" s="318" t="s">
        <v>150</v>
      </c>
    </row>
    <row r="436" spans="1:26" ht="15.75">
      <c r="A436" s="324" t="s">
        <v>3634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4534</v>
      </c>
      <c r="H436" s="320"/>
      <c r="I436" s="324" t="s">
        <v>3832</v>
      </c>
      <c r="J436" s="316"/>
      <c r="K436" s="317"/>
      <c r="L436" s="318"/>
      <c r="M436" s="467">
        <f>'Punten per wedstrijd'!E32*1.2</f>
        <v>447</v>
      </c>
      <c r="N436" s="467">
        <f>'Punten per wedstrijd'!E20</f>
        <v>204.5999999999998</v>
      </c>
      <c r="O436" s="313" t="s">
        <v>4534</v>
      </c>
      <c r="P436" s="320"/>
      <c r="Q436" s="324" t="s">
        <v>3837</v>
      </c>
      <c r="R436" s="317"/>
      <c r="S436" s="317"/>
      <c r="T436" s="317"/>
      <c r="U436" s="467">
        <f>'Punten per wedstrijd'!F124*1.2</f>
        <v>485.52000000000015</v>
      </c>
      <c r="V436" s="467">
        <f>'Punten per wedstrijd'!F195</f>
        <v>524.10000000000082</v>
      </c>
      <c r="W436" s="313" t="s">
        <v>4533</v>
      </c>
    </row>
    <row r="437" spans="1:26" ht="15.75">
      <c r="A437" s="324" t="s">
        <v>3635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4533</v>
      </c>
      <c r="H437" s="320"/>
      <c r="I437" s="324" t="s">
        <v>3833</v>
      </c>
      <c r="J437" s="316"/>
      <c r="K437" s="317"/>
      <c r="L437" s="318"/>
      <c r="M437" s="467">
        <f>'Punten per wedstrijd'!E54*1.2</f>
        <v>379.19999999999987</v>
      </c>
      <c r="N437" s="467">
        <f>'Punten per wedstrijd'!E100</f>
        <v>109.8000000000003</v>
      </c>
      <c r="O437" s="313" t="s">
        <v>4534</v>
      </c>
      <c r="P437" s="320"/>
      <c r="Q437" s="324" t="s">
        <v>3838</v>
      </c>
      <c r="R437" s="317"/>
      <c r="S437" s="317"/>
      <c r="T437" s="317"/>
      <c r="U437" s="467">
        <f>'Punten per wedstrijd'!F131*1.2</f>
        <v>555.84</v>
      </c>
      <c r="V437" s="467">
        <f>'Punten per wedstrijd'!F158</f>
        <v>528.39999999999986</v>
      </c>
      <c r="W437" s="313" t="s">
        <v>4536</v>
      </c>
    </row>
    <row r="438" spans="1:26" ht="15.75">
      <c r="A438" s="324" t="s">
        <v>3636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4534</v>
      </c>
      <c r="H438" s="320"/>
      <c r="I438" s="324" t="s">
        <v>3834</v>
      </c>
      <c r="J438" s="316"/>
      <c r="K438" s="317"/>
      <c r="L438" s="318"/>
      <c r="M438" s="467">
        <f>'Punten per wedstrijd'!E76*1.2</f>
        <v>72</v>
      </c>
      <c r="N438" s="467">
        <f>'Punten per wedstrijd'!E43</f>
        <v>166.89999999999998</v>
      </c>
      <c r="O438" s="313" t="s">
        <v>4535</v>
      </c>
      <c r="P438" s="320"/>
      <c r="Q438" s="324" t="s">
        <v>3839</v>
      </c>
      <c r="R438" s="317"/>
      <c r="S438" s="317"/>
      <c r="T438" s="317"/>
      <c r="U438" s="467">
        <f>'Punten per wedstrijd'!F139*1.2</f>
        <v>666.60000000000105</v>
      </c>
      <c r="V438" s="467">
        <f>'Punten per wedstrijd'!F136</f>
        <v>534.00000000000091</v>
      </c>
      <c r="W438" s="313" t="s">
        <v>4536</v>
      </c>
    </row>
    <row r="439" spans="1:26" ht="15.75">
      <c r="A439" s="324" t="s">
        <v>3637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4534</v>
      </c>
      <c r="H439" s="320"/>
      <c r="I439" s="324" t="s">
        <v>3835</v>
      </c>
      <c r="J439" s="316"/>
      <c r="K439" s="317"/>
      <c r="L439" s="318"/>
      <c r="M439" s="467">
        <f>'Punten per wedstrijd'!E78*1.2</f>
        <v>79.2</v>
      </c>
      <c r="N439" s="467">
        <f>'Punten per wedstrijd'!E35</f>
        <v>118.99999999999994</v>
      </c>
      <c r="O439" s="313" t="s">
        <v>4535</v>
      </c>
      <c r="P439" s="320"/>
      <c r="Q439" s="324" t="s">
        <v>3840</v>
      </c>
      <c r="R439" s="317"/>
      <c r="S439" s="317"/>
      <c r="T439" s="317"/>
      <c r="U439" s="467">
        <f>'Punten per wedstrijd'!F182*1.2</f>
        <v>471.71999999999935</v>
      </c>
      <c r="V439" s="467">
        <f>'Punten per wedstrijd'!F180</f>
        <v>643.59999999999945</v>
      </c>
      <c r="W439" s="313" t="s">
        <v>4535</v>
      </c>
    </row>
    <row r="440" spans="1:26" ht="15.75">
      <c r="A440" s="324" t="s">
        <v>3638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4534</v>
      </c>
      <c r="H440" s="320"/>
      <c r="I440" s="324" t="s">
        <v>3836</v>
      </c>
      <c r="J440" s="316"/>
      <c r="K440" s="317"/>
      <c r="L440" s="318"/>
      <c r="M440" s="467">
        <f>'Punten per wedstrijd'!E91*1.2</f>
        <v>92.399999999999935</v>
      </c>
      <c r="N440" s="467">
        <f>'Punten per wedstrijd'!E27</f>
        <v>90.799999999999955</v>
      </c>
      <c r="O440" s="313" t="s">
        <v>4536</v>
      </c>
      <c r="P440" s="320"/>
      <c r="Q440" s="324" t="s">
        <v>3841</v>
      </c>
      <c r="R440" s="317"/>
      <c r="S440" s="317"/>
      <c r="T440" s="317"/>
      <c r="U440" s="467">
        <f>'Punten per wedstrijd'!F204*1.2</f>
        <v>587.39999999999884</v>
      </c>
      <c r="V440" s="467">
        <f>'Punten per wedstrijd'!F147</f>
        <v>514.09999999999945</v>
      </c>
      <c r="W440" s="313" t="s">
        <v>4536</v>
      </c>
    </row>
    <row r="441" spans="1:26" ht="15.75">
      <c r="A441" s="323"/>
      <c r="B441" s="320"/>
      <c r="C441" s="320"/>
      <c r="D441" s="316"/>
      <c r="E441" s="467"/>
      <c r="F441" s="467"/>
      <c r="G441" s="313"/>
      <c r="H441" s="320"/>
      <c r="I441" s="320"/>
      <c r="J441" s="316"/>
      <c r="K441" s="317"/>
      <c r="L441" s="318"/>
      <c r="M441" s="499"/>
      <c r="N441" s="499"/>
      <c r="O441" s="314"/>
      <c r="P441" s="320"/>
      <c r="Q441" s="316"/>
      <c r="R441" s="317"/>
      <c r="S441" s="317"/>
      <c r="T441" s="317"/>
      <c r="U441" s="499"/>
      <c r="V441" s="499"/>
      <c r="W441" s="314"/>
    </row>
    <row r="442" spans="1:26" s="39" customFormat="1" ht="15.75">
      <c r="A442" s="319" t="s">
        <v>2207</v>
      </c>
      <c r="B442" s="443"/>
      <c r="C442" s="443"/>
      <c r="D442" s="444"/>
      <c r="E442" s="467"/>
      <c r="F442" s="467"/>
      <c r="G442" s="446" t="s">
        <v>150</v>
      </c>
      <c r="H442" s="443"/>
      <c r="I442" s="319" t="s">
        <v>186</v>
      </c>
      <c r="J442" s="444"/>
      <c r="K442" s="443"/>
      <c r="L442" s="318"/>
      <c r="M442" s="499"/>
      <c r="N442" s="499"/>
      <c r="O442" s="446" t="s">
        <v>150</v>
      </c>
      <c r="P442" s="443"/>
      <c r="Q442" s="319" t="s">
        <v>175</v>
      </c>
      <c r="R442" s="443"/>
      <c r="S442" s="443"/>
      <c r="T442" s="443"/>
      <c r="U442" s="499"/>
      <c r="V442" s="499"/>
      <c r="W442" s="446" t="s">
        <v>150</v>
      </c>
    </row>
    <row r="443" spans="1:26" ht="15.75">
      <c r="A443" s="324" t="s">
        <v>3842</v>
      </c>
      <c r="B443" s="320"/>
      <c r="C443" s="320"/>
      <c r="D443" s="316"/>
      <c r="E443" s="467">
        <f>'Punten per wedstrijd'!F32*1.2</f>
        <v>307.67999999999984</v>
      </c>
      <c r="F443" s="467">
        <f>'Punten per wedstrijd'!F78</f>
        <v>259.69999999999959</v>
      </c>
      <c r="G443" s="313" t="s">
        <v>4536</v>
      </c>
      <c r="H443" s="320"/>
      <c r="I443" s="324" t="s">
        <v>3847</v>
      </c>
      <c r="J443" s="316"/>
      <c r="K443" s="317"/>
      <c r="L443" s="318"/>
      <c r="M443" s="467">
        <f>'Punten per wedstrijd'!G20*1.2</f>
        <v>109.44000000000005</v>
      </c>
      <c r="N443" s="467">
        <f>'Punten per wedstrijd'!G43</f>
        <v>236.19999999999936</v>
      </c>
      <c r="O443" s="313" t="s">
        <v>4535</v>
      </c>
      <c r="P443" s="320"/>
      <c r="Q443" s="324" t="s">
        <v>3852</v>
      </c>
      <c r="R443" s="317"/>
      <c r="S443" s="317"/>
      <c r="T443" s="317"/>
      <c r="U443" s="467">
        <f>'Punten per wedstrijd'!G147*1.5</f>
        <v>1030.3499999999995</v>
      </c>
      <c r="V443" s="467">
        <f>'Punten per wedstrijd'!G139</f>
        <v>498.49999999999955</v>
      </c>
      <c r="W443" s="313" t="s">
        <v>4534</v>
      </c>
    </row>
    <row r="444" spans="1:26" ht="15.75">
      <c r="A444" s="324" t="s">
        <v>3843</v>
      </c>
      <c r="B444" s="320"/>
      <c r="C444" s="320"/>
      <c r="D444" s="316"/>
      <c r="E444" s="467">
        <f>'Punten per wedstrijd'!F43*1.2</f>
        <v>553.20000000000027</v>
      </c>
      <c r="F444" s="467">
        <f>'Punten per wedstrijd'!F27</f>
        <v>237.09999999999991</v>
      </c>
      <c r="G444" s="313" t="s">
        <v>4534</v>
      </c>
      <c r="H444" s="320"/>
      <c r="I444" s="324" t="s">
        <v>3848</v>
      </c>
      <c r="J444" s="316"/>
      <c r="K444" s="317"/>
      <c r="L444" s="318"/>
      <c r="M444" s="467">
        <f>'Punten per wedstrijd'!G27*1.2</f>
        <v>682.91999999999985</v>
      </c>
      <c r="N444" s="467">
        <f>'Punten per wedstrijd'!G100</f>
        <v>163.099999999999</v>
      </c>
      <c r="O444" s="313" t="s">
        <v>4534</v>
      </c>
      <c r="P444" s="320"/>
      <c r="Q444" s="324" t="s">
        <v>3853</v>
      </c>
      <c r="R444" s="317"/>
      <c r="S444" s="317"/>
      <c r="T444" s="317"/>
      <c r="U444" s="467">
        <f>'Punten per wedstrijd'!G158*1.5</f>
        <v>1084.0499999999997</v>
      </c>
      <c r="V444" s="467">
        <f>'Punten per wedstrijd'!G182</f>
        <v>702.19999999999891</v>
      </c>
      <c r="W444" s="313" t="s">
        <v>4534</v>
      </c>
    </row>
    <row r="445" spans="1:26" ht="15.75">
      <c r="A445" s="324" t="s">
        <v>3844</v>
      </c>
      <c r="B445" s="320"/>
      <c r="C445" s="320"/>
      <c r="D445" s="316"/>
      <c r="E445" s="467">
        <f>'Punten per wedstrijd'!F54*1.2</f>
        <v>40.920000000000165</v>
      </c>
      <c r="F445" s="467">
        <f>'Punten per wedstrijd'!F20</f>
        <v>6.0000000000002274</v>
      </c>
      <c r="G445" s="313" t="s">
        <v>4534</v>
      </c>
      <c r="H445" s="320"/>
      <c r="I445" s="324" t="s">
        <v>3849</v>
      </c>
      <c r="J445" s="316"/>
      <c r="K445" s="317"/>
      <c r="L445" s="318"/>
      <c r="M445" s="467">
        <f>'Punten per wedstrijd'!G32*1.2</f>
        <v>284.1600000000002</v>
      </c>
      <c r="N445" s="467">
        <f>'Punten per wedstrijd'!G76</f>
        <v>314.59999999999945</v>
      </c>
      <c r="O445" s="313" t="s">
        <v>4533</v>
      </c>
      <c r="P445" s="320"/>
      <c r="Q445" s="324" t="s">
        <v>3854</v>
      </c>
      <c r="R445" s="317"/>
      <c r="S445" s="317"/>
      <c r="T445" s="317"/>
      <c r="U445" s="467">
        <f>'Punten per wedstrijd'!G180*1.5</f>
        <v>855.29999999999973</v>
      </c>
      <c r="V445" s="467">
        <f>'Punten per wedstrijd'!G131</f>
        <v>717.80000000000018</v>
      </c>
      <c r="W445" s="313" t="s">
        <v>4536</v>
      </c>
    </row>
    <row r="446" spans="1:26" ht="15.75">
      <c r="A446" s="324" t="s">
        <v>3845</v>
      </c>
      <c r="B446" s="320"/>
      <c r="C446" s="320"/>
      <c r="D446" s="316"/>
      <c r="E446" s="467">
        <f>'Punten per wedstrijd'!F76*1.2</f>
        <v>565.43999999999926</v>
      </c>
      <c r="F446" s="467">
        <f>'Punten per wedstrijd'!F100</f>
        <v>200.20000000000027</v>
      </c>
      <c r="G446" s="313" t="s">
        <v>4534</v>
      </c>
      <c r="H446" s="320"/>
      <c r="I446" s="324" t="s">
        <v>3850</v>
      </c>
      <c r="J446" s="316"/>
      <c r="K446" s="317"/>
      <c r="L446" s="318"/>
      <c r="M446" s="467">
        <f>'Punten per wedstrijd'!G35*1.2</f>
        <v>683.63999999999976</v>
      </c>
      <c r="N446" s="467">
        <f>'Punten per wedstrijd'!G54</f>
        <v>81.699999999999363</v>
      </c>
      <c r="O446" s="313" t="s">
        <v>4534</v>
      </c>
      <c r="P446" s="320"/>
      <c r="Q446" s="324" t="s">
        <v>3855</v>
      </c>
      <c r="R446" s="317"/>
      <c r="S446" s="317"/>
      <c r="T446" s="317"/>
      <c r="U446" s="467">
        <f>'Punten per wedstrijd'!G195*1.5</f>
        <v>1031.7000000000003</v>
      </c>
      <c r="V446" s="467">
        <f>'Punten per wedstrijd'!G136</f>
        <v>748.50000000000045</v>
      </c>
      <c r="W446" s="313" t="s">
        <v>4534</v>
      </c>
    </row>
    <row r="447" spans="1:26" ht="15.75">
      <c r="A447" s="324" t="s">
        <v>3846</v>
      </c>
      <c r="B447" s="320"/>
      <c r="C447" s="320"/>
      <c r="D447" s="316"/>
      <c r="E447" s="467">
        <f>'Punten per wedstrijd'!F91*1.2</f>
        <v>241.80000000000081</v>
      </c>
      <c r="F447" s="467">
        <f>'Punten per wedstrijd'!F35</f>
        <v>290.59999999999991</v>
      </c>
      <c r="G447" s="313" t="s">
        <v>4533</v>
      </c>
      <c r="H447" s="320"/>
      <c r="I447" s="324" t="s">
        <v>3851</v>
      </c>
      <c r="J447" s="316"/>
      <c r="K447" s="317"/>
      <c r="L447" s="318"/>
      <c r="M447" s="467">
        <f>'Punten per wedstrijd'!G78*1.2</f>
        <v>450.71999999999935</v>
      </c>
      <c r="N447" s="467">
        <f>'Punten per wedstrijd'!G91</f>
        <v>250.50000000000023</v>
      </c>
      <c r="O447" s="313" t="s">
        <v>4534</v>
      </c>
      <c r="P447" s="320"/>
      <c r="Q447" s="324" t="s">
        <v>3856</v>
      </c>
      <c r="R447" s="317"/>
      <c r="S447" s="317"/>
      <c r="T447" s="317"/>
      <c r="U447" s="467">
        <f>'Punten per wedstrijd'!G204*1.5</f>
        <v>1390.6499999999978</v>
      </c>
      <c r="V447" s="467">
        <f>'Punten per wedstrijd'!G124</f>
        <v>676.30000000000086</v>
      </c>
      <c r="W447" s="313" t="s">
        <v>4534</v>
      </c>
    </row>
    <row r="448" spans="1:26" ht="15.75">
      <c r="A448" s="323"/>
      <c r="B448" s="320"/>
      <c r="C448" s="320"/>
      <c r="D448" s="316"/>
      <c r="E448" s="467"/>
      <c r="F448" s="467"/>
      <c r="G448" s="311"/>
      <c r="H448" s="320"/>
      <c r="I448" s="316"/>
      <c r="J448" s="316"/>
      <c r="K448" s="317"/>
      <c r="L448" s="318"/>
      <c r="M448" s="499"/>
      <c r="N448" s="499"/>
      <c r="O448" s="314"/>
      <c r="P448" s="320"/>
      <c r="Q448" s="317"/>
      <c r="R448" s="317"/>
      <c r="S448" s="317"/>
      <c r="T448" s="317"/>
      <c r="U448" s="499"/>
      <c r="V448" s="499"/>
      <c r="W448" s="314"/>
    </row>
    <row r="449" spans="1:24" s="39" customFormat="1" ht="15.75">
      <c r="A449" s="319" t="s">
        <v>187</v>
      </c>
      <c r="B449" s="443"/>
      <c r="C449" s="443"/>
      <c r="D449" s="444"/>
      <c r="E449" s="467"/>
      <c r="F449" s="467"/>
      <c r="G449" s="446" t="s">
        <v>150</v>
      </c>
      <c r="H449" s="443"/>
      <c r="I449" s="319" t="s">
        <v>188</v>
      </c>
      <c r="J449" s="444"/>
      <c r="K449" s="443"/>
      <c r="L449" s="318"/>
      <c r="M449" s="499"/>
      <c r="N449" s="499"/>
      <c r="O449" s="446" t="s">
        <v>150</v>
      </c>
      <c r="P449" s="443"/>
      <c r="Q449" s="319" t="s">
        <v>2208</v>
      </c>
      <c r="R449" s="443"/>
      <c r="S449" s="443"/>
      <c r="T449" s="443"/>
      <c r="U449" s="499"/>
      <c r="V449" s="499"/>
      <c r="W449" s="446" t="s">
        <v>150</v>
      </c>
    </row>
    <row r="450" spans="1:24" ht="15.75">
      <c r="A450" s="324" t="s">
        <v>3857</v>
      </c>
      <c r="B450" s="320"/>
      <c r="C450" s="320"/>
      <c r="D450" s="316"/>
      <c r="E450" s="467">
        <f>'Punten per wedstrijd'!H124*1.2</f>
        <v>424.44000000000142</v>
      </c>
      <c r="F450" s="467">
        <f>'Punten per wedstrijd'!H131</f>
        <v>786.50000000000091</v>
      </c>
      <c r="G450" s="313" t="s">
        <v>4535</v>
      </c>
      <c r="H450" s="320"/>
      <c r="I450" s="324" t="s">
        <v>3862</v>
      </c>
      <c r="J450" s="316"/>
      <c r="K450" s="317"/>
      <c r="L450" s="318"/>
      <c r="M450" s="467">
        <f>'Punten per wedstrijd'!H20*1.2</f>
        <v>728.15999999999963</v>
      </c>
      <c r="N450" s="467">
        <f>'Punten per wedstrijd'!H76</f>
        <v>671.09999999999991</v>
      </c>
      <c r="O450" s="313" t="s">
        <v>4536</v>
      </c>
      <c r="P450" s="320"/>
      <c r="Q450" s="324" t="s">
        <v>3865</v>
      </c>
      <c r="R450" s="317"/>
      <c r="S450" s="317"/>
      <c r="T450" s="317"/>
      <c r="U450" s="467">
        <f>'Punten per wedstrijd'!I136*1.2</f>
        <v>829.19999999999891</v>
      </c>
      <c r="V450" s="467">
        <f>'Punten per wedstrijd'!I204</f>
        <v>770.30000000000109</v>
      </c>
      <c r="W450" s="313" t="s">
        <v>4536</v>
      </c>
    </row>
    <row r="451" spans="1:24" ht="15.75">
      <c r="A451" s="324" t="s">
        <v>3858</v>
      </c>
      <c r="B451" s="320"/>
      <c r="C451" s="320"/>
      <c r="D451" s="316"/>
      <c r="E451" s="467">
        <f>'Punten per wedstrijd'!H136*1.2</f>
        <v>676.91999999999985</v>
      </c>
      <c r="F451" s="467">
        <f>'Punten per wedstrijd'!H158</f>
        <v>640.80000000000018</v>
      </c>
      <c r="G451" s="313" t="s">
        <v>4536</v>
      </c>
      <c r="H451" s="320"/>
      <c r="I451" s="324" t="s">
        <v>3863</v>
      </c>
      <c r="J451" s="316"/>
      <c r="K451" s="317"/>
      <c r="L451" s="318"/>
      <c r="M451" s="467">
        <f>'Punten per wedstrijd'!H27*1.2</f>
        <v>704.76000000000022</v>
      </c>
      <c r="N451" s="467">
        <f>'Punten per wedstrijd'!H35</f>
        <v>537.5</v>
      </c>
      <c r="O451" s="313" t="s">
        <v>4534</v>
      </c>
      <c r="P451" s="320"/>
      <c r="Q451" s="324" t="s">
        <v>3866</v>
      </c>
      <c r="R451" s="317"/>
      <c r="S451" s="317"/>
      <c r="T451" s="317"/>
      <c r="U451" s="467">
        <f>'Punten per wedstrijd'!I139*1.2</f>
        <v>797.04000000000087</v>
      </c>
      <c r="V451" s="467">
        <f>'Punten per wedstrijd'!I124</f>
        <v>562.69999999999982</v>
      </c>
      <c r="W451" s="313" t="s">
        <v>4534</v>
      </c>
    </row>
    <row r="452" spans="1:24" ht="15.75">
      <c r="A452" s="324" t="s">
        <v>3859</v>
      </c>
      <c r="B452" s="320"/>
      <c r="C452" s="320"/>
      <c r="D452" s="316"/>
      <c r="E452" s="467">
        <f>'Punten per wedstrijd'!H139*1.2</f>
        <v>797.4</v>
      </c>
      <c r="F452" s="467">
        <f>'Punten per wedstrijd'!H204</f>
        <v>679.29999999999927</v>
      </c>
      <c r="G452" s="313" t="s">
        <v>4536</v>
      </c>
      <c r="H452" s="320"/>
      <c r="I452" s="324" t="s">
        <v>3864</v>
      </c>
      <c r="J452" s="316"/>
      <c r="K452" s="317"/>
      <c r="L452" s="318"/>
      <c r="M452" s="467">
        <f>'Punten per wedstrijd'!H43*1.2</f>
        <v>744.77999999999849</v>
      </c>
      <c r="N452" s="467">
        <f>'Punten per wedstrijd'!H32</f>
        <v>429.39999999999964</v>
      </c>
      <c r="O452" s="313" t="s">
        <v>4534</v>
      </c>
      <c r="P452" s="320"/>
      <c r="Q452" s="324" t="s">
        <v>3867</v>
      </c>
      <c r="R452" s="317"/>
      <c r="S452" s="317"/>
      <c r="T452" s="317"/>
      <c r="U452" s="467">
        <f>'Punten per wedstrijd'!I180*1.2</f>
        <v>1083.3600000000035</v>
      </c>
      <c r="V452" s="467">
        <f>'Punten per wedstrijd'!I158</f>
        <v>865.99999999999909</v>
      </c>
      <c r="W452" s="313" t="s">
        <v>4534</v>
      </c>
    </row>
    <row r="453" spans="1:24" ht="15.75">
      <c r="A453" s="324" t="s">
        <v>3860</v>
      </c>
      <c r="B453" s="320"/>
      <c r="C453" s="320"/>
      <c r="D453" s="316"/>
      <c r="E453" s="467">
        <f>'Punten per wedstrijd'!H182*1.2</f>
        <v>240.59999999999889</v>
      </c>
      <c r="F453" s="467">
        <f>'Punten per wedstrijd'!H147</f>
        <v>367.19999999999982</v>
      </c>
      <c r="G453" s="313" t="s">
        <v>4535</v>
      </c>
      <c r="H453" s="320"/>
      <c r="I453" s="324" t="s">
        <v>2219</v>
      </c>
      <c r="J453" s="316"/>
      <c r="K453" s="317"/>
      <c r="L453" s="318"/>
      <c r="M453" s="467">
        <f>'Punten per wedstrijd'!H54*1.2</f>
        <v>460.32000000000045</v>
      </c>
      <c r="N453" s="467">
        <f>'Punten per wedstrijd'!H91</f>
        <v>485.90000000000009</v>
      </c>
      <c r="O453" s="313" t="s">
        <v>4533</v>
      </c>
      <c r="P453" s="320"/>
      <c r="Q453" s="324" t="s">
        <v>3868</v>
      </c>
      <c r="R453" s="317"/>
      <c r="S453" s="317"/>
      <c r="T453" s="317"/>
      <c r="U453" s="467">
        <f>'Punten per wedstrijd'!I182*1.2</f>
        <v>289.56000000000023</v>
      </c>
      <c r="V453" s="467">
        <f>'Punten per wedstrijd'!I131</f>
        <v>1155.0999999999985</v>
      </c>
      <c r="W453" s="313" t="s">
        <v>4535</v>
      </c>
    </row>
    <row r="454" spans="1:24" ht="15.75">
      <c r="A454" s="324" t="s">
        <v>3861</v>
      </c>
      <c r="B454" s="320"/>
      <c r="C454" s="320"/>
      <c r="D454" s="316"/>
      <c r="E454" s="467">
        <f>'Punten per wedstrijd'!H195*1.2</f>
        <v>149.40000000000055</v>
      </c>
      <c r="F454" s="467">
        <f>'Punten per wedstrijd'!H180</f>
        <v>608.099999999999</v>
      </c>
      <c r="G454" s="313" t="s">
        <v>4535</v>
      </c>
      <c r="H454" s="316"/>
      <c r="I454" s="324" t="s">
        <v>2292</v>
      </c>
      <c r="J454" s="316"/>
      <c r="K454" s="317"/>
      <c r="L454" s="318"/>
      <c r="M454" s="467">
        <f>'Punten per wedstrijd'!H100*1.2</f>
        <v>665.39999999999884</v>
      </c>
      <c r="N454" s="467">
        <f>'Punten per wedstrijd'!H78</f>
        <v>529.49999999999909</v>
      </c>
      <c r="O454" s="313" t="s">
        <v>4534</v>
      </c>
      <c r="P454" s="317"/>
      <c r="Q454" s="324" t="s">
        <v>3869</v>
      </c>
      <c r="R454" s="317"/>
      <c r="S454" s="317"/>
      <c r="T454" s="317"/>
      <c r="U454" s="467">
        <f>'Punten per wedstrijd'!I195*1.2</f>
        <v>544.79999999999779</v>
      </c>
      <c r="V454" s="467">
        <f>'Punten per wedstrijd'!I147</f>
        <v>376.30000000000109</v>
      </c>
      <c r="W454" s="313" t="s">
        <v>4534</v>
      </c>
      <c r="X454" s="28"/>
    </row>
    <row r="455" spans="1:24" ht="15.75">
      <c r="A455" s="322"/>
      <c r="B455" s="320"/>
      <c r="C455" s="320"/>
      <c r="D455" s="316"/>
      <c r="E455" s="467"/>
      <c r="F455" s="467"/>
      <c r="G455" s="311"/>
      <c r="H455" s="316"/>
      <c r="I455" s="315"/>
      <c r="J455" s="316"/>
      <c r="K455" s="317"/>
      <c r="L455" s="318"/>
      <c r="M455" s="499"/>
      <c r="N455" s="499"/>
      <c r="O455" s="314"/>
      <c r="P455" s="317"/>
      <c r="Q455" s="315"/>
      <c r="R455" s="317"/>
      <c r="S455" s="317"/>
      <c r="T455" s="317"/>
      <c r="U455" s="499"/>
      <c r="V455" s="499"/>
      <c r="W455" s="314"/>
      <c r="X455" s="28"/>
    </row>
    <row r="456" spans="1:24" s="39" customFormat="1" ht="15.75">
      <c r="A456" s="319" t="s">
        <v>2209</v>
      </c>
      <c r="B456" s="443"/>
      <c r="C456" s="443"/>
      <c r="D456" s="444"/>
      <c r="E456" s="467"/>
      <c r="F456" s="467"/>
      <c r="G456" s="446" t="s">
        <v>150</v>
      </c>
      <c r="H456" s="443"/>
      <c r="I456" s="319" t="s">
        <v>3530</v>
      </c>
      <c r="J456" s="444"/>
      <c r="K456" s="443"/>
      <c r="L456" s="318"/>
      <c r="M456" s="499"/>
      <c r="N456" s="499"/>
      <c r="O456" s="446" t="s">
        <v>150</v>
      </c>
      <c r="P456" s="443"/>
      <c r="Q456" s="319" t="s">
        <v>3531</v>
      </c>
      <c r="R456" s="443"/>
      <c r="S456" s="443"/>
      <c r="T456" s="443"/>
      <c r="U456" s="499"/>
      <c r="V456" s="499"/>
      <c r="W456" s="446" t="s">
        <v>150</v>
      </c>
    </row>
    <row r="457" spans="1:24" ht="15.75">
      <c r="A457" s="324" t="s">
        <v>5109</v>
      </c>
      <c r="B457" s="320"/>
      <c r="C457" s="320"/>
      <c r="D457" s="316"/>
      <c r="E457" s="467">
        <f>'Punten per wedstrijd'!I78*1.2</f>
        <v>65.16</v>
      </c>
      <c r="F457" s="467">
        <f>'Punten per wedstrijd'!I20</f>
        <v>338.5</v>
      </c>
      <c r="G457" s="313" t="s">
        <v>4535</v>
      </c>
      <c r="H457" s="320"/>
      <c r="I457" s="324" t="s">
        <v>4341</v>
      </c>
      <c r="J457" s="316"/>
      <c r="K457" s="317"/>
      <c r="L457" s="318"/>
      <c r="M457" s="467">
        <f>'Punten per wedstrijd'!J20*1.2</f>
        <v>580.19999999999993</v>
      </c>
      <c r="N457" s="467">
        <f>'Punten per wedstrijd'!J32</f>
        <v>490.15</v>
      </c>
      <c r="O457" s="313" t="s">
        <v>4536</v>
      </c>
      <c r="P457" s="320"/>
      <c r="Q457" s="324" t="s">
        <v>4342</v>
      </c>
      <c r="R457" s="317"/>
      <c r="S457" s="317"/>
      <c r="T457" s="317"/>
      <c r="U457" s="467">
        <f>'Punten per wedstrijd'!K91*1.2</f>
        <v>168</v>
      </c>
      <c r="V457" s="467">
        <f>'Punten per wedstrijd'!K20</f>
        <v>179.5</v>
      </c>
      <c r="W457" s="313" t="s">
        <v>4533</v>
      </c>
      <c r="X457" s="28"/>
    </row>
    <row r="458" spans="1:24" ht="15.75">
      <c r="A458" s="324" t="s">
        <v>4343</v>
      </c>
      <c r="B458" s="320"/>
      <c r="C458" s="320"/>
      <c r="D458" s="316"/>
      <c r="E458" s="467">
        <f>'Punten per wedstrijd'!I32*1.2</f>
        <v>261.59999999999997</v>
      </c>
      <c r="F458" s="467">
        <f>'Punten per wedstrijd'!I27</f>
        <v>117</v>
      </c>
      <c r="G458" s="313" t="s">
        <v>4534</v>
      </c>
      <c r="H458" s="320"/>
      <c r="I458" s="324" t="s">
        <v>4344</v>
      </c>
      <c r="J458" s="316"/>
      <c r="K458" s="317"/>
      <c r="L458" s="318"/>
      <c r="M458" s="467">
        <f>'Punten per wedstrijd'!J100*1.2</f>
        <v>535.68000000000006</v>
      </c>
      <c r="N458" s="467">
        <f>'Punten per wedstrijd'!J54</f>
        <v>419</v>
      </c>
      <c r="O458" s="313" t="s">
        <v>4534</v>
      </c>
      <c r="P458" s="320"/>
      <c r="Q458" s="324" t="s">
        <v>4345</v>
      </c>
      <c r="R458" s="317"/>
      <c r="S458" s="317"/>
      <c r="T458" s="317"/>
      <c r="U458" s="467">
        <f>'Punten per wedstrijd'!K54*1.2</f>
        <v>287.88</v>
      </c>
      <c r="V458" s="467">
        <f>'Punten per wedstrijd'!K27</f>
        <v>258.60000000000002</v>
      </c>
      <c r="W458" s="313" t="s">
        <v>4536</v>
      </c>
      <c r="X458" s="28"/>
    </row>
    <row r="459" spans="1:24" ht="15.75">
      <c r="A459" s="324" t="s">
        <v>4346</v>
      </c>
      <c r="B459" s="320"/>
      <c r="C459" s="320"/>
      <c r="D459" s="316"/>
      <c r="E459" s="467">
        <f>'Punten per wedstrijd'!I76*1.2</f>
        <v>357.12</v>
      </c>
      <c r="F459" s="467">
        <f>'Punten per wedstrijd'!I35</f>
        <v>163.1</v>
      </c>
      <c r="G459" s="313" t="s">
        <v>4534</v>
      </c>
      <c r="H459" s="320"/>
      <c r="I459" s="324" t="s">
        <v>5118</v>
      </c>
      <c r="J459" s="316"/>
      <c r="K459" s="317"/>
      <c r="L459" s="318"/>
      <c r="M459" s="467">
        <f>'Punten per wedstrijd'!J43*1.2</f>
        <v>714.9</v>
      </c>
      <c r="N459" s="467">
        <f>'Punten per wedstrijd'!J76</f>
        <v>479.20000000000005</v>
      </c>
      <c r="O459" s="313" t="s">
        <v>4534</v>
      </c>
      <c r="P459" s="320"/>
      <c r="Q459" s="324" t="s">
        <v>4347</v>
      </c>
      <c r="R459" s="317"/>
      <c r="S459" s="317"/>
      <c r="T459" s="317"/>
      <c r="U459" s="467">
        <f>'Punten per wedstrijd'!K32*1.2</f>
        <v>275.88</v>
      </c>
      <c r="V459" s="467">
        <f>'Punten per wedstrijd'!K35</f>
        <v>140</v>
      </c>
      <c r="W459" s="313" t="s">
        <v>4534</v>
      </c>
      <c r="X459" s="28"/>
    </row>
    <row r="460" spans="1:24" ht="15.75">
      <c r="A460" s="324" t="s">
        <v>5119</v>
      </c>
      <c r="B460" s="320"/>
      <c r="C460" s="320"/>
      <c r="D460" s="316"/>
      <c r="E460" s="467">
        <f>'Punten per wedstrijd'!I54*1.2</f>
        <v>261.59999999999997</v>
      </c>
      <c r="F460" s="467">
        <f>'Punten per wedstrijd'!I43</f>
        <v>334.8</v>
      </c>
      <c r="G460" s="313" t="s">
        <v>4535</v>
      </c>
      <c r="H460" s="320"/>
      <c r="I460" s="324" t="s">
        <v>5110</v>
      </c>
      <c r="J460" s="316"/>
      <c r="K460" s="317"/>
      <c r="L460" s="318"/>
      <c r="M460" s="467">
        <f>'Punten per wedstrijd'!J35*1.2</f>
        <v>633.4799999999999</v>
      </c>
      <c r="N460" s="467">
        <f>'Punten per wedstrijd'!J78</f>
        <v>605.49999999999989</v>
      </c>
      <c r="O460" s="313" t="s">
        <v>4536</v>
      </c>
      <c r="P460" s="320"/>
      <c r="Q460" s="324" t="s">
        <v>5111</v>
      </c>
      <c r="R460" s="317"/>
      <c r="S460" s="317"/>
      <c r="T460" s="317"/>
      <c r="U460" s="467">
        <f>'Punten per wedstrijd'!K76*1.2</f>
        <v>414.36</v>
      </c>
      <c r="V460" s="467">
        <f>'Punten per wedstrijd'!K78</f>
        <v>145.19999999999999</v>
      </c>
      <c r="W460" s="313" t="s">
        <v>4534</v>
      </c>
      <c r="X460" s="28"/>
    </row>
    <row r="461" spans="1:24" ht="15.75">
      <c r="A461" s="324" t="s">
        <v>4348</v>
      </c>
      <c r="B461" s="320"/>
      <c r="C461" s="320"/>
      <c r="D461" s="316"/>
      <c r="E461" s="467">
        <f>'Punten per wedstrijd'!I91*1.2</f>
        <v>373.68</v>
      </c>
      <c r="F461" s="467">
        <f>'Punten per wedstrijd'!I100</f>
        <v>499</v>
      </c>
      <c r="G461" s="313" t="s">
        <v>4535</v>
      </c>
      <c r="H461" s="320"/>
      <c r="I461" s="324" t="s">
        <v>4349</v>
      </c>
      <c r="J461" s="316"/>
      <c r="K461" s="317"/>
      <c r="L461" s="318"/>
      <c r="M461" s="467">
        <f>'Punten per wedstrijd'!J27*1.2</f>
        <v>600.4799999999999</v>
      </c>
      <c r="N461" s="467">
        <f>'Punten per wedstrijd'!J91</f>
        <v>504.09999999999997</v>
      </c>
      <c r="O461" s="313" t="s">
        <v>4536</v>
      </c>
      <c r="P461" s="320"/>
      <c r="Q461" s="324" t="s">
        <v>4350</v>
      </c>
      <c r="R461" s="317"/>
      <c r="S461" s="317"/>
      <c r="T461" s="317"/>
      <c r="U461" s="467">
        <f>'Punten per wedstrijd'!K43*1.2</f>
        <v>184.43999999999997</v>
      </c>
      <c r="V461" s="467">
        <f>'Punten per wedstrijd'!K100</f>
        <v>383.1</v>
      </c>
      <c r="W461" s="313" t="s">
        <v>4535</v>
      </c>
      <c r="X461" s="28"/>
    </row>
    <row r="462" spans="1:24" ht="15.75">
      <c r="A462" s="323"/>
      <c r="B462" s="320"/>
      <c r="C462" s="320"/>
      <c r="D462" s="316"/>
      <c r="E462" s="467"/>
      <c r="F462" s="467"/>
      <c r="G462" s="313"/>
      <c r="H462" s="320"/>
      <c r="I462" s="320"/>
      <c r="J462" s="316"/>
      <c r="K462" s="317"/>
      <c r="L462" s="318"/>
      <c r="M462" s="499"/>
      <c r="N462" s="499"/>
      <c r="O462" s="314"/>
      <c r="P462" s="320"/>
      <c r="Q462" s="316"/>
      <c r="R462" s="317"/>
      <c r="S462" s="317"/>
      <c r="T462" s="317"/>
      <c r="U462" s="499"/>
      <c r="V462" s="499"/>
      <c r="W462" s="314"/>
      <c r="X462" s="28"/>
    </row>
    <row r="463" spans="1:24" s="39" customFormat="1" ht="15.75">
      <c r="A463" s="319" t="s">
        <v>191</v>
      </c>
      <c r="B463" s="443"/>
      <c r="C463" s="443"/>
      <c r="D463" s="444"/>
      <c r="E463" s="467"/>
      <c r="F463" s="467"/>
      <c r="G463" s="446" t="s">
        <v>150</v>
      </c>
      <c r="H463" s="443"/>
      <c r="I463" s="319" t="s">
        <v>192</v>
      </c>
      <c r="J463" s="444"/>
      <c r="K463" s="443"/>
      <c r="L463" s="318"/>
      <c r="M463" s="499"/>
      <c r="N463" s="499"/>
      <c r="O463" s="446" t="s">
        <v>150</v>
      </c>
      <c r="P463" s="443"/>
      <c r="Q463" s="319" t="s">
        <v>195</v>
      </c>
      <c r="R463" s="443"/>
      <c r="S463" s="443"/>
      <c r="T463" s="443"/>
      <c r="U463" s="499"/>
      <c r="V463" s="499"/>
      <c r="W463" s="446" t="s">
        <v>150</v>
      </c>
    </row>
    <row r="464" spans="1:24" ht="15.75">
      <c r="A464" s="324" t="s">
        <v>5112</v>
      </c>
      <c r="B464" s="320"/>
      <c r="C464" s="320"/>
      <c r="D464" s="316"/>
      <c r="E464" s="467">
        <f>'Punten per wedstrijd'!L78*1.2</f>
        <v>164.88</v>
      </c>
      <c r="F464" s="467">
        <f>'Punten per wedstrijd'!L32</f>
        <v>144.9</v>
      </c>
      <c r="G464" s="313" t="s">
        <v>4536</v>
      </c>
      <c r="H464" s="320"/>
      <c r="I464" s="324" t="s">
        <v>5113</v>
      </c>
      <c r="J464" s="316"/>
      <c r="K464" s="317"/>
      <c r="L464" s="318"/>
      <c r="M464" s="467">
        <f>'Punten per wedstrijd'!M43*1.2</f>
        <v>692.76000000000238</v>
      </c>
      <c r="N464" s="467">
        <f>'Punten per wedstrijd'!M20</f>
        <v>433.99999999999909</v>
      </c>
      <c r="O464" s="313" t="s">
        <v>4534</v>
      </c>
      <c r="P464" s="320"/>
      <c r="Q464" s="324" t="s">
        <v>5107</v>
      </c>
      <c r="R464" s="317"/>
      <c r="S464" s="317"/>
      <c r="T464" s="317"/>
      <c r="U464" s="467">
        <f>'Punten per wedstrijd'!J139*1.2</f>
        <v>197.52000000000152</v>
      </c>
      <c r="V464" s="467">
        <f>'Punten per wedstrijd'!J147</f>
        <v>505.90000000000236</v>
      </c>
      <c r="W464" s="313" t="s">
        <v>4535</v>
      </c>
      <c r="X464" s="28"/>
    </row>
    <row r="465" spans="1:26" ht="15.75">
      <c r="A465" s="324" t="s">
        <v>4351</v>
      </c>
      <c r="B465" s="320"/>
      <c r="C465" s="320"/>
      <c r="D465" s="316"/>
      <c r="E465" s="467">
        <f>'Punten per wedstrijd'!L27*1.2</f>
        <v>155.16</v>
      </c>
      <c r="F465" s="467">
        <f>'Punten per wedstrijd'!L43</f>
        <v>255.8</v>
      </c>
      <c r="G465" s="313" t="s">
        <v>4535</v>
      </c>
      <c r="H465" s="320"/>
      <c r="I465" s="324" t="s">
        <v>4352</v>
      </c>
      <c r="J465" s="316"/>
      <c r="K465" s="317"/>
      <c r="L465" s="318"/>
      <c r="M465" s="467">
        <f>'Punten per wedstrijd'!M100*1.2</f>
        <v>583.79999999999995</v>
      </c>
      <c r="N465" s="467">
        <f>'Punten per wedstrijd'!M27</f>
        <v>524.10000000000036</v>
      </c>
      <c r="O465" s="313" t="s">
        <v>4536</v>
      </c>
      <c r="P465" s="320"/>
      <c r="Q465" s="324" t="s">
        <v>5114</v>
      </c>
      <c r="R465" s="317"/>
      <c r="S465" s="317"/>
      <c r="T465" s="317"/>
      <c r="U465" s="467">
        <f>'Punten per wedstrijd'!J182*1.2</f>
        <v>406.56000000000239</v>
      </c>
      <c r="V465" s="467">
        <f>'Punten per wedstrijd'!J158</f>
        <v>687.800000000002</v>
      </c>
      <c r="W465" s="313" t="s">
        <v>4535</v>
      </c>
      <c r="X465" s="28"/>
    </row>
    <row r="466" spans="1:26" ht="15.75">
      <c r="A466" s="324" t="s">
        <v>4353</v>
      </c>
      <c r="B466" s="320"/>
      <c r="C466" s="320"/>
      <c r="D466" s="316"/>
      <c r="E466" s="467">
        <f>'Punten per wedstrijd'!L20*1.2</f>
        <v>126.47999999999999</v>
      </c>
      <c r="F466" s="467">
        <f>'Punten per wedstrijd'!L54</f>
        <v>30.1</v>
      </c>
      <c r="G466" s="313" t="s">
        <v>4534</v>
      </c>
      <c r="H466" s="320"/>
      <c r="I466" s="324" t="s">
        <v>4354</v>
      </c>
      <c r="J466" s="316"/>
      <c r="K466" s="317"/>
      <c r="L466" s="318"/>
      <c r="M466" s="467">
        <f>'Punten per wedstrijd'!M76*1.2</f>
        <v>667.56000000000347</v>
      </c>
      <c r="N466" s="467">
        <f>'Punten per wedstrijd'!M32</f>
        <v>398.60000000000127</v>
      </c>
      <c r="O466" s="313" t="s">
        <v>4534</v>
      </c>
      <c r="P466" s="320"/>
      <c r="Q466" s="324" t="s">
        <v>4355</v>
      </c>
      <c r="R466" s="317"/>
      <c r="S466" s="317"/>
      <c r="T466" s="317"/>
      <c r="U466" s="467">
        <f>'Punten per wedstrijd'!J131*1.2</f>
        <v>312.72000000000043</v>
      </c>
      <c r="V466" s="467">
        <f>'Punten per wedstrijd'!J180</f>
        <v>668.30000000000109</v>
      </c>
      <c r="W466" s="313" t="s">
        <v>4535</v>
      </c>
      <c r="X466" s="28"/>
    </row>
    <row r="467" spans="1:26" ht="15.75">
      <c r="A467" s="324" t="s">
        <v>4356</v>
      </c>
      <c r="B467" s="320"/>
      <c r="C467" s="320"/>
      <c r="D467" s="316"/>
      <c r="E467" s="467">
        <f>'Punten per wedstrijd'!L100*1.2</f>
        <v>356.16</v>
      </c>
      <c r="F467" s="467">
        <f>'Punten per wedstrijd'!L76</f>
        <v>440.8</v>
      </c>
      <c r="G467" s="313" t="s">
        <v>4535</v>
      </c>
      <c r="H467" s="320"/>
      <c r="I467" s="324" t="s">
        <v>4357</v>
      </c>
      <c r="J467" s="316"/>
      <c r="K467" s="317"/>
      <c r="L467" s="318"/>
      <c r="M467" s="467">
        <f>'Punten per wedstrijd'!M54*1.2</f>
        <v>480.72000000000151</v>
      </c>
      <c r="N467" s="467">
        <f>'Punten per wedstrijd'!M35</f>
        <v>565.10000000000127</v>
      </c>
      <c r="O467" s="313" t="s">
        <v>4533</v>
      </c>
      <c r="P467" s="320"/>
      <c r="Q467" s="324" t="s">
        <v>4358</v>
      </c>
      <c r="R467" s="317"/>
      <c r="S467" s="317"/>
      <c r="T467" s="317"/>
      <c r="U467" s="467">
        <f>'Punten per wedstrijd'!J136*1.2</f>
        <v>623.28000000000395</v>
      </c>
      <c r="V467" s="467">
        <f>'Punten per wedstrijd'!J195</f>
        <v>359.30000000000018</v>
      </c>
      <c r="W467" s="313" t="s">
        <v>4534</v>
      </c>
      <c r="X467" s="28"/>
    </row>
    <row r="468" spans="1:26" ht="15.75">
      <c r="A468" s="324" t="s">
        <v>4359</v>
      </c>
      <c r="B468" s="320"/>
      <c r="C468" s="320"/>
      <c r="D468" s="316"/>
      <c r="E468" s="467">
        <f>'Punten per wedstrijd'!L35*1.2</f>
        <v>144.35999999999999</v>
      </c>
      <c r="F468" s="467">
        <f>'Punten per wedstrijd'!L91</f>
        <v>138.1</v>
      </c>
      <c r="G468" s="313" t="s">
        <v>4536</v>
      </c>
      <c r="H468" s="320"/>
      <c r="I468" s="324" t="s">
        <v>5108</v>
      </c>
      <c r="J468" s="316"/>
      <c r="K468" s="317"/>
      <c r="L468" s="318"/>
      <c r="M468" s="467">
        <f>'Punten per wedstrijd'!M91*1.2</f>
        <v>522</v>
      </c>
      <c r="N468" s="467">
        <f>'Punten per wedstrijd'!M78</f>
        <v>535.30000000000018</v>
      </c>
      <c r="O468" s="313" t="s">
        <v>4533</v>
      </c>
      <c r="P468" s="320"/>
      <c r="Q468" s="324" t="s">
        <v>4360</v>
      </c>
      <c r="R468" s="317"/>
      <c r="S468" s="317"/>
      <c r="T468" s="317"/>
      <c r="U468" s="467">
        <f>'Punten per wedstrijd'!J124*1.2</f>
        <v>510.96000000000021</v>
      </c>
      <c r="V468" s="467">
        <f>'Punten per wedstrijd'!J204</f>
        <v>692.89999999999964</v>
      </c>
      <c r="W468" s="313" t="s">
        <v>4535</v>
      </c>
      <c r="X468" s="28"/>
    </row>
    <row r="469" spans="1:26" ht="15.75">
      <c r="A469" s="323"/>
      <c r="B469" s="320"/>
      <c r="C469" s="320"/>
      <c r="D469" s="316"/>
      <c r="E469" s="467"/>
      <c r="F469" s="467"/>
      <c r="G469" s="311"/>
      <c r="H469" s="320"/>
      <c r="I469" s="316"/>
      <c r="J469" s="316"/>
      <c r="K469" s="317"/>
      <c r="L469" s="318"/>
      <c r="M469" s="499"/>
      <c r="N469" s="499"/>
      <c r="O469" s="314"/>
      <c r="P469" s="320"/>
      <c r="Q469" s="317"/>
      <c r="R469" s="317"/>
      <c r="S469" s="317"/>
      <c r="T469" s="317"/>
      <c r="U469" s="499"/>
      <c r="V469" s="499"/>
      <c r="W469" s="314"/>
      <c r="X469" s="28"/>
    </row>
    <row r="470" spans="1:26" s="39" customFormat="1" ht="15.75">
      <c r="A470" s="319" t="s">
        <v>193</v>
      </c>
      <c r="B470" s="443"/>
      <c r="C470" s="443"/>
      <c r="D470" s="444"/>
      <c r="E470" s="467"/>
      <c r="F470" s="467"/>
      <c r="G470" s="446" t="s">
        <v>150</v>
      </c>
      <c r="H470" s="443"/>
      <c r="I470" s="319" t="s">
        <v>194</v>
      </c>
      <c r="J470" s="444"/>
      <c r="K470" s="443"/>
      <c r="L470" s="318"/>
      <c r="M470" s="499"/>
      <c r="N470" s="499"/>
      <c r="O470" s="446" t="s">
        <v>150</v>
      </c>
      <c r="P470" s="443"/>
      <c r="Q470" s="319" t="s">
        <v>176</v>
      </c>
      <c r="R470" s="443"/>
      <c r="S470" s="443"/>
      <c r="T470" s="443"/>
      <c r="U470" s="499"/>
      <c r="V470" s="499"/>
      <c r="W470" s="446" t="s">
        <v>150</v>
      </c>
    </row>
    <row r="471" spans="1:26" ht="15.75">
      <c r="A471" s="324" t="s">
        <v>4361</v>
      </c>
      <c r="B471" s="320"/>
      <c r="C471" s="320"/>
      <c r="D471" s="316"/>
      <c r="E471" s="467">
        <f>'Punten per wedstrijd'!N27*1.2</f>
        <v>376.56000000000131</v>
      </c>
      <c r="F471" s="467">
        <f>'Punten per wedstrijd'!N20</f>
        <v>434</v>
      </c>
      <c r="G471" s="313" t="s">
        <v>4533</v>
      </c>
      <c r="H471" s="320"/>
      <c r="I471" s="324" t="s">
        <v>4362</v>
      </c>
      <c r="J471" s="316"/>
      <c r="K471" s="317"/>
      <c r="L471" s="318"/>
      <c r="M471" s="467">
        <f>'Punten per wedstrijd'!O76*1.2</f>
        <v>332.15999999999912</v>
      </c>
      <c r="N471" s="467">
        <f>'Punten per wedstrijd'!O20</f>
        <v>185.5</v>
      </c>
      <c r="O471" s="313" t="s">
        <v>4534</v>
      </c>
      <c r="P471" s="320"/>
      <c r="Q471" s="324" t="s">
        <v>4363</v>
      </c>
      <c r="R471" s="317"/>
      <c r="S471" s="317"/>
      <c r="T471" s="317"/>
      <c r="U471" s="467">
        <f>'Punten per wedstrijd'!P100*1.2</f>
        <v>492.96000000000004</v>
      </c>
      <c r="V471" s="467">
        <f>'Punten per wedstrijd'!P32</f>
        <v>456.5</v>
      </c>
      <c r="W471" s="313" t="s">
        <v>4536</v>
      </c>
      <c r="X471" s="28"/>
    </row>
    <row r="472" spans="1:26" ht="15.75">
      <c r="A472" s="324" t="s">
        <v>4364</v>
      </c>
      <c r="B472" s="320"/>
      <c r="C472" s="320"/>
      <c r="D472" s="316"/>
      <c r="E472" s="467">
        <f>'Punten per wedstrijd'!N54*1.2</f>
        <v>328.68000000000171</v>
      </c>
      <c r="F472" s="467">
        <f>'Punten per wedstrijd'!N32</f>
        <v>270.65000000000146</v>
      </c>
      <c r="G472" s="313" t="s">
        <v>4536</v>
      </c>
      <c r="H472" s="320"/>
      <c r="I472" s="324" t="s">
        <v>4365</v>
      </c>
      <c r="J472" s="316"/>
      <c r="K472" s="317"/>
      <c r="L472" s="318"/>
      <c r="M472" s="467">
        <f>'Punten per wedstrijd'!O35*1.2</f>
        <v>427.2</v>
      </c>
      <c r="N472" s="467">
        <f>'Punten per wedstrijd'!O27</f>
        <v>417.90000000000146</v>
      </c>
      <c r="O472" s="313" t="s">
        <v>4536</v>
      </c>
      <c r="P472" s="320"/>
      <c r="Q472" s="324" t="s">
        <v>4366</v>
      </c>
      <c r="R472" s="317"/>
      <c r="S472" s="317"/>
      <c r="T472" s="317"/>
      <c r="U472" s="467">
        <f>'Punten per wedstrijd'!P20*1.2</f>
        <v>256.8</v>
      </c>
      <c r="V472" s="467">
        <f>'Punten per wedstrijd'!P35</f>
        <v>343.9</v>
      </c>
      <c r="W472" s="313" t="s">
        <v>4535</v>
      </c>
      <c r="X472" s="28"/>
    </row>
    <row r="473" spans="1:26" ht="15.75">
      <c r="A473" s="324" t="s">
        <v>4367</v>
      </c>
      <c r="B473" s="320"/>
      <c r="C473" s="320"/>
      <c r="D473" s="316"/>
      <c r="E473" s="467">
        <f>'Punten per wedstrijd'!N100*1.2</f>
        <v>669.48000000000172</v>
      </c>
      <c r="F473" s="467">
        <f>'Punten per wedstrijd'!N35</f>
        <v>366.30000000000109</v>
      </c>
      <c r="G473" s="313" t="s">
        <v>4534</v>
      </c>
      <c r="H473" s="320"/>
      <c r="I473" s="324" t="s">
        <v>4368</v>
      </c>
      <c r="J473" s="316"/>
      <c r="K473" s="317"/>
      <c r="L473" s="318"/>
      <c r="M473" s="467">
        <f>'Punten per wedstrijd'!O32*1.2</f>
        <v>521.28000000000065</v>
      </c>
      <c r="N473" s="467">
        <f>'Punten per wedstrijd'!O43</f>
        <v>378.80000000000291</v>
      </c>
      <c r="O473" s="313" t="s">
        <v>4534</v>
      </c>
      <c r="P473" s="320"/>
      <c r="Q473" s="324" t="s">
        <v>4369</v>
      </c>
      <c r="R473" s="317"/>
      <c r="S473" s="317"/>
      <c r="T473" s="317"/>
      <c r="U473" s="467">
        <f>'Punten per wedstrijd'!P54*1.2</f>
        <v>764.04000000000008</v>
      </c>
      <c r="V473" s="467">
        <f>'Punten per wedstrijd'!P76</f>
        <v>491.9</v>
      </c>
      <c r="W473" s="313" t="s">
        <v>4534</v>
      </c>
      <c r="X473" s="28"/>
    </row>
    <row r="474" spans="1:26" ht="15.75">
      <c r="A474" s="324" t="s">
        <v>5115</v>
      </c>
      <c r="B474" s="320"/>
      <c r="C474" s="320"/>
      <c r="D474" s="316"/>
      <c r="E474" s="467">
        <f>'Punten per wedstrijd'!N43*1.2</f>
        <v>645.72000000000367</v>
      </c>
      <c r="F474" s="467">
        <f>'Punten per wedstrijd'!N78</f>
        <v>360.40000000000146</v>
      </c>
      <c r="G474" s="313" t="s">
        <v>4534</v>
      </c>
      <c r="H474" s="320"/>
      <c r="I474" s="324" t="s">
        <v>2222</v>
      </c>
      <c r="J474" s="316"/>
      <c r="K474" s="317"/>
      <c r="L474" s="318"/>
      <c r="M474" s="467">
        <f>'Punten per wedstrijd'!O91*1.2</f>
        <v>419.759999999998</v>
      </c>
      <c r="N474" s="467">
        <f>'Punten per wedstrijd'!O54</f>
        <v>258.00000000000091</v>
      </c>
      <c r="O474" s="313" t="s">
        <v>4534</v>
      </c>
      <c r="P474" s="320"/>
      <c r="Q474" s="324" t="s">
        <v>5117</v>
      </c>
      <c r="R474" s="317"/>
      <c r="S474" s="317"/>
      <c r="T474" s="317"/>
      <c r="U474" s="467">
        <f>'Punten per wedstrijd'!P27*1.2</f>
        <v>507.96</v>
      </c>
      <c r="V474" s="467">
        <f>'Punten per wedstrijd'!P78</f>
        <v>198.79999999999998</v>
      </c>
      <c r="W474" s="313" t="s">
        <v>4534</v>
      </c>
      <c r="X474" s="28"/>
    </row>
    <row r="475" spans="1:26" ht="15.75">
      <c r="A475" s="324" t="s">
        <v>4370</v>
      </c>
      <c r="B475" s="320"/>
      <c r="C475" s="320"/>
      <c r="D475" s="316"/>
      <c r="E475" s="467">
        <f>'Punten per wedstrijd'!N76*1.2</f>
        <v>632.5200000000026</v>
      </c>
      <c r="F475" s="467">
        <f>'Punten per wedstrijd'!N91</f>
        <v>337.39999999999964</v>
      </c>
      <c r="G475" s="313" t="s">
        <v>4534</v>
      </c>
      <c r="H475" s="316"/>
      <c r="I475" s="324" t="s">
        <v>5116</v>
      </c>
      <c r="J475" s="316"/>
      <c r="K475" s="317"/>
      <c r="L475" s="318"/>
      <c r="M475" s="467">
        <f>'Punten per wedstrijd'!O78*1.2</f>
        <v>322.20000000000107</v>
      </c>
      <c r="N475" s="467">
        <f>'Punten per wedstrijd'!O100</f>
        <v>272.80000000000109</v>
      </c>
      <c r="O475" s="313" t="s">
        <v>4536</v>
      </c>
      <c r="P475" s="317"/>
      <c r="Q475" s="324" t="s">
        <v>4371</v>
      </c>
      <c r="R475" s="317"/>
      <c r="S475" s="317"/>
      <c r="T475" s="317"/>
      <c r="U475" s="467">
        <f>'Punten per wedstrijd'!P43*1.2</f>
        <v>298.68</v>
      </c>
      <c r="V475" s="467">
        <f>'Punten per wedstrijd'!P91</f>
        <v>257.89999999999998</v>
      </c>
      <c r="W475" s="313" t="s">
        <v>4536</v>
      </c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3457</v>
      </c>
      <c r="E478" s="435" t="s">
        <v>3458</v>
      </c>
      <c r="F478" s="435" t="s">
        <v>843</v>
      </c>
      <c r="G478" s="435" t="s">
        <v>2525</v>
      </c>
      <c r="H478" s="435" t="s">
        <v>2194</v>
      </c>
      <c r="I478" s="435" t="s">
        <v>2196</v>
      </c>
      <c r="J478" s="435" t="s">
        <v>2195</v>
      </c>
      <c r="K478" s="435" t="s">
        <v>2197</v>
      </c>
      <c r="L478" s="435" t="s">
        <v>2198</v>
      </c>
      <c r="M478" s="435" t="s">
        <v>2199</v>
      </c>
      <c r="N478" s="435" t="s">
        <v>2200</v>
      </c>
      <c r="O478" s="435" t="s">
        <v>2201</v>
      </c>
      <c r="P478" s="435" t="s">
        <v>2202</v>
      </c>
      <c r="Q478" s="435" t="s">
        <v>2203</v>
      </c>
      <c r="R478" s="435" t="s">
        <v>2204</v>
      </c>
      <c r="S478" s="435" t="s">
        <v>2181</v>
      </c>
      <c r="T478" s="435" t="s">
        <v>2205</v>
      </c>
      <c r="U478" s="435" t="s">
        <v>2206</v>
      </c>
      <c r="V478" s="202" t="s">
        <v>40</v>
      </c>
      <c r="W478" s="28"/>
      <c r="X478" s="28"/>
      <c r="Y478" s="28"/>
      <c r="Z478" s="28"/>
    </row>
    <row r="479" spans="1:26" ht="15.75">
      <c r="A479" s="513" t="s">
        <v>3600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3">
        <f t="shared" ref="V479:V488" si="6">SUM(D479:U479)</f>
        <v>42</v>
      </c>
      <c r="W479" s="502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3" t="s">
        <v>3601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3">
        <f t="shared" si="6"/>
        <v>38</v>
      </c>
      <c r="W480" s="502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6" t="s">
        <v>2285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3">
        <f t="shared" si="6"/>
        <v>33</v>
      </c>
      <c r="W481" s="502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3" t="s">
        <v>2263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>
        <v>3</v>
      </c>
      <c r="U482" s="330">
        <v>1</v>
      </c>
      <c r="V482" s="329">
        <f t="shared" si="6"/>
        <v>29</v>
      </c>
      <c r="W482" s="503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3" t="s">
        <v>2255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3">
        <f t="shared" si="6"/>
        <v>29</v>
      </c>
      <c r="W483" s="502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3" t="s">
        <v>2306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3">
        <f t="shared" si="6"/>
        <v>26</v>
      </c>
      <c r="W484" s="502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2" t="s">
        <v>2249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3">
        <f t="shared" si="6"/>
        <v>23</v>
      </c>
      <c r="W485" s="502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3" t="s">
        <v>2252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3">
        <f t="shared" si="6"/>
        <v>21</v>
      </c>
      <c r="W486" s="502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4" t="s">
        <v>3599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3">
        <f t="shared" si="6"/>
        <v>18</v>
      </c>
      <c r="W487" s="502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2" t="s">
        <v>2284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3">
        <f t="shared" si="6"/>
        <v>11</v>
      </c>
      <c r="W488" s="502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8">
        <f>SUM(W479:W488)</f>
        <v>79626.010000000038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8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2166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3"/>
      <c r="C495" s="443"/>
      <c r="D495" s="444"/>
      <c r="E495" s="444"/>
      <c r="F495" s="444"/>
      <c r="G495" s="318" t="s">
        <v>150</v>
      </c>
      <c r="H495" s="443"/>
      <c r="I495" s="319" t="s">
        <v>184</v>
      </c>
      <c r="J495" s="444"/>
      <c r="K495" s="443"/>
      <c r="L495" s="318"/>
      <c r="M495" s="443"/>
      <c r="N495" s="443"/>
      <c r="O495" s="318" t="s">
        <v>150</v>
      </c>
      <c r="P495" s="443"/>
      <c r="Q495" s="319" t="s">
        <v>843</v>
      </c>
      <c r="R495" s="443"/>
      <c r="S495" s="443"/>
      <c r="T495" s="443"/>
      <c r="U495" s="443"/>
      <c r="V495" s="443"/>
      <c r="W495" s="318" t="s">
        <v>150</v>
      </c>
    </row>
    <row r="496" spans="1:26" ht="15.75">
      <c r="A496" s="324" t="s">
        <v>3639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4535</v>
      </c>
      <c r="H496" s="320"/>
      <c r="I496" s="324" t="s">
        <v>3870</v>
      </c>
      <c r="J496" s="316"/>
      <c r="K496" s="317"/>
      <c r="L496" s="318"/>
      <c r="M496" s="467">
        <f>'Punten per wedstrijd'!E16*1.2</f>
        <v>252.60000000000005</v>
      </c>
      <c r="N496" s="467">
        <f>'Punten per wedstrijd'!E12</f>
        <v>3.9000000000000909</v>
      </c>
      <c r="O496" s="313" t="s">
        <v>4534</v>
      </c>
      <c r="P496" s="320"/>
      <c r="Q496" s="324" t="s">
        <v>3875</v>
      </c>
      <c r="R496" s="317"/>
      <c r="S496" s="317"/>
      <c r="T496" s="317"/>
      <c r="U496" s="467">
        <f>'Punten per wedstrijd'!F116*1.2</f>
        <v>536.63999999999953</v>
      </c>
      <c r="V496" s="467">
        <f>'Punten per wedstrijd'!F179</f>
        <v>677.19999999999936</v>
      </c>
      <c r="W496" s="313" t="s">
        <v>4535</v>
      </c>
    </row>
    <row r="497" spans="1:23" ht="15.75">
      <c r="A497" s="324" t="s">
        <v>3640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4534</v>
      </c>
      <c r="H497" s="320"/>
      <c r="I497" s="324" t="s">
        <v>3871</v>
      </c>
      <c r="J497" s="316"/>
      <c r="K497" s="317"/>
      <c r="L497" s="318"/>
      <c r="M497" s="467">
        <f>'Punten per wedstrijd'!E56*1.2</f>
        <v>275.87999999999982</v>
      </c>
      <c r="N497" s="467">
        <f>'Punten per wedstrijd'!E99</f>
        <v>137.29999999999984</v>
      </c>
      <c r="O497" s="313" t="s">
        <v>4534</v>
      </c>
      <c r="P497" s="320"/>
      <c r="Q497" s="324" t="s">
        <v>3876</v>
      </c>
      <c r="R497" s="317"/>
      <c r="S497" s="317"/>
      <c r="T497" s="317"/>
      <c r="U497" s="467">
        <f>'Punten per wedstrijd'!F119*1.2</f>
        <v>644.15999999999906</v>
      </c>
      <c r="V497" s="467">
        <f>'Punten per wedstrijd'!F160</f>
        <v>448.30000000000018</v>
      </c>
      <c r="W497" s="313" t="s">
        <v>4534</v>
      </c>
    </row>
    <row r="498" spans="1:23" ht="15.75">
      <c r="A498" s="324" t="s">
        <v>3641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4534</v>
      </c>
      <c r="H498" s="320"/>
      <c r="I498" s="324" t="s">
        <v>3872</v>
      </c>
      <c r="J498" s="316"/>
      <c r="K498" s="317"/>
      <c r="L498" s="318"/>
      <c r="M498" s="467">
        <f>'Punten per wedstrijd'!E59*1.2</f>
        <v>212.88000000000011</v>
      </c>
      <c r="N498" s="467">
        <f>'Punten per wedstrijd'!E46</f>
        <v>177.09999999999997</v>
      </c>
      <c r="O498" s="313" t="s">
        <v>4536</v>
      </c>
      <c r="P498" s="320"/>
      <c r="Q498" s="324" t="s">
        <v>3877</v>
      </c>
      <c r="R498" s="317"/>
      <c r="S498" s="317"/>
      <c r="T498" s="317"/>
      <c r="U498" s="467">
        <f>'Punten per wedstrijd'!F143*1.2</f>
        <v>571.56000000000017</v>
      </c>
      <c r="V498" s="467">
        <f>'Punten per wedstrijd'!F120</f>
        <v>514.7999999999995</v>
      </c>
      <c r="W498" s="313" t="s">
        <v>4536</v>
      </c>
    </row>
    <row r="499" spans="1:23" ht="15.75">
      <c r="A499" s="324" t="s">
        <v>3642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4535</v>
      </c>
      <c r="H499" s="320"/>
      <c r="I499" s="324" t="s">
        <v>3873</v>
      </c>
      <c r="J499" s="316"/>
      <c r="K499" s="317"/>
      <c r="L499" s="318"/>
      <c r="M499" s="467">
        <f>'Punten per wedstrijd'!E70*1.2</f>
        <v>270.60000000000042</v>
      </c>
      <c r="N499" s="467">
        <f>'Punten per wedstrijd'!E39</f>
        <v>551.60000000000014</v>
      </c>
      <c r="O499" s="313" t="s">
        <v>4535</v>
      </c>
      <c r="P499" s="320"/>
      <c r="Q499" s="324" t="s">
        <v>3878</v>
      </c>
      <c r="R499" s="317"/>
      <c r="S499" s="317"/>
      <c r="T499" s="317"/>
      <c r="U499" s="467">
        <f>'Punten per wedstrijd'!F174*1.2</f>
        <v>788.63999999999976</v>
      </c>
      <c r="V499" s="467">
        <f>'Punten per wedstrijd'!F163</f>
        <v>469.29999999999995</v>
      </c>
      <c r="W499" s="313" t="s">
        <v>4534</v>
      </c>
    </row>
    <row r="500" spans="1:23" ht="15.75">
      <c r="A500" s="324" t="s">
        <v>3643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4536</v>
      </c>
      <c r="H500" s="320"/>
      <c r="I500" s="324" t="s">
        <v>3874</v>
      </c>
      <c r="J500" s="316"/>
      <c r="K500" s="317"/>
      <c r="L500" s="318"/>
      <c r="M500" s="467">
        <f>'Punten per wedstrijd'!E75*1.2</f>
        <v>321.24000000000007</v>
      </c>
      <c r="N500" s="467">
        <f>'Punten per wedstrijd'!E15</f>
        <v>82.499999999999886</v>
      </c>
      <c r="O500" s="313" t="s">
        <v>4534</v>
      </c>
      <c r="P500" s="320"/>
      <c r="Q500" s="324" t="s">
        <v>3879</v>
      </c>
      <c r="R500" s="317"/>
      <c r="S500" s="317"/>
      <c r="T500" s="317"/>
      <c r="U500" s="467">
        <f>'Punten per wedstrijd'!F203*1.2</f>
        <v>988.80000000000052</v>
      </c>
      <c r="V500" s="467">
        <f>'Punten per wedstrijd'!F150</f>
        <v>530.80000000000018</v>
      </c>
      <c r="W500" s="313" t="s">
        <v>4534</v>
      </c>
    </row>
    <row r="501" spans="1:23" ht="15.75">
      <c r="A501" s="323"/>
      <c r="B501" s="320"/>
      <c r="C501" s="320"/>
      <c r="D501" s="316"/>
      <c r="E501" s="467"/>
      <c r="F501" s="467"/>
      <c r="G501" s="313"/>
      <c r="H501" s="320"/>
      <c r="I501" s="320"/>
      <c r="J501" s="316"/>
      <c r="K501" s="317"/>
      <c r="L501" s="318"/>
      <c r="M501" s="499"/>
      <c r="N501" s="499"/>
      <c r="O501" s="314"/>
      <c r="P501" s="320"/>
      <c r="Q501" s="316"/>
      <c r="R501" s="317"/>
      <c r="S501" s="317"/>
      <c r="T501" s="317"/>
      <c r="U501" s="499"/>
      <c r="V501" s="499"/>
      <c r="W501" s="314"/>
    </row>
    <row r="502" spans="1:23" s="39" customFormat="1" ht="15.75">
      <c r="A502" s="319" t="s">
        <v>2207</v>
      </c>
      <c r="B502" s="443"/>
      <c r="C502" s="443"/>
      <c r="D502" s="444"/>
      <c r="E502" s="467"/>
      <c r="F502" s="467"/>
      <c r="G502" s="446" t="s">
        <v>150</v>
      </c>
      <c r="H502" s="443"/>
      <c r="I502" s="319" t="s">
        <v>186</v>
      </c>
      <c r="J502" s="444"/>
      <c r="K502" s="443"/>
      <c r="L502" s="318"/>
      <c r="M502" s="499"/>
      <c r="N502" s="499"/>
      <c r="O502" s="446" t="s">
        <v>150</v>
      </c>
      <c r="P502" s="443"/>
      <c r="Q502" s="319" t="s">
        <v>175</v>
      </c>
      <c r="R502" s="443"/>
      <c r="S502" s="443"/>
      <c r="T502" s="443"/>
      <c r="U502" s="499"/>
      <c r="V502" s="499"/>
      <c r="W502" s="446" t="s">
        <v>150</v>
      </c>
    </row>
    <row r="503" spans="1:23" ht="15.75">
      <c r="A503" s="324" t="s">
        <v>3880</v>
      </c>
      <c r="B503" s="320"/>
      <c r="C503" s="320"/>
      <c r="D503" s="316"/>
      <c r="E503" s="467">
        <f>'Punten per wedstrijd'!F16*1.2</f>
        <v>414.71999999999963</v>
      </c>
      <c r="F503" s="467">
        <f>'Punten per wedstrijd'!F70</f>
        <v>138.39999999999986</v>
      </c>
      <c r="G503" s="313" t="s">
        <v>4534</v>
      </c>
      <c r="H503" s="320"/>
      <c r="I503" s="324" t="s">
        <v>3884</v>
      </c>
      <c r="J503" s="316"/>
      <c r="K503" s="317"/>
      <c r="L503" s="318"/>
      <c r="M503" s="467">
        <f>'Punten per wedstrijd'!G12*1.2</f>
        <v>73.799999999999173</v>
      </c>
      <c r="N503" s="467">
        <f>'Punten per wedstrijd'!G46</f>
        <v>143.49999999999955</v>
      </c>
      <c r="O503" s="313" t="s">
        <v>4535</v>
      </c>
      <c r="P503" s="320"/>
      <c r="Q503" s="324" t="s">
        <v>3889</v>
      </c>
      <c r="R503" s="317"/>
      <c r="S503" s="317"/>
      <c r="T503" s="317"/>
      <c r="U503" s="467">
        <f>'Punten per wedstrijd'!G150*1.2</f>
        <v>1074.3600000000001</v>
      </c>
      <c r="V503" s="467">
        <f>'Punten per wedstrijd'!G143</f>
        <v>494.89999999999964</v>
      </c>
      <c r="W503" s="313" t="s">
        <v>4534</v>
      </c>
    </row>
    <row r="504" spans="1:23" ht="15.75">
      <c r="A504" s="324" t="s">
        <v>3881</v>
      </c>
      <c r="B504" s="320"/>
      <c r="C504" s="320"/>
      <c r="D504" s="316"/>
      <c r="E504" s="467">
        <f>'Punten per wedstrijd'!F46*1.2</f>
        <v>247.07999999999981</v>
      </c>
      <c r="F504" s="467">
        <f>'Punten per wedstrijd'!F15</f>
        <v>426.39999999999941</v>
      </c>
      <c r="G504" s="313" t="s">
        <v>4535</v>
      </c>
      <c r="H504" s="320"/>
      <c r="I504" s="324" t="s">
        <v>3885</v>
      </c>
      <c r="J504" s="316"/>
      <c r="K504" s="317"/>
      <c r="L504" s="318"/>
      <c r="M504" s="467">
        <f>'Punten per wedstrijd'!G15*1.2</f>
        <v>248.39999999999998</v>
      </c>
      <c r="N504" s="467">
        <f>'Punten per wedstrijd'!G99</f>
        <v>207.00000000000045</v>
      </c>
      <c r="O504" s="313" t="s">
        <v>4536</v>
      </c>
      <c r="P504" s="320"/>
      <c r="Q504" s="324" t="s">
        <v>3890</v>
      </c>
      <c r="R504" s="317"/>
      <c r="S504" s="317"/>
      <c r="T504" s="317"/>
      <c r="U504" s="467">
        <f>'Punten per wedstrijd'!G160*1.2</f>
        <v>1334.6400000000003</v>
      </c>
      <c r="V504" s="467">
        <f>'Punten per wedstrijd'!G174</f>
        <v>910.09999999999991</v>
      </c>
      <c r="W504" s="313" t="s">
        <v>4534</v>
      </c>
    </row>
    <row r="505" spans="1:23" ht="15.75">
      <c r="A505" s="324" t="s">
        <v>3882</v>
      </c>
      <c r="B505" s="320"/>
      <c r="C505" s="320"/>
      <c r="D505" s="316"/>
      <c r="E505" s="467">
        <f>'Punten per wedstrijd'!F56*1.2</f>
        <v>317.51999999999987</v>
      </c>
      <c r="F505" s="467">
        <f>'Punten per wedstrijd'!F12</f>
        <v>127.49999999999977</v>
      </c>
      <c r="G505" s="313" t="s">
        <v>4534</v>
      </c>
      <c r="H505" s="320"/>
      <c r="I505" s="324" t="s">
        <v>3886</v>
      </c>
      <c r="J505" s="316"/>
      <c r="K505" s="317"/>
      <c r="L505" s="318"/>
      <c r="M505" s="467">
        <f>'Punten per wedstrijd'!G16*1.2</f>
        <v>396.71999999999935</v>
      </c>
      <c r="N505" s="467">
        <f>'Punten per wedstrijd'!G59</f>
        <v>255.50000000000045</v>
      </c>
      <c r="O505" s="313" t="s">
        <v>4534</v>
      </c>
      <c r="P505" s="320"/>
      <c r="Q505" s="324" t="s">
        <v>3891</v>
      </c>
      <c r="R505" s="317"/>
      <c r="S505" s="317"/>
      <c r="T505" s="317"/>
      <c r="U505" s="467">
        <f>'Punten per wedstrijd'!G163*1.2</f>
        <v>1073.6400000000003</v>
      </c>
      <c r="V505" s="467">
        <f>'Punten per wedstrijd'!G119</f>
        <v>867.20000000000027</v>
      </c>
      <c r="W505" s="313" t="s">
        <v>4536</v>
      </c>
    </row>
    <row r="506" spans="1:23" ht="15.75">
      <c r="A506" s="324" t="s">
        <v>3883</v>
      </c>
      <c r="B506" s="320"/>
      <c r="C506" s="320"/>
      <c r="D506" s="316"/>
      <c r="E506" s="467">
        <f>'Punten per wedstrijd'!F59*1.2</f>
        <v>444.83999999999975</v>
      </c>
      <c r="F506" s="467">
        <f>'Punten per wedstrijd'!F99</f>
        <v>339.49999999999955</v>
      </c>
      <c r="G506" s="313" t="s">
        <v>4534</v>
      </c>
      <c r="H506" s="320"/>
      <c r="I506" s="324" t="s">
        <v>3887</v>
      </c>
      <c r="J506" s="316"/>
      <c r="K506" s="317"/>
      <c r="L506" s="318"/>
      <c r="M506" s="467">
        <f>'Punten per wedstrijd'!G39*1.2</f>
        <v>72.00000000000054</v>
      </c>
      <c r="N506" s="467">
        <f>'Punten per wedstrijd'!G56</f>
        <v>222.00000000000091</v>
      </c>
      <c r="O506" s="313" t="s">
        <v>4535</v>
      </c>
      <c r="P506" s="320"/>
      <c r="Q506" s="324" t="s">
        <v>3892</v>
      </c>
      <c r="R506" s="317"/>
      <c r="S506" s="317"/>
      <c r="T506" s="317"/>
      <c r="U506" s="467">
        <f>'Punten per wedstrijd'!G179*1.2</f>
        <v>1124.0399999999975</v>
      </c>
      <c r="V506" s="467">
        <f>'Punten per wedstrijd'!G120</f>
        <v>337.59999999999945</v>
      </c>
      <c r="W506" s="313" t="s">
        <v>4534</v>
      </c>
    </row>
    <row r="507" spans="1:23" ht="15.75">
      <c r="A507" s="324" t="s">
        <v>2277</v>
      </c>
      <c r="B507" s="320"/>
      <c r="C507" s="320"/>
      <c r="D507" s="316"/>
      <c r="E507" s="467">
        <f>'Punten per wedstrijd'!F75*1.2</f>
        <v>126.72000000000043</v>
      </c>
      <c r="F507" s="467">
        <f>'Punten per wedstrijd'!F39</f>
        <v>9.6000000000003638</v>
      </c>
      <c r="G507" s="313" t="s">
        <v>4534</v>
      </c>
      <c r="H507" s="320"/>
      <c r="I507" s="324" t="s">
        <v>3888</v>
      </c>
      <c r="J507" s="316"/>
      <c r="K507" s="317"/>
      <c r="L507" s="318"/>
      <c r="M507" s="467">
        <f>'Punten per wedstrijd'!G70*1.2</f>
        <v>490.2</v>
      </c>
      <c r="N507" s="467">
        <f>'Punten per wedstrijd'!G75</f>
        <v>172.599999999999</v>
      </c>
      <c r="O507" s="313" t="s">
        <v>4534</v>
      </c>
      <c r="P507" s="320"/>
      <c r="Q507" s="324" t="s">
        <v>3893</v>
      </c>
      <c r="R507" s="317"/>
      <c r="S507" s="317"/>
      <c r="T507" s="317"/>
      <c r="U507" s="467">
        <f>'Punten per wedstrijd'!G203*1.2</f>
        <v>1086.3600000000017</v>
      </c>
      <c r="V507" s="467">
        <f>'Punten per wedstrijd'!G116</f>
        <v>396.30000000000018</v>
      </c>
      <c r="W507" s="313" t="s">
        <v>4534</v>
      </c>
    </row>
    <row r="508" spans="1:23" ht="15.75">
      <c r="A508" s="323"/>
      <c r="B508" s="320"/>
      <c r="C508" s="320"/>
      <c r="D508" s="316"/>
      <c r="E508" s="467"/>
      <c r="F508" s="467"/>
      <c r="G508" s="311"/>
      <c r="H508" s="320"/>
      <c r="I508" s="316"/>
      <c r="J508" s="316"/>
      <c r="K508" s="317"/>
      <c r="L508" s="318"/>
      <c r="M508" s="499"/>
      <c r="N508" s="499"/>
      <c r="O508" s="314"/>
      <c r="P508" s="320"/>
      <c r="Q508" s="317"/>
      <c r="R508" s="317"/>
      <c r="S508" s="317"/>
      <c r="T508" s="317"/>
      <c r="U508" s="499"/>
      <c r="V508" s="499"/>
      <c r="W508" s="314"/>
    </row>
    <row r="509" spans="1:23" s="39" customFormat="1" ht="15.75">
      <c r="A509" s="319" t="s">
        <v>187</v>
      </c>
      <c r="B509" s="443"/>
      <c r="C509" s="443"/>
      <c r="D509" s="444"/>
      <c r="E509" s="467"/>
      <c r="F509" s="467"/>
      <c r="G509" s="446" t="s">
        <v>150</v>
      </c>
      <c r="H509" s="443"/>
      <c r="I509" s="319" t="s">
        <v>188</v>
      </c>
      <c r="J509" s="444"/>
      <c r="K509" s="443"/>
      <c r="L509" s="318"/>
      <c r="M509" s="499"/>
      <c r="N509" s="499"/>
      <c r="O509" s="446" t="s">
        <v>150</v>
      </c>
      <c r="P509" s="443"/>
      <c r="Q509" s="319" t="s">
        <v>2208</v>
      </c>
      <c r="R509" s="443"/>
      <c r="S509" s="443"/>
      <c r="T509" s="443"/>
      <c r="U509" s="499"/>
      <c r="V509" s="499"/>
      <c r="W509" s="446" t="s">
        <v>150</v>
      </c>
    </row>
    <row r="510" spans="1:23" ht="15.75">
      <c r="A510" s="324" t="s">
        <v>3894</v>
      </c>
      <c r="B510" s="320"/>
      <c r="C510" s="320"/>
      <c r="D510" s="316"/>
      <c r="E510" s="467">
        <f>'Punten per wedstrijd'!H116*1.2</f>
        <v>397.55999999999966</v>
      </c>
      <c r="F510" s="467">
        <f>'Punten per wedstrijd'!H119</f>
        <v>616.39999999999964</v>
      </c>
      <c r="G510" s="313" t="s">
        <v>4535</v>
      </c>
      <c r="H510" s="320"/>
      <c r="I510" s="324" t="s">
        <v>3898</v>
      </c>
      <c r="J510" s="316"/>
      <c r="K510" s="317"/>
      <c r="L510" s="318"/>
      <c r="M510" s="467">
        <f>'Punten per wedstrijd'!H12*1.2</f>
        <v>711.11999999999989</v>
      </c>
      <c r="N510" s="467">
        <f>'Punten per wedstrijd'!H59</f>
        <v>639.79999999999973</v>
      </c>
      <c r="O510" s="313" t="s">
        <v>4536</v>
      </c>
      <c r="P510" s="320"/>
      <c r="Q510" s="324" t="s">
        <v>3903</v>
      </c>
      <c r="R510" s="317"/>
      <c r="S510" s="317"/>
      <c r="T510" s="317"/>
      <c r="U510" s="467">
        <f>'Punten per wedstrijd'!I120*1.2</f>
        <v>1138.5600000000024</v>
      </c>
      <c r="V510" s="467">
        <f>'Punten per wedstrijd'!I203</f>
        <v>684.89999999999964</v>
      </c>
      <c r="W510" s="313" t="s">
        <v>4534</v>
      </c>
    </row>
    <row r="511" spans="1:23" ht="15.75">
      <c r="A511" s="324" t="s">
        <v>2217</v>
      </c>
      <c r="B511" s="320"/>
      <c r="C511" s="320"/>
      <c r="D511" s="316"/>
      <c r="E511" s="467">
        <f>'Punten per wedstrijd'!H120*1.2</f>
        <v>782.88000000000068</v>
      </c>
      <c r="F511" s="467">
        <f>'Punten per wedstrijd'!H160</f>
        <v>635.09999999999764</v>
      </c>
      <c r="G511" s="313" t="s">
        <v>4536</v>
      </c>
      <c r="H511" s="320"/>
      <c r="I511" s="324" t="s">
        <v>3899</v>
      </c>
      <c r="J511" s="316"/>
      <c r="K511" s="317"/>
      <c r="L511" s="318"/>
      <c r="M511" s="467">
        <f>'Punten per wedstrijd'!H15*1.2</f>
        <v>747.90000000000214</v>
      </c>
      <c r="N511" s="467">
        <f>'Punten per wedstrijd'!H39</f>
        <v>321.30000000000018</v>
      </c>
      <c r="O511" s="313" t="s">
        <v>4534</v>
      </c>
      <c r="P511" s="320"/>
      <c r="Q511" s="324" t="s">
        <v>3904</v>
      </c>
      <c r="R511" s="317"/>
      <c r="S511" s="317"/>
      <c r="T511" s="317"/>
      <c r="U511" s="467">
        <f>'Punten per wedstrijd'!I143*1.2</f>
        <v>516.23999999999978</v>
      </c>
      <c r="V511" s="467">
        <f>'Punten per wedstrijd'!I116</f>
        <v>447.5</v>
      </c>
      <c r="W511" s="313" t="s">
        <v>4536</v>
      </c>
    </row>
    <row r="512" spans="1:23" ht="15.75">
      <c r="A512" s="324" t="s">
        <v>3895</v>
      </c>
      <c r="B512" s="320"/>
      <c r="C512" s="320"/>
      <c r="D512" s="316"/>
      <c r="E512" s="467">
        <f>'Punten per wedstrijd'!H143*1.2</f>
        <v>722.0400000000003</v>
      </c>
      <c r="F512" s="467">
        <f>'Punten per wedstrijd'!H203</f>
        <v>556.60000000000036</v>
      </c>
      <c r="G512" s="313" t="s">
        <v>4534</v>
      </c>
      <c r="H512" s="320"/>
      <c r="I512" s="324" t="s">
        <v>3900</v>
      </c>
      <c r="J512" s="316"/>
      <c r="K512" s="317"/>
      <c r="L512" s="318"/>
      <c r="M512" s="467">
        <f>'Punten per wedstrijd'!H46*1.2</f>
        <v>561.6</v>
      </c>
      <c r="N512" s="467">
        <f>'Punten per wedstrijd'!H16</f>
        <v>700.39999999999964</v>
      </c>
      <c r="O512" s="313" t="s">
        <v>4533</v>
      </c>
      <c r="P512" s="320"/>
      <c r="Q512" s="324" t="s">
        <v>3905</v>
      </c>
      <c r="R512" s="317"/>
      <c r="S512" s="317"/>
      <c r="T512" s="317"/>
      <c r="U512" s="467">
        <f>'Punten per wedstrijd'!I163*1.2</f>
        <v>907.68000000000063</v>
      </c>
      <c r="V512" s="467">
        <f>'Punten per wedstrijd'!I160</f>
        <v>881.39999999999873</v>
      </c>
      <c r="W512" s="313" t="s">
        <v>4536</v>
      </c>
    </row>
    <row r="513" spans="1:24" ht="15.75">
      <c r="A513" s="324" t="s">
        <v>3896</v>
      </c>
      <c r="B513" s="320"/>
      <c r="C513" s="320"/>
      <c r="D513" s="316"/>
      <c r="E513" s="467">
        <f>'Punten per wedstrijd'!H174*1.2</f>
        <v>958.31999999999925</v>
      </c>
      <c r="F513" s="467">
        <f>'Punten per wedstrijd'!H150</f>
        <v>440.20000000000027</v>
      </c>
      <c r="G513" s="313" t="s">
        <v>4534</v>
      </c>
      <c r="H513" s="320"/>
      <c r="I513" s="324" t="s">
        <v>3901</v>
      </c>
      <c r="J513" s="316"/>
      <c r="K513" s="317"/>
      <c r="L513" s="318"/>
      <c r="M513" s="467">
        <f>'Punten per wedstrijd'!H56*1.2</f>
        <v>577.67999999999734</v>
      </c>
      <c r="N513" s="467">
        <f>'Punten per wedstrijd'!H75</f>
        <v>549.69999999999982</v>
      </c>
      <c r="O513" s="313" t="s">
        <v>4536</v>
      </c>
      <c r="P513" s="320"/>
      <c r="Q513" s="324" t="s">
        <v>2287</v>
      </c>
      <c r="R513" s="317"/>
      <c r="S513" s="317"/>
      <c r="T513" s="317"/>
      <c r="U513" s="467">
        <f>'Punten per wedstrijd'!I174*1.2</f>
        <v>1329.1200000000026</v>
      </c>
      <c r="V513" s="467">
        <f>'Punten per wedstrijd'!I119</f>
        <v>856.20000000000164</v>
      </c>
      <c r="W513" s="313" t="s">
        <v>4534</v>
      </c>
    </row>
    <row r="514" spans="1:24" ht="15.75">
      <c r="A514" s="324" t="s">
        <v>3897</v>
      </c>
      <c r="B514" s="320"/>
      <c r="C514" s="320"/>
      <c r="D514" s="316"/>
      <c r="E514" s="467">
        <f>'Punten per wedstrijd'!H179*1.2</f>
        <v>953.75999999999794</v>
      </c>
      <c r="F514" s="467">
        <f>'Punten per wedstrijd'!H163</f>
        <v>441.39999999999964</v>
      </c>
      <c r="G514" s="313" t="s">
        <v>4534</v>
      </c>
      <c r="H514" s="316"/>
      <c r="I514" s="324" t="s">
        <v>3902</v>
      </c>
      <c r="J514" s="316"/>
      <c r="K514" s="317"/>
      <c r="L514" s="318"/>
      <c r="M514" s="467">
        <f>'Punten per wedstrijd'!H99*1.2</f>
        <v>742.92000000000041</v>
      </c>
      <c r="N514" s="467">
        <f>'Punten per wedstrijd'!H70</f>
        <v>548.00000000000091</v>
      </c>
      <c r="O514" s="313" t="s">
        <v>4534</v>
      </c>
      <c r="P514" s="317"/>
      <c r="Q514" s="324" t="s">
        <v>3906</v>
      </c>
      <c r="R514" s="317"/>
      <c r="S514" s="317"/>
      <c r="T514" s="317"/>
      <c r="U514" s="467">
        <f>'Punten per wedstrijd'!I179*1.2</f>
        <v>1239.1199999999992</v>
      </c>
      <c r="V514" s="467">
        <f>'Punten per wedstrijd'!I150</f>
        <v>1079.6999999999998</v>
      </c>
      <c r="W514" s="313" t="s">
        <v>4536</v>
      </c>
      <c r="X514" s="28"/>
    </row>
    <row r="515" spans="1:24" ht="15.75">
      <c r="A515" s="322"/>
      <c r="B515" s="320"/>
      <c r="C515" s="320"/>
      <c r="D515" s="316"/>
      <c r="E515" s="467"/>
      <c r="F515" s="467"/>
      <c r="G515" s="311"/>
      <c r="H515" s="316"/>
      <c r="I515" s="315"/>
      <c r="J515" s="316"/>
      <c r="K515" s="317"/>
      <c r="L515" s="318"/>
      <c r="M515" s="499"/>
      <c r="N515" s="499"/>
      <c r="O515" s="314"/>
      <c r="P515" s="317"/>
      <c r="Q515" s="315"/>
      <c r="R515" s="317"/>
      <c r="S515" s="317"/>
      <c r="T515" s="317"/>
      <c r="U515" s="499"/>
      <c r="V515" s="499"/>
      <c r="W515" s="314"/>
      <c r="X515" s="28"/>
    </row>
    <row r="516" spans="1:24" s="39" customFormat="1" ht="15.75">
      <c r="A516" s="319" t="s">
        <v>2209</v>
      </c>
      <c r="B516" s="443"/>
      <c r="C516" s="443"/>
      <c r="D516" s="444"/>
      <c r="E516" s="467"/>
      <c r="F516" s="467"/>
      <c r="G516" s="446" t="s">
        <v>150</v>
      </c>
      <c r="H516" s="443"/>
      <c r="I516" s="319" t="s">
        <v>3530</v>
      </c>
      <c r="J516" s="444"/>
      <c r="K516" s="443"/>
      <c r="L516" s="318"/>
      <c r="M516" s="499"/>
      <c r="N516" s="499"/>
      <c r="O516" s="446" t="s">
        <v>150</v>
      </c>
      <c r="P516" s="443"/>
      <c r="Q516" s="319" t="s">
        <v>3531</v>
      </c>
      <c r="R516" s="443"/>
      <c r="S516" s="443"/>
      <c r="T516" s="443"/>
      <c r="U516" s="499"/>
      <c r="V516" s="499"/>
      <c r="W516" s="446" t="s">
        <v>150</v>
      </c>
    </row>
    <row r="517" spans="1:24" ht="15.75">
      <c r="A517" s="324" t="s">
        <v>4372</v>
      </c>
      <c r="B517" s="320"/>
      <c r="C517" s="320"/>
      <c r="D517" s="316"/>
      <c r="E517" s="467">
        <f>'Punten per wedstrijd'!I70*1.2</f>
        <v>163.79999999999998</v>
      </c>
      <c r="F517" s="467">
        <f>'Punten per wedstrijd'!I12</f>
        <v>205.29999999999998</v>
      </c>
      <c r="G517" s="313" t="s">
        <v>4535</v>
      </c>
      <c r="H517" s="320"/>
      <c r="I517" s="324" t="s">
        <v>4373</v>
      </c>
      <c r="J517" s="316"/>
      <c r="K517" s="317"/>
      <c r="L517" s="318"/>
      <c r="M517" s="467">
        <f>'Punten per wedstrijd'!J12*1.2</f>
        <v>564</v>
      </c>
      <c r="N517" s="467">
        <f>'Punten per wedstrijd'!J16</f>
        <v>427.4</v>
      </c>
      <c r="O517" s="313" t="s">
        <v>4534</v>
      </c>
      <c r="P517" s="320"/>
      <c r="Q517" s="324" t="s">
        <v>4374</v>
      </c>
      <c r="R517" s="317"/>
      <c r="S517" s="317"/>
      <c r="T517" s="317"/>
      <c r="U517" s="467">
        <f>'Punten per wedstrijd'!K75*1.2</f>
        <v>256.44</v>
      </c>
      <c r="V517" s="467">
        <f>'Punten per wedstrijd'!K12</f>
        <v>485.5</v>
      </c>
      <c r="W517" s="313" t="s">
        <v>4535</v>
      </c>
      <c r="X517" s="28"/>
    </row>
    <row r="518" spans="1:24" ht="15.75">
      <c r="A518" s="324" t="s">
        <v>4375</v>
      </c>
      <c r="B518" s="320"/>
      <c r="C518" s="320"/>
      <c r="D518" s="316"/>
      <c r="E518" s="467">
        <f>'Punten per wedstrijd'!I16*1.2</f>
        <v>293.88</v>
      </c>
      <c r="F518" s="467">
        <f>'Punten per wedstrijd'!I15</f>
        <v>339.2</v>
      </c>
      <c r="G518" s="313" t="s">
        <v>4533</v>
      </c>
      <c r="H518" s="320"/>
      <c r="I518" s="324" t="s">
        <v>4376</v>
      </c>
      <c r="J518" s="316"/>
      <c r="K518" s="317"/>
      <c r="L518" s="318"/>
      <c r="M518" s="467">
        <f>'Punten per wedstrijd'!J99*1.2</f>
        <v>585</v>
      </c>
      <c r="N518" s="467">
        <f>'Punten per wedstrijd'!J56</f>
        <v>444.6</v>
      </c>
      <c r="O518" s="313" t="s">
        <v>4534</v>
      </c>
      <c r="P518" s="320"/>
      <c r="Q518" s="324" t="s">
        <v>4377</v>
      </c>
      <c r="R518" s="317"/>
      <c r="S518" s="317"/>
      <c r="T518" s="317"/>
      <c r="U518" s="467">
        <f>'Punten per wedstrijd'!K56*1.2</f>
        <v>234.48</v>
      </c>
      <c r="V518" s="467">
        <f>'Punten per wedstrijd'!K15</f>
        <v>588.69999999999993</v>
      </c>
      <c r="W518" s="313" t="s">
        <v>4535</v>
      </c>
      <c r="X518" s="28"/>
    </row>
    <row r="519" spans="1:24" ht="15.75">
      <c r="A519" s="324" t="s">
        <v>4378</v>
      </c>
      <c r="B519" s="320"/>
      <c r="C519" s="320"/>
      <c r="D519" s="316"/>
      <c r="E519" s="467">
        <f>'Punten per wedstrijd'!I59*1.2</f>
        <v>467.87999999999994</v>
      </c>
      <c r="F519" s="467">
        <f>'Punten per wedstrijd'!I39</f>
        <v>16.5</v>
      </c>
      <c r="G519" s="313" t="s">
        <v>4534</v>
      </c>
      <c r="H519" s="320"/>
      <c r="I519" s="324" t="s">
        <v>5001</v>
      </c>
      <c r="J519" s="316"/>
      <c r="K519" s="317"/>
      <c r="L519" s="318"/>
      <c r="M519" s="467">
        <f>'Punten per wedstrijd'!J46*1.2</f>
        <v>573.4799999999999</v>
      </c>
      <c r="N519" s="467">
        <f>'Punten per wedstrijd'!J59</f>
        <v>549.1</v>
      </c>
      <c r="O519" s="313" t="s">
        <v>4536</v>
      </c>
      <c r="P519" s="320"/>
      <c r="Q519" s="324" t="s">
        <v>4379</v>
      </c>
      <c r="R519" s="317"/>
      <c r="S519" s="317"/>
      <c r="T519" s="317"/>
      <c r="U519" s="467">
        <f>'Punten per wedstrijd'!K16*1.2</f>
        <v>611.16</v>
      </c>
      <c r="V519" s="467">
        <f>'Punten per wedstrijd'!K39</f>
        <v>26.400000000000002</v>
      </c>
      <c r="W519" s="313" t="s">
        <v>4534</v>
      </c>
      <c r="X519" s="28"/>
    </row>
    <row r="520" spans="1:24" ht="15.75">
      <c r="A520" s="324" t="s">
        <v>4380</v>
      </c>
      <c r="B520" s="320"/>
      <c r="C520" s="320"/>
      <c r="D520" s="316"/>
      <c r="E520" s="467">
        <f>'Punten per wedstrijd'!I56*1.2</f>
        <v>302.76</v>
      </c>
      <c r="F520" s="467">
        <f>'Punten per wedstrijd'!I46</f>
        <v>291.7</v>
      </c>
      <c r="G520" s="313" t="s">
        <v>4536</v>
      </c>
      <c r="H520" s="320"/>
      <c r="I520" s="324" t="s">
        <v>4381</v>
      </c>
      <c r="J520" s="316"/>
      <c r="K520" s="317"/>
      <c r="L520" s="318"/>
      <c r="M520" s="467">
        <f>'Punten per wedstrijd'!J39*1.2</f>
        <v>162.6</v>
      </c>
      <c r="N520" s="467">
        <f>'Punten per wedstrijd'!J70</f>
        <v>447.8</v>
      </c>
      <c r="O520" s="313" t="s">
        <v>4535</v>
      </c>
      <c r="P520" s="320"/>
      <c r="Q520" s="324" t="s">
        <v>4382</v>
      </c>
      <c r="R520" s="317"/>
      <c r="S520" s="317"/>
      <c r="T520" s="317"/>
      <c r="U520" s="467">
        <f>'Punten per wedstrijd'!K59*1.2</f>
        <v>524.52</v>
      </c>
      <c r="V520" s="467">
        <f>'Punten per wedstrijd'!K70</f>
        <v>150.69999999999999</v>
      </c>
      <c r="W520" s="313" t="s">
        <v>4534</v>
      </c>
      <c r="X520" s="28"/>
    </row>
    <row r="521" spans="1:24" ht="15.75">
      <c r="A521" s="324" t="s">
        <v>4383</v>
      </c>
      <c r="B521" s="320"/>
      <c r="C521" s="320"/>
      <c r="D521" s="316"/>
      <c r="E521" s="467">
        <f>'Punten per wedstrijd'!I75*1.2</f>
        <v>313.8</v>
      </c>
      <c r="F521" s="467">
        <f>'Punten per wedstrijd'!I99</f>
        <v>262.10000000000002</v>
      </c>
      <c r="G521" s="313" t="s">
        <v>4536</v>
      </c>
      <c r="H521" s="320"/>
      <c r="I521" s="324" t="s">
        <v>4384</v>
      </c>
      <c r="J521" s="316"/>
      <c r="K521" s="317"/>
      <c r="L521" s="318"/>
      <c r="M521" s="467">
        <f>'Punten per wedstrijd'!J15*1.2</f>
        <v>584.46</v>
      </c>
      <c r="N521" s="467">
        <f>'Punten per wedstrijd'!J75</f>
        <v>419</v>
      </c>
      <c r="O521" s="313" t="s">
        <v>4534</v>
      </c>
      <c r="P521" s="320"/>
      <c r="Q521" s="324" t="s">
        <v>4385</v>
      </c>
      <c r="R521" s="317"/>
      <c r="S521" s="317"/>
      <c r="T521" s="317"/>
      <c r="U521" s="467">
        <f>'Punten per wedstrijd'!K46*1.2</f>
        <v>285.83999999999997</v>
      </c>
      <c r="V521" s="467">
        <f>'Punten per wedstrijd'!K99</f>
        <v>168.8</v>
      </c>
      <c r="W521" s="313" t="s">
        <v>4534</v>
      </c>
      <c r="X521" s="28"/>
    </row>
    <row r="522" spans="1:24" ht="15.75">
      <c r="A522" s="323"/>
      <c r="B522" s="320"/>
      <c r="C522" s="320"/>
      <c r="D522" s="316"/>
      <c r="E522" s="467"/>
      <c r="F522" s="467"/>
      <c r="G522" s="313"/>
      <c r="H522" s="320"/>
      <c r="I522" s="320"/>
      <c r="J522" s="316"/>
      <c r="K522" s="317"/>
      <c r="L522" s="318"/>
      <c r="M522" s="499"/>
      <c r="N522" s="499"/>
      <c r="O522" s="314"/>
      <c r="P522" s="320"/>
      <c r="Q522" s="316"/>
      <c r="R522" s="317"/>
      <c r="S522" s="317"/>
      <c r="T522" s="317"/>
      <c r="U522" s="499"/>
      <c r="V522" s="499"/>
      <c r="W522" s="314"/>
      <c r="X522" s="28"/>
    </row>
    <row r="523" spans="1:24" s="39" customFormat="1" ht="15.75">
      <c r="A523" s="319" t="s">
        <v>191</v>
      </c>
      <c r="B523" s="443"/>
      <c r="C523" s="443"/>
      <c r="D523" s="444"/>
      <c r="E523" s="467"/>
      <c r="F523" s="467"/>
      <c r="G523" s="446" t="s">
        <v>150</v>
      </c>
      <c r="H523" s="443"/>
      <c r="I523" s="319" t="s">
        <v>192</v>
      </c>
      <c r="J523" s="444"/>
      <c r="K523" s="443"/>
      <c r="L523" s="318"/>
      <c r="M523" s="499"/>
      <c r="N523" s="499"/>
      <c r="O523" s="446" t="s">
        <v>150</v>
      </c>
      <c r="P523" s="443"/>
      <c r="Q523" s="319" t="s">
        <v>195</v>
      </c>
      <c r="R523" s="443"/>
      <c r="S523" s="443"/>
      <c r="T523" s="443"/>
      <c r="U523" s="499"/>
      <c r="V523" s="499"/>
      <c r="W523" s="446" t="s">
        <v>150</v>
      </c>
    </row>
    <row r="524" spans="1:24" ht="15.75">
      <c r="A524" s="324" t="s">
        <v>4386</v>
      </c>
      <c r="B524" s="320"/>
      <c r="C524" s="320"/>
      <c r="D524" s="316"/>
      <c r="E524" s="467">
        <f>'Punten per wedstrijd'!L70*1.2</f>
        <v>84.24</v>
      </c>
      <c r="F524" s="467">
        <f>'Punten per wedstrijd'!L16</f>
        <v>388.4</v>
      </c>
      <c r="G524" s="313" t="s">
        <v>4535</v>
      </c>
      <c r="H524" s="320"/>
      <c r="I524" s="324" t="s">
        <v>4387</v>
      </c>
      <c r="J524" s="316"/>
      <c r="K524" s="317"/>
      <c r="L524" s="318"/>
      <c r="M524" s="467">
        <f>'Punten per wedstrijd'!M46*1.2</f>
        <v>504.59999999999889</v>
      </c>
      <c r="N524" s="467">
        <f>'Punten per wedstrijd'!M12</f>
        <v>416</v>
      </c>
      <c r="O524" s="313" t="s">
        <v>4536</v>
      </c>
      <c r="P524" s="320"/>
      <c r="Q524" s="324" t="s">
        <v>4388</v>
      </c>
      <c r="R524" s="317"/>
      <c r="S524" s="317"/>
      <c r="T524" s="317"/>
      <c r="U524" s="467">
        <f>'Punten per wedstrijd'!J143*1.2</f>
        <v>417.36000000000018</v>
      </c>
      <c r="V524" s="467">
        <f>'Punten per wedstrijd'!J150</f>
        <v>499.699999999998</v>
      </c>
      <c r="W524" s="313" t="s">
        <v>4533</v>
      </c>
      <c r="X524" s="28"/>
    </row>
    <row r="525" spans="1:24" ht="15.75">
      <c r="A525" s="324" t="s">
        <v>4389</v>
      </c>
      <c r="B525" s="320"/>
      <c r="C525" s="320"/>
      <c r="D525" s="316"/>
      <c r="E525" s="467">
        <f>'Punten per wedstrijd'!L15*1.2</f>
        <v>516.83999999999992</v>
      </c>
      <c r="F525" s="467">
        <f>'Punten per wedstrijd'!L46</f>
        <v>85.9</v>
      </c>
      <c r="G525" s="313" t="s">
        <v>4534</v>
      </c>
      <c r="H525" s="320"/>
      <c r="I525" s="324" t="s">
        <v>4390</v>
      </c>
      <c r="J525" s="316"/>
      <c r="K525" s="317"/>
      <c r="L525" s="318"/>
      <c r="M525" s="467">
        <f>'Punten per wedstrijd'!M99*1.2</f>
        <v>667.43999999999971</v>
      </c>
      <c r="N525" s="467">
        <f>'Punten per wedstrijd'!M15</f>
        <v>761.30000000000291</v>
      </c>
      <c r="O525" s="313" t="s">
        <v>4533</v>
      </c>
      <c r="P525" s="320"/>
      <c r="Q525" s="324" t="s">
        <v>4391</v>
      </c>
      <c r="R525" s="317"/>
      <c r="S525" s="317"/>
      <c r="T525" s="317"/>
      <c r="U525" s="467">
        <f>'Punten per wedstrijd'!J174*1.2</f>
        <v>659.0400000000019</v>
      </c>
      <c r="V525" s="467">
        <f>'Punten per wedstrijd'!J160</f>
        <v>716.29999999999927</v>
      </c>
      <c r="W525" s="313" t="s">
        <v>4533</v>
      </c>
      <c r="X525" s="28"/>
    </row>
    <row r="526" spans="1:24" ht="15.75">
      <c r="A526" s="324" t="s">
        <v>4392</v>
      </c>
      <c r="B526" s="320"/>
      <c r="C526" s="320"/>
      <c r="D526" s="316"/>
      <c r="E526" s="467">
        <f>'Punten per wedstrijd'!L12*1.2</f>
        <v>458.16</v>
      </c>
      <c r="F526" s="467">
        <f>'Punten per wedstrijd'!L56</f>
        <v>280.7</v>
      </c>
      <c r="G526" s="313" t="s">
        <v>4534</v>
      </c>
      <c r="H526" s="320"/>
      <c r="I526" s="324" t="s">
        <v>4393</v>
      </c>
      <c r="J526" s="316"/>
      <c r="K526" s="317"/>
      <c r="L526" s="318"/>
      <c r="M526" s="467">
        <f>'Punten per wedstrijd'!M59*1.2</f>
        <v>861.3599999999991</v>
      </c>
      <c r="N526" s="467">
        <f>'Punten per wedstrijd'!M16</f>
        <v>453.40000000000055</v>
      </c>
      <c r="O526" s="313" t="s">
        <v>4534</v>
      </c>
      <c r="P526" s="320"/>
      <c r="Q526" s="324" t="s">
        <v>5004</v>
      </c>
      <c r="R526" s="317"/>
      <c r="S526" s="317"/>
      <c r="T526" s="317"/>
      <c r="U526" s="467">
        <f>'Punten per wedstrijd'!J119*1.2</f>
        <v>349.80000000000655</v>
      </c>
      <c r="V526" s="467">
        <f>'Punten per wedstrijd'!J163</f>
        <v>481.39999999999691</v>
      </c>
      <c r="W526" s="313" t="s">
        <v>4535</v>
      </c>
      <c r="X526" s="28"/>
    </row>
    <row r="527" spans="1:24" ht="15.75">
      <c r="A527" s="324" t="s">
        <v>4394</v>
      </c>
      <c r="B527" s="320"/>
      <c r="C527" s="320"/>
      <c r="D527" s="316"/>
      <c r="E527" s="467">
        <f>'Punten per wedstrijd'!L99*1.2</f>
        <v>234.6</v>
      </c>
      <c r="F527" s="467">
        <f>'Punten per wedstrijd'!L59</f>
        <v>389.8</v>
      </c>
      <c r="G527" s="313" t="s">
        <v>4535</v>
      </c>
      <c r="H527" s="320"/>
      <c r="I527" s="324" t="s">
        <v>4395</v>
      </c>
      <c r="J527" s="316"/>
      <c r="K527" s="317"/>
      <c r="L527" s="318"/>
      <c r="M527" s="467">
        <f>'Punten per wedstrijd'!M56*1.2</f>
        <v>564</v>
      </c>
      <c r="N527" s="467">
        <f>'Punten per wedstrijd'!M39</f>
        <v>211.09999999999945</v>
      </c>
      <c r="O527" s="313" t="s">
        <v>4534</v>
      </c>
      <c r="P527" s="320"/>
      <c r="Q527" s="324" t="s">
        <v>4396</v>
      </c>
      <c r="R527" s="317"/>
      <c r="S527" s="317"/>
      <c r="T527" s="317"/>
      <c r="U527" s="467">
        <f>'Punten per wedstrijd'!J120*1.2</f>
        <v>428.15999999999912</v>
      </c>
      <c r="V527" s="467">
        <f>'Punten per wedstrijd'!J179</f>
        <v>621.89999999999964</v>
      </c>
      <c r="W527" s="313" t="s">
        <v>4535</v>
      </c>
      <c r="X527" s="28"/>
    </row>
    <row r="528" spans="1:24" ht="15.75">
      <c r="A528" s="324" t="s">
        <v>2275</v>
      </c>
      <c r="B528" s="320"/>
      <c r="C528" s="320"/>
      <c r="D528" s="316"/>
      <c r="E528" s="467">
        <f>'Punten per wedstrijd'!L39*1.2</f>
        <v>135</v>
      </c>
      <c r="F528" s="467">
        <f>'Punten per wedstrijd'!L75</f>
        <v>204.29999999999998</v>
      </c>
      <c r="G528" s="313" t="s">
        <v>4535</v>
      </c>
      <c r="H528" s="320"/>
      <c r="I528" s="324" t="s">
        <v>4397</v>
      </c>
      <c r="J528" s="316"/>
      <c r="K528" s="317"/>
      <c r="L528" s="318"/>
      <c r="M528" s="467">
        <f>'Punten per wedstrijd'!M75*1.2</f>
        <v>606.83999999999867</v>
      </c>
      <c r="N528" s="467">
        <f>'Punten per wedstrijd'!M70</f>
        <v>383.00000000000182</v>
      </c>
      <c r="O528" s="313" t="s">
        <v>4534</v>
      </c>
      <c r="P528" s="320"/>
      <c r="Q528" s="324" t="s">
        <v>4398</v>
      </c>
      <c r="R528" s="317"/>
      <c r="S528" s="317"/>
      <c r="T528" s="317"/>
      <c r="U528" s="467">
        <f>'Punten per wedstrijd'!J116*1.2</f>
        <v>744.36000000000126</v>
      </c>
      <c r="V528" s="467">
        <f>'Punten per wedstrijd'!J203</f>
        <v>443.29999999999745</v>
      </c>
      <c r="W528" s="313" t="s">
        <v>4534</v>
      </c>
      <c r="X528" s="28"/>
    </row>
    <row r="529" spans="1:26" ht="15.75">
      <c r="A529" s="323"/>
      <c r="B529" s="320"/>
      <c r="C529" s="320"/>
      <c r="D529" s="316"/>
      <c r="E529" s="467"/>
      <c r="F529" s="467"/>
      <c r="G529" s="311"/>
      <c r="H529" s="320"/>
      <c r="I529" s="316"/>
      <c r="J529" s="316"/>
      <c r="K529" s="317"/>
      <c r="L529" s="318"/>
      <c r="M529" s="499"/>
      <c r="N529" s="499"/>
      <c r="O529" s="314"/>
      <c r="P529" s="320"/>
      <c r="Q529" s="317"/>
      <c r="R529" s="317"/>
      <c r="S529" s="317"/>
      <c r="T529" s="317"/>
      <c r="U529" s="499"/>
      <c r="V529" s="499"/>
      <c r="W529" s="314"/>
      <c r="X529" s="28"/>
    </row>
    <row r="530" spans="1:26" s="39" customFormat="1" ht="15.75">
      <c r="A530" s="319" t="s">
        <v>193</v>
      </c>
      <c r="B530" s="443"/>
      <c r="C530" s="443"/>
      <c r="D530" s="444"/>
      <c r="E530" s="467"/>
      <c r="F530" s="467"/>
      <c r="G530" s="446" t="s">
        <v>150</v>
      </c>
      <c r="H530" s="443"/>
      <c r="I530" s="319" t="s">
        <v>194</v>
      </c>
      <c r="J530" s="444"/>
      <c r="K530" s="443"/>
      <c r="L530" s="318"/>
      <c r="M530" s="499"/>
      <c r="N530" s="499"/>
      <c r="O530" s="446" t="s">
        <v>150</v>
      </c>
      <c r="P530" s="443"/>
      <c r="Q530" s="319" t="s">
        <v>176</v>
      </c>
      <c r="R530" s="443"/>
      <c r="S530" s="443"/>
      <c r="T530" s="443"/>
      <c r="U530" s="499"/>
      <c r="V530" s="499"/>
      <c r="W530" s="446" t="s">
        <v>150</v>
      </c>
    </row>
    <row r="531" spans="1:26" ht="15.75">
      <c r="A531" s="324" t="s">
        <v>4399</v>
      </c>
      <c r="B531" s="320"/>
      <c r="C531" s="320"/>
      <c r="D531" s="316"/>
      <c r="E531" s="467">
        <f>'Punten per wedstrijd'!N15*1.2</f>
        <v>560.40000000000657</v>
      </c>
      <c r="F531" s="467">
        <f>'Punten per wedstrijd'!N12</f>
        <v>637.50000000000182</v>
      </c>
      <c r="G531" s="313" t="s">
        <v>4533</v>
      </c>
      <c r="H531" s="320"/>
      <c r="I531" s="324" t="s">
        <v>4400</v>
      </c>
      <c r="J531" s="316"/>
      <c r="K531" s="317"/>
      <c r="L531" s="318"/>
      <c r="M531" s="467">
        <f>'Punten per wedstrijd'!O59*1.2</f>
        <v>347.15999999999912</v>
      </c>
      <c r="N531" s="467">
        <f>'Punten per wedstrijd'!O12</f>
        <v>64.700000000000728</v>
      </c>
      <c r="O531" s="313" t="s">
        <v>4534</v>
      </c>
      <c r="P531" s="320"/>
      <c r="Q531" s="324" t="s">
        <v>4401</v>
      </c>
      <c r="R531" s="317"/>
      <c r="S531" s="317"/>
      <c r="T531" s="317"/>
      <c r="U531" s="467">
        <f>'Punten per wedstrijd'!P99*1.2</f>
        <v>263.88</v>
      </c>
      <c r="V531" s="467">
        <f>'Punten per wedstrijd'!P16</f>
        <v>268.10000000000002</v>
      </c>
      <c r="W531" s="313" t="s">
        <v>4533</v>
      </c>
      <c r="X531" s="28"/>
    </row>
    <row r="532" spans="1:26" ht="15.75">
      <c r="A532" s="324" t="s">
        <v>2213</v>
      </c>
      <c r="B532" s="320"/>
      <c r="C532" s="320"/>
      <c r="D532" s="316"/>
      <c r="E532" s="467">
        <f>'Punten per wedstrijd'!N56*1.2</f>
        <v>457.79999999999779</v>
      </c>
      <c r="F532" s="467">
        <f>'Punten per wedstrijd'!N16</f>
        <v>666.79999999999745</v>
      </c>
      <c r="G532" s="313" t="s">
        <v>4535</v>
      </c>
      <c r="H532" s="320"/>
      <c r="I532" s="324" t="s">
        <v>4402</v>
      </c>
      <c r="J532" s="316"/>
      <c r="K532" s="317"/>
      <c r="L532" s="318"/>
      <c r="M532" s="467">
        <f>'Punten per wedstrijd'!O39*1.2</f>
        <v>209.87999999999957</v>
      </c>
      <c r="N532" s="467">
        <f>'Punten per wedstrijd'!O15</f>
        <v>325.50000000000546</v>
      </c>
      <c r="O532" s="313" t="s">
        <v>4535</v>
      </c>
      <c r="P532" s="320"/>
      <c r="Q532" s="324" t="s">
        <v>4403</v>
      </c>
      <c r="R532" s="317"/>
      <c r="S532" s="317"/>
      <c r="T532" s="317"/>
      <c r="U532" s="467">
        <f>'Punten per wedstrijd'!P12*1.2</f>
        <v>237.36</v>
      </c>
      <c r="V532" s="467">
        <f>'Punten per wedstrijd'!P39</f>
        <v>142.5</v>
      </c>
      <c r="W532" s="313" t="s">
        <v>4534</v>
      </c>
      <c r="X532" s="28"/>
    </row>
    <row r="533" spans="1:26" ht="15.75">
      <c r="A533" s="324" t="s">
        <v>4404</v>
      </c>
      <c r="B533" s="320"/>
      <c r="C533" s="320"/>
      <c r="D533" s="316"/>
      <c r="E533" s="467">
        <f>'Punten per wedstrijd'!N99*1.2</f>
        <v>616.56000000000131</v>
      </c>
      <c r="F533" s="467">
        <f>'Punten per wedstrijd'!N39</f>
        <v>66.000000000000909</v>
      </c>
      <c r="G533" s="313" t="s">
        <v>4534</v>
      </c>
      <c r="H533" s="320"/>
      <c r="I533" s="324" t="s">
        <v>4405</v>
      </c>
      <c r="J533" s="316"/>
      <c r="K533" s="317"/>
      <c r="L533" s="318"/>
      <c r="M533" s="467">
        <f>'Punten per wedstrijd'!O16*1.2</f>
        <v>178.92000000000044</v>
      </c>
      <c r="N533" s="467">
        <f>'Punten per wedstrijd'!O46</f>
        <v>227.99999999999818</v>
      </c>
      <c r="O533" s="313" t="s">
        <v>4535</v>
      </c>
      <c r="P533" s="320"/>
      <c r="Q533" s="324" t="s">
        <v>4406</v>
      </c>
      <c r="R533" s="317"/>
      <c r="S533" s="317"/>
      <c r="T533" s="317"/>
      <c r="U533" s="467">
        <f>'Punten per wedstrijd'!P56*1.2</f>
        <v>439.2</v>
      </c>
      <c r="V533" s="467">
        <f>'Punten per wedstrijd'!P59</f>
        <v>196.70000000000002</v>
      </c>
      <c r="W533" s="313" t="s">
        <v>4534</v>
      </c>
      <c r="X533" s="28"/>
    </row>
    <row r="534" spans="1:26" ht="15.75">
      <c r="A534" s="324" t="s">
        <v>4407</v>
      </c>
      <c r="B534" s="320"/>
      <c r="C534" s="320"/>
      <c r="D534" s="316"/>
      <c r="E534" s="467">
        <f>'Punten per wedstrijd'!N46*1.2</f>
        <v>402.11999999999716</v>
      </c>
      <c r="F534" s="467">
        <f>'Punten per wedstrijd'!N70</f>
        <v>246.00000000000182</v>
      </c>
      <c r="G534" s="313" t="s">
        <v>4534</v>
      </c>
      <c r="H534" s="320"/>
      <c r="I534" s="324" t="s">
        <v>4408</v>
      </c>
      <c r="J534" s="316"/>
      <c r="K534" s="317"/>
      <c r="L534" s="318"/>
      <c r="M534" s="467">
        <f>'Punten per wedstrijd'!O75*1.2</f>
        <v>318.59999999999781</v>
      </c>
      <c r="N534" s="467">
        <f>'Punten per wedstrijd'!O56</f>
        <v>465.99999999999636</v>
      </c>
      <c r="O534" s="313" t="s">
        <v>4535</v>
      </c>
      <c r="P534" s="320"/>
      <c r="Q534" s="324" t="s">
        <v>2291</v>
      </c>
      <c r="R534" s="317"/>
      <c r="S534" s="317"/>
      <c r="T534" s="317"/>
      <c r="U534" s="467">
        <f>'Punten per wedstrijd'!P15*1.2</f>
        <v>257.40000000000003</v>
      </c>
      <c r="V534" s="467">
        <f>'Punten per wedstrijd'!P70</f>
        <v>270.3</v>
      </c>
      <c r="W534" s="313" t="s">
        <v>4533</v>
      </c>
      <c r="X534" s="28"/>
    </row>
    <row r="535" spans="1:26" ht="15.75">
      <c r="A535" s="324" t="s">
        <v>4409</v>
      </c>
      <c r="B535" s="320"/>
      <c r="C535" s="320"/>
      <c r="D535" s="316"/>
      <c r="E535" s="467">
        <f>'Punten per wedstrijd'!N59*1.2</f>
        <v>824.99999999999341</v>
      </c>
      <c r="F535" s="467">
        <f>'Punten per wedstrijd'!N75</f>
        <v>467.39999999999964</v>
      </c>
      <c r="G535" s="313" t="s">
        <v>4534</v>
      </c>
      <c r="H535" s="316"/>
      <c r="I535" s="324" t="s">
        <v>4410</v>
      </c>
      <c r="J535" s="316"/>
      <c r="K535" s="317"/>
      <c r="L535" s="318"/>
      <c r="M535" s="467">
        <f>'Punten per wedstrijd'!O70*1.2</f>
        <v>539.87999999999954</v>
      </c>
      <c r="N535" s="467">
        <f>'Punten per wedstrijd'!O99</f>
        <v>348.59999999999673</v>
      </c>
      <c r="O535" s="313" t="s">
        <v>4534</v>
      </c>
      <c r="P535" s="317"/>
      <c r="Q535" s="324" t="s">
        <v>4411</v>
      </c>
      <c r="R535" s="317"/>
      <c r="S535" s="317"/>
      <c r="T535" s="317"/>
      <c r="U535" s="467">
        <f>'Punten per wedstrijd'!P46*1.2</f>
        <v>310.44000000000005</v>
      </c>
      <c r="V535" s="467">
        <f>'Punten per wedstrijd'!P75</f>
        <v>286.89999999999998</v>
      </c>
      <c r="W535" s="313" t="s">
        <v>4536</v>
      </c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3457</v>
      </c>
      <c r="E538" s="435" t="s">
        <v>3458</v>
      </c>
      <c r="F538" s="435" t="s">
        <v>843</v>
      </c>
      <c r="G538" s="435" t="s">
        <v>2525</v>
      </c>
      <c r="H538" s="435" t="s">
        <v>2194</v>
      </c>
      <c r="I538" s="435" t="s">
        <v>2196</v>
      </c>
      <c r="J538" s="435" t="s">
        <v>2195</v>
      </c>
      <c r="K538" s="435" t="s">
        <v>2197</v>
      </c>
      <c r="L538" s="435" t="s">
        <v>2198</v>
      </c>
      <c r="M538" s="435" t="s">
        <v>2199</v>
      </c>
      <c r="N538" s="435" t="s">
        <v>2200</v>
      </c>
      <c r="O538" s="435" t="s">
        <v>2201</v>
      </c>
      <c r="P538" s="435" t="s">
        <v>2202</v>
      </c>
      <c r="Q538" s="435" t="s">
        <v>2203</v>
      </c>
      <c r="R538" s="435" t="s">
        <v>2204</v>
      </c>
      <c r="S538" s="435" t="s">
        <v>2181</v>
      </c>
      <c r="T538" s="435" t="s">
        <v>2205</v>
      </c>
      <c r="U538" s="435" t="s">
        <v>2206</v>
      </c>
      <c r="V538" s="202" t="s">
        <v>40</v>
      </c>
      <c r="W538" s="28"/>
      <c r="X538" s="28"/>
      <c r="Y538" s="28"/>
      <c r="Z538" s="28"/>
    </row>
    <row r="539" spans="1:26" ht="15.75">
      <c r="A539" s="515" t="s">
        <v>2278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3">
        <f t="shared" ref="V539:V548" si="7">SUM(D539:U539)</f>
        <v>36</v>
      </c>
      <c r="W539" s="502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3" t="s">
        <v>3604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3">
        <f t="shared" si="7"/>
        <v>32</v>
      </c>
      <c r="W540" s="502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4" t="s">
        <v>3603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3">
        <f t="shared" si="7"/>
        <v>32</v>
      </c>
      <c r="W541" s="502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5" t="s">
        <v>3605</v>
      </c>
      <c r="B542" s="327"/>
      <c r="C542" s="327"/>
      <c r="D542" s="330">
        <v>1</v>
      </c>
      <c r="E542" s="330">
        <v>3</v>
      </c>
      <c r="F542" s="330">
        <v>3</v>
      </c>
      <c r="G542" s="330">
        <v>3</v>
      </c>
      <c r="H542" s="330">
        <v>0</v>
      </c>
      <c r="I542" s="330">
        <v>3</v>
      </c>
      <c r="J542" s="330">
        <v>3</v>
      </c>
      <c r="K542" s="330">
        <v>1</v>
      </c>
      <c r="L542" s="330">
        <v>2</v>
      </c>
      <c r="M542" s="330">
        <v>2</v>
      </c>
      <c r="N542" s="330">
        <v>0</v>
      </c>
      <c r="O542" s="330">
        <v>0</v>
      </c>
      <c r="P542" s="330">
        <v>3</v>
      </c>
      <c r="Q542" s="330">
        <v>3</v>
      </c>
      <c r="R542" s="330">
        <v>3</v>
      </c>
      <c r="S542" s="330">
        <v>0</v>
      </c>
      <c r="T542" s="330">
        <v>0</v>
      </c>
      <c r="U542" s="330">
        <v>1</v>
      </c>
      <c r="V542" s="329">
        <f t="shared" si="7"/>
        <v>31</v>
      </c>
      <c r="W542" s="503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4" t="s">
        <v>2245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3">
        <f t="shared" si="7"/>
        <v>29</v>
      </c>
      <c r="W543" s="502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4" t="s">
        <v>2248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3">
        <f t="shared" si="7"/>
        <v>27</v>
      </c>
      <c r="W544" s="502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3" t="s">
        <v>2281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3">
        <f t="shared" si="7"/>
        <v>24</v>
      </c>
      <c r="W545" s="502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4" t="s">
        <v>3602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3">
        <f t="shared" si="7"/>
        <v>24</v>
      </c>
      <c r="W546" s="502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4" t="s">
        <v>3606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3">
        <f t="shared" si="7"/>
        <v>21</v>
      </c>
      <c r="W547" s="502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2" t="s">
        <v>2267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3">
        <f t="shared" si="7"/>
        <v>14</v>
      </c>
      <c r="W548" s="502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8">
        <f>SUM(W539:W548)</f>
        <v>83607.359999999986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8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3468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3"/>
      <c r="C555" s="443"/>
      <c r="D555" s="444"/>
      <c r="E555" s="444"/>
      <c r="F555" s="444"/>
      <c r="G555" s="318" t="s">
        <v>150</v>
      </c>
      <c r="H555" s="443"/>
      <c r="I555" s="319" t="s">
        <v>184</v>
      </c>
      <c r="J555" s="444"/>
      <c r="K555" s="443"/>
      <c r="L555" s="318"/>
      <c r="M555" s="443"/>
      <c r="N555" s="443"/>
      <c r="O555" s="318" t="s">
        <v>150</v>
      </c>
      <c r="P555" s="443"/>
      <c r="Q555" s="319" t="s">
        <v>843</v>
      </c>
      <c r="R555" s="443"/>
      <c r="S555" s="443"/>
      <c r="T555" s="443"/>
      <c r="U555" s="443"/>
      <c r="V555" s="443"/>
      <c r="W555" s="446" t="s">
        <v>150</v>
      </c>
    </row>
    <row r="556" spans="1:26" ht="15.75">
      <c r="A556" s="324" t="s">
        <v>3644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4535</v>
      </c>
      <c r="H556" s="320"/>
      <c r="I556" s="324" t="s">
        <v>3907</v>
      </c>
      <c r="J556" s="316"/>
      <c r="K556" s="317"/>
      <c r="L556" s="318"/>
      <c r="M556" s="467">
        <f>'Punten per wedstrijd'!E30*1.2</f>
        <v>113.52000000000017</v>
      </c>
      <c r="N556" s="467">
        <f>'Punten per wedstrijd'!E18</f>
        <v>44</v>
      </c>
      <c r="O556" s="313" t="s">
        <v>4534</v>
      </c>
      <c r="P556" s="320"/>
      <c r="Q556" s="324" t="s">
        <v>3911</v>
      </c>
      <c r="R556" s="317"/>
      <c r="S556" s="317"/>
      <c r="T556" s="317"/>
      <c r="U556" s="467">
        <f>'Punten per wedstrijd'!F122*1.2</f>
        <v>522.47999999999979</v>
      </c>
      <c r="V556" s="467">
        <f>'Punten per wedstrijd'!F188</f>
        <v>683.19999999999936</v>
      </c>
      <c r="W556" s="313" t="s">
        <v>4535</v>
      </c>
      <c r="Y556" s="28"/>
      <c r="Z556" s="28"/>
    </row>
    <row r="557" spans="1:26" ht="15.75">
      <c r="A557" s="324" t="s">
        <v>2218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4535</v>
      </c>
      <c r="H557" s="320"/>
      <c r="I557" s="324" t="s">
        <v>2216</v>
      </c>
      <c r="J557" s="316"/>
      <c r="K557" s="317"/>
      <c r="L557" s="318"/>
      <c r="M557" s="467">
        <f>'Punten per wedstrijd'!E61*1.2</f>
        <v>154.92000000000002</v>
      </c>
      <c r="N557" s="467">
        <f>'Punten per wedstrijd'!E86</f>
        <v>195.50000000000011</v>
      </c>
      <c r="O557" s="313" t="s">
        <v>4535</v>
      </c>
      <c r="P557" s="320"/>
      <c r="Q557" s="324" t="s">
        <v>3912</v>
      </c>
      <c r="R557" s="317"/>
      <c r="S557" s="317"/>
      <c r="T557" s="317"/>
      <c r="U557" s="467">
        <f>'Punten per wedstrijd'!F130*1.2</f>
        <v>512.88000000000011</v>
      </c>
      <c r="V557" s="467">
        <f>'Punten per wedstrijd'!F165</f>
        <v>795.2</v>
      </c>
      <c r="W557" s="313" t="s">
        <v>4535</v>
      </c>
      <c r="Y557" s="28"/>
      <c r="Z557" s="28"/>
    </row>
    <row r="558" spans="1:26" ht="15.75">
      <c r="A558" s="324" t="s">
        <v>3645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4535</v>
      </c>
      <c r="H558" s="320"/>
      <c r="I558" s="324" t="s">
        <v>3908</v>
      </c>
      <c r="J558" s="316"/>
      <c r="K558" s="317"/>
      <c r="L558" s="318"/>
      <c r="M558" s="467">
        <f>'Punten per wedstrijd'!E67*1.2</f>
        <v>129.83999999999992</v>
      </c>
      <c r="N558" s="467">
        <f>'Punten per wedstrijd'!E44</f>
        <v>38.800000000000068</v>
      </c>
      <c r="O558" s="313" t="s">
        <v>4534</v>
      </c>
      <c r="P558" s="320"/>
      <c r="Q558" s="324" t="s">
        <v>3913</v>
      </c>
      <c r="R558" s="317"/>
      <c r="S558" s="317"/>
      <c r="T558" s="317"/>
      <c r="U558" s="467">
        <f>'Punten per wedstrijd'!F135*1.2</f>
        <v>768.84000000000026</v>
      </c>
      <c r="V558" s="467">
        <f>'Punten per wedstrijd'!F134</f>
        <v>414.19999999999959</v>
      </c>
      <c r="W558" s="313" t="s">
        <v>4534</v>
      </c>
      <c r="Y558" s="28"/>
      <c r="Z558" s="28"/>
    </row>
    <row r="559" spans="1:26" ht="15.75">
      <c r="A559" s="324" t="s">
        <v>3646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4534</v>
      </c>
      <c r="H559" s="320"/>
      <c r="I559" s="324" t="s">
        <v>3909</v>
      </c>
      <c r="J559" s="316"/>
      <c r="K559" s="317"/>
      <c r="L559" s="318"/>
      <c r="M559" s="467">
        <f>'Punten per wedstrijd'!E82*1.2</f>
        <v>175.32000000000002</v>
      </c>
      <c r="N559" s="467">
        <f>'Punten per wedstrijd'!E31</f>
        <v>115.09999999999991</v>
      </c>
      <c r="O559" s="313" t="s">
        <v>4534</v>
      </c>
      <c r="P559" s="320"/>
      <c r="Q559" s="324" t="s">
        <v>3914</v>
      </c>
      <c r="R559" s="317"/>
      <c r="S559" s="317"/>
      <c r="T559" s="317"/>
      <c r="U559" s="467">
        <f>'Punten per wedstrijd'!F186*1.2</f>
        <v>608.15999999999963</v>
      </c>
      <c r="V559" s="467">
        <f>'Punten per wedstrijd'!F171</f>
        <v>488.70000000000073</v>
      </c>
      <c r="W559" s="313" t="s">
        <v>4536</v>
      </c>
      <c r="Y559" s="28"/>
      <c r="Z559" s="28"/>
    </row>
    <row r="560" spans="1:26" ht="15.75">
      <c r="A560" s="324" t="s">
        <v>3647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4536</v>
      </c>
      <c r="H560" s="320"/>
      <c r="I560" s="324" t="s">
        <v>3910</v>
      </c>
      <c r="J560" s="316"/>
      <c r="K560" s="317"/>
      <c r="L560" s="318"/>
      <c r="M560" s="467">
        <f>'Punten per wedstrijd'!E84*1.2</f>
        <v>93.720000000000155</v>
      </c>
      <c r="N560" s="467">
        <f>'Punten per wedstrijd'!E26</f>
        <v>41.600000000000023</v>
      </c>
      <c r="O560" s="313" t="s">
        <v>4534</v>
      </c>
      <c r="P560" s="320"/>
      <c r="Q560" s="324" t="s">
        <v>3915</v>
      </c>
      <c r="R560" s="317"/>
      <c r="S560" s="317"/>
      <c r="T560" s="317"/>
      <c r="U560" s="467">
        <f>'Punten per wedstrijd'!F190*1.2</f>
        <v>907.44000000000062</v>
      </c>
      <c r="V560" s="467">
        <f>'Punten per wedstrijd'!F148</f>
        <v>611.80000000000018</v>
      </c>
      <c r="W560" s="313" t="s">
        <v>4534</v>
      </c>
      <c r="Y560" s="28"/>
      <c r="Z560" s="28"/>
    </row>
    <row r="561" spans="1:26" ht="15.75">
      <c r="A561" s="323"/>
      <c r="B561" s="320"/>
      <c r="C561" s="320"/>
      <c r="D561" s="316"/>
      <c r="E561" s="467"/>
      <c r="F561" s="467"/>
      <c r="G561" s="313"/>
      <c r="H561" s="320"/>
      <c r="I561" s="320"/>
      <c r="J561" s="316"/>
      <c r="K561" s="317"/>
      <c r="L561" s="318"/>
      <c r="M561" s="499"/>
      <c r="N561" s="499"/>
      <c r="O561" s="314"/>
      <c r="P561" s="320"/>
      <c r="Q561" s="316"/>
      <c r="R561" s="317"/>
      <c r="S561" s="317"/>
      <c r="T561" s="317"/>
      <c r="U561" s="499"/>
      <c r="V561" s="499"/>
      <c r="W561" s="314"/>
      <c r="Y561" s="28"/>
      <c r="Z561" s="28"/>
    </row>
    <row r="562" spans="1:26" s="39" customFormat="1" ht="15.75">
      <c r="A562" s="319" t="s">
        <v>2207</v>
      </c>
      <c r="B562" s="443"/>
      <c r="C562" s="443"/>
      <c r="D562" s="444"/>
      <c r="E562" s="467"/>
      <c r="F562" s="467"/>
      <c r="G562" s="446" t="s">
        <v>150</v>
      </c>
      <c r="H562" s="443"/>
      <c r="I562" s="319" t="s">
        <v>186</v>
      </c>
      <c r="J562" s="444"/>
      <c r="K562" s="443"/>
      <c r="L562" s="318"/>
      <c r="M562" s="499"/>
      <c r="N562" s="499"/>
      <c r="O562" s="446" t="s">
        <v>150</v>
      </c>
      <c r="P562" s="443"/>
      <c r="Q562" s="319" t="s">
        <v>175</v>
      </c>
      <c r="R562" s="443"/>
      <c r="S562" s="443"/>
      <c r="T562" s="443"/>
      <c r="U562" s="499"/>
      <c r="V562" s="499"/>
      <c r="W562" s="446" t="s">
        <v>150</v>
      </c>
    </row>
    <row r="563" spans="1:26" ht="15.75">
      <c r="A563" s="324" t="s">
        <v>3916</v>
      </c>
      <c r="B563" s="320"/>
      <c r="C563" s="320"/>
      <c r="D563" s="316"/>
      <c r="E563" s="467">
        <f>'Punten per wedstrijd'!F30*1.2</f>
        <v>282.60000000000025</v>
      </c>
      <c r="F563" s="467">
        <f>'Punten per wedstrijd'!F82</f>
        <v>235.49999999999955</v>
      </c>
      <c r="G563" s="313" t="s">
        <v>4536</v>
      </c>
      <c r="H563" s="320"/>
      <c r="I563" s="324" t="s">
        <v>3921</v>
      </c>
      <c r="J563" s="316"/>
      <c r="K563" s="317"/>
      <c r="L563" s="318"/>
      <c r="M563" s="467">
        <f>'Punten per wedstrijd'!G18*1.2</f>
        <v>244.19999999999945</v>
      </c>
      <c r="N563" s="467">
        <f>'Punten per wedstrijd'!G44</f>
        <v>286.50000000000045</v>
      </c>
      <c r="O563" s="313" t="s">
        <v>4533</v>
      </c>
      <c r="P563" s="320"/>
      <c r="Q563" s="324" t="s">
        <v>3926</v>
      </c>
      <c r="R563" s="317"/>
      <c r="S563" s="317"/>
      <c r="T563" s="317"/>
      <c r="U563" s="467">
        <f>'Punten per wedstrijd'!G148*1.2</f>
        <v>966.00000000000102</v>
      </c>
      <c r="V563" s="467">
        <f>'Punten per wedstrijd'!G135</f>
        <v>619.10000000000036</v>
      </c>
      <c r="W563" s="313" t="s">
        <v>4534</v>
      </c>
      <c r="Y563" s="28"/>
      <c r="Z563" s="28"/>
    </row>
    <row r="564" spans="1:26" ht="15.75">
      <c r="A564" s="324" t="s">
        <v>3917</v>
      </c>
      <c r="B564" s="320"/>
      <c r="C564" s="320"/>
      <c r="D564" s="316"/>
      <c r="E564" s="467">
        <f>'Punten per wedstrijd'!F44*1.2</f>
        <v>263.63999999999947</v>
      </c>
      <c r="F564" s="467">
        <f>'Punten per wedstrijd'!F26</f>
        <v>285.99999999999977</v>
      </c>
      <c r="G564" s="313" t="s">
        <v>4533</v>
      </c>
      <c r="H564" s="320"/>
      <c r="I564" s="324" t="s">
        <v>3922</v>
      </c>
      <c r="J564" s="316"/>
      <c r="K564" s="317"/>
      <c r="L564" s="318"/>
      <c r="M564" s="467">
        <f>'Punten per wedstrijd'!G26*1.2</f>
        <v>432</v>
      </c>
      <c r="N564" s="467">
        <f>'Punten per wedstrijd'!G86</f>
        <v>306.90000000000055</v>
      </c>
      <c r="O564" s="313" t="s">
        <v>4534</v>
      </c>
      <c r="P564" s="320"/>
      <c r="Q564" s="324" t="s">
        <v>2214</v>
      </c>
      <c r="R564" s="317"/>
      <c r="S564" s="317"/>
      <c r="T564" s="317"/>
      <c r="U564" s="467">
        <f>'Punten per wedstrijd'!G165*1.2</f>
        <v>957.96000000000129</v>
      </c>
      <c r="V564" s="467">
        <f>'Punten per wedstrijd'!G186</f>
        <v>548.59999999999945</v>
      </c>
      <c r="W564" s="313" t="s">
        <v>4534</v>
      </c>
      <c r="Y564" s="28"/>
      <c r="Z564" s="28"/>
    </row>
    <row r="565" spans="1:26" ht="15.75">
      <c r="A565" s="324" t="s">
        <v>3918</v>
      </c>
      <c r="B565" s="320"/>
      <c r="C565" s="320"/>
      <c r="D565" s="316"/>
      <c r="E565" s="467">
        <f>'Punten per wedstrijd'!F61*1.2</f>
        <v>297.95999999999941</v>
      </c>
      <c r="F565" s="467">
        <f>'Punten per wedstrijd'!F18</f>
        <v>262.20000000000027</v>
      </c>
      <c r="G565" s="313" t="s">
        <v>4536</v>
      </c>
      <c r="H565" s="320"/>
      <c r="I565" s="324" t="s">
        <v>3923</v>
      </c>
      <c r="J565" s="316"/>
      <c r="K565" s="317"/>
      <c r="L565" s="318"/>
      <c r="M565" s="467">
        <f>'Punten per wedstrijd'!G30*1.2</f>
        <v>606.6</v>
      </c>
      <c r="N565" s="467">
        <f>'Punten per wedstrijd'!G67</f>
        <v>169.20000000000073</v>
      </c>
      <c r="O565" s="313" t="s">
        <v>4534</v>
      </c>
      <c r="P565" s="320"/>
      <c r="Q565" s="324" t="s">
        <v>3927</v>
      </c>
      <c r="R565" s="317"/>
      <c r="S565" s="317"/>
      <c r="T565" s="317"/>
      <c r="U565" s="467">
        <f>'Punten per wedstrijd'!G171*1.2</f>
        <v>1387.6800000000012</v>
      </c>
      <c r="V565" s="467">
        <f>'Punten per wedstrijd'!G130</f>
        <v>910.70000000000118</v>
      </c>
      <c r="W565" s="313" t="s">
        <v>4534</v>
      </c>
      <c r="Y565" s="28"/>
      <c r="Z565" s="28"/>
    </row>
    <row r="566" spans="1:26" ht="15.75">
      <c r="A566" s="324" t="s">
        <v>3919</v>
      </c>
      <c r="B566" s="320"/>
      <c r="C566" s="320"/>
      <c r="D566" s="316"/>
      <c r="E566" s="467">
        <f>'Punten per wedstrijd'!F67*1.2</f>
        <v>358.8</v>
      </c>
      <c r="F566" s="467">
        <f>'Punten per wedstrijd'!F86</f>
        <v>183.99999999999955</v>
      </c>
      <c r="G566" s="313" t="s">
        <v>4534</v>
      </c>
      <c r="H566" s="320"/>
      <c r="I566" s="324" t="s">
        <v>3924</v>
      </c>
      <c r="J566" s="316"/>
      <c r="K566" s="317"/>
      <c r="L566" s="318"/>
      <c r="M566" s="467">
        <f>'Punten per wedstrijd'!G31*1.2</f>
        <v>472.68000000000006</v>
      </c>
      <c r="N566" s="467">
        <f>'Punten per wedstrijd'!G61</f>
        <v>256.20000000000027</v>
      </c>
      <c r="O566" s="313" t="s">
        <v>4534</v>
      </c>
      <c r="P566" s="320"/>
      <c r="Q566" s="324" t="s">
        <v>3928</v>
      </c>
      <c r="R566" s="317"/>
      <c r="S566" s="317"/>
      <c r="T566" s="317"/>
      <c r="U566" s="467">
        <f>'Punten per wedstrijd'!G188*1.2</f>
        <v>1115.7599999999991</v>
      </c>
      <c r="V566" s="467">
        <f>'Punten per wedstrijd'!G134</f>
        <v>671.29999999999973</v>
      </c>
      <c r="W566" s="313" t="s">
        <v>4534</v>
      </c>
      <c r="Y566" s="28"/>
      <c r="Z566" s="28"/>
    </row>
    <row r="567" spans="1:26" ht="15.75">
      <c r="A567" s="324" t="s">
        <v>3920</v>
      </c>
      <c r="B567" s="320"/>
      <c r="C567" s="320"/>
      <c r="D567" s="316"/>
      <c r="E567" s="467">
        <f>'Punten per wedstrijd'!F84*1.2</f>
        <v>341.75999999999993</v>
      </c>
      <c r="F567" s="467">
        <f>'Punten per wedstrijd'!F31</f>
        <v>121.50000000000045</v>
      </c>
      <c r="G567" s="313" t="s">
        <v>4534</v>
      </c>
      <c r="H567" s="320"/>
      <c r="I567" s="324" t="s">
        <v>3925</v>
      </c>
      <c r="J567" s="316"/>
      <c r="K567" s="317"/>
      <c r="L567" s="318"/>
      <c r="M567" s="467">
        <f>'Punten per wedstrijd'!G82*1.2</f>
        <v>269.39999999999947</v>
      </c>
      <c r="N567" s="467">
        <f>'Punten per wedstrijd'!G84</f>
        <v>165.89999999999918</v>
      </c>
      <c r="O567" s="313" t="s">
        <v>4534</v>
      </c>
      <c r="P567" s="320"/>
      <c r="Q567" s="324" t="s">
        <v>3929</v>
      </c>
      <c r="R567" s="317"/>
      <c r="S567" s="317"/>
      <c r="T567" s="317"/>
      <c r="U567" s="467">
        <f>'Punten per wedstrijd'!G190*1.2</f>
        <v>874.08</v>
      </c>
      <c r="V567" s="467">
        <f>'Punten per wedstrijd'!G122</f>
        <v>293.79999999999973</v>
      </c>
      <c r="W567" s="313" t="s">
        <v>4534</v>
      </c>
      <c r="Y567" s="28"/>
      <c r="Z567" s="28"/>
    </row>
    <row r="568" spans="1:26" ht="15.75">
      <c r="A568" s="323"/>
      <c r="B568" s="320"/>
      <c r="C568" s="320"/>
      <c r="D568" s="316"/>
      <c r="E568" s="467"/>
      <c r="F568" s="467"/>
      <c r="G568" s="311"/>
      <c r="H568" s="320"/>
      <c r="I568" s="316"/>
      <c r="J568" s="316"/>
      <c r="K568" s="317"/>
      <c r="L568" s="318"/>
      <c r="M568" s="499"/>
      <c r="N568" s="499"/>
      <c r="O568" s="314"/>
      <c r="P568" s="320"/>
      <c r="Q568" s="317"/>
      <c r="R568" s="317"/>
      <c r="S568" s="317"/>
      <c r="T568" s="317"/>
      <c r="U568" s="499"/>
      <c r="V568" s="499"/>
      <c r="W568" s="314"/>
      <c r="Y568" s="28"/>
      <c r="Z568" s="28"/>
    </row>
    <row r="569" spans="1:26" s="39" customFormat="1" ht="15.75">
      <c r="A569" s="319" t="s">
        <v>187</v>
      </c>
      <c r="B569" s="443"/>
      <c r="C569" s="443"/>
      <c r="D569" s="444"/>
      <c r="E569" s="467"/>
      <c r="F569" s="467"/>
      <c r="G569" s="446" t="s">
        <v>150</v>
      </c>
      <c r="H569" s="443"/>
      <c r="I569" s="319" t="s">
        <v>188</v>
      </c>
      <c r="J569" s="444"/>
      <c r="K569" s="443"/>
      <c r="L569" s="318"/>
      <c r="M569" s="499"/>
      <c r="N569" s="499"/>
      <c r="O569" s="446" t="s">
        <v>150</v>
      </c>
      <c r="P569" s="443"/>
      <c r="Q569" s="319" t="s">
        <v>2208</v>
      </c>
      <c r="R569" s="443"/>
      <c r="S569" s="443"/>
      <c r="T569" s="443"/>
      <c r="U569" s="499"/>
      <c r="V569" s="499"/>
      <c r="W569" s="446" t="s">
        <v>150</v>
      </c>
    </row>
    <row r="570" spans="1:26" ht="15.75">
      <c r="A570" s="324" t="s">
        <v>3930</v>
      </c>
      <c r="B570" s="320"/>
      <c r="C570" s="320"/>
      <c r="D570" s="316"/>
      <c r="E570" s="467">
        <f>'Punten per wedstrijd'!H122*1.2</f>
        <v>504.83999999999867</v>
      </c>
      <c r="F570" s="467">
        <f>'Punten per wedstrijd'!H130</f>
        <v>439.50000000000045</v>
      </c>
      <c r="G570" s="313" t="s">
        <v>4536</v>
      </c>
      <c r="H570" s="320"/>
      <c r="I570" s="324" t="s">
        <v>3935</v>
      </c>
      <c r="J570" s="316"/>
      <c r="K570" s="317"/>
      <c r="L570" s="318"/>
      <c r="M570" s="467">
        <f>'Punten per wedstrijd'!H18*1.2</f>
        <v>118.07999999999902</v>
      </c>
      <c r="N570" s="467">
        <f>'Punten per wedstrijd'!H67</f>
        <v>515.050000000002</v>
      </c>
      <c r="O570" s="313" t="s">
        <v>4535</v>
      </c>
      <c r="P570" s="320"/>
      <c r="Q570" s="324" t="s">
        <v>3939</v>
      </c>
      <c r="R570" s="317"/>
      <c r="S570" s="317"/>
      <c r="T570" s="317"/>
      <c r="U570" s="467">
        <f>'Punten per wedstrijd'!I134*1.2</f>
        <v>1288.7999999999977</v>
      </c>
      <c r="V570" s="467">
        <f>'Punten per wedstrijd'!I190</f>
        <v>950.50000000000182</v>
      </c>
      <c r="W570" s="313" t="s">
        <v>4534</v>
      </c>
      <c r="Y570" s="28"/>
      <c r="Z570" s="28"/>
    </row>
    <row r="571" spans="1:26" ht="15.75">
      <c r="A571" s="324" t="s">
        <v>3931</v>
      </c>
      <c r="B571" s="320"/>
      <c r="C571" s="320"/>
      <c r="D571" s="316"/>
      <c r="E571" s="467">
        <f>'Punten per wedstrijd'!H134*1.2</f>
        <v>643.3199999999988</v>
      </c>
      <c r="F571" s="467">
        <f>'Punten per wedstrijd'!H165</f>
        <v>396.70000000000073</v>
      </c>
      <c r="G571" s="313" t="s">
        <v>4534</v>
      </c>
      <c r="H571" s="320"/>
      <c r="I571" s="324" t="s">
        <v>3936</v>
      </c>
      <c r="J571" s="316"/>
      <c r="K571" s="317"/>
      <c r="L571" s="318"/>
      <c r="M571" s="467">
        <f>'Punten per wedstrijd'!H26*1.2</f>
        <v>669.12000000000046</v>
      </c>
      <c r="N571" s="467">
        <f>'Punten per wedstrijd'!H31</f>
        <v>454.99999999999909</v>
      </c>
      <c r="O571" s="313" t="s">
        <v>4534</v>
      </c>
      <c r="P571" s="320"/>
      <c r="Q571" s="324" t="s">
        <v>3940</v>
      </c>
      <c r="R571" s="317"/>
      <c r="S571" s="317"/>
      <c r="T571" s="317"/>
      <c r="U571" s="467">
        <f>'Punten per wedstrijd'!I135*1.2</f>
        <v>882.35999999999694</v>
      </c>
      <c r="V571" s="467">
        <f>'Punten per wedstrijd'!I122</f>
        <v>464.79999999999973</v>
      </c>
      <c r="W571" s="313" t="s">
        <v>4534</v>
      </c>
      <c r="Y571" s="28"/>
      <c r="Z571" s="28"/>
    </row>
    <row r="572" spans="1:26" ht="15.75">
      <c r="A572" s="324" t="s">
        <v>3932</v>
      </c>
      <c r="B572" s="320"/>
      <c r="C572" s="320"/>
      <c r="D572" s="316"/>
      <c r="E572" s="467">
        <f>'Punten per wedstrijd'!H135*1.2</f>
        <v>573.71999999999991</v>
      </c>
      <c r="F572" s="467">
        <f>'Punten per wedstrijd'!H190</f>
        <v>763.39999999999964</v>
      </c>
      <c r="G572" s="313" t="s">
        <v>4535</v>
      </c>
      <c r="H572" s="320"/>
      <c r="I572" s="324" t="s">
        <v>3937</v>
      </c>
      <c r="J572" s="316"/>
      <c r="K572" s="317"/>
      <c r="L572" s="318"/>
      <c r="M572" s="467">
        <f>'Punten per wedstrijd'!H44*1.2</f>
        <v>774.18000000000063</v>
      </c>
      <c r="N572" s="467">
        <f>'Punten per wedstrijd'!H30</f>
        <v>473.79999999999927</v>
      </c>
      <c r="O572" s="313" t="s">
        <v>4534</v>
      </c>
      <c r="P572" s="320"/>
      <c r="Q572" s="324" t="s">
        <v>3941</v>
      </c>
      <c r="R572" s="317"/>
      <c r="S572" s="317"/>
      <c r="U572" s="467">
        <f>'Punten per wedstrijd'!I171*1.2</f>
        <v>1066.8000000000022</v>
      </c>
      <c r="V572" s="467">
        <f>'Punten per wedstrijd'!I165</f>
        <v>443.80000000000018</v>
      </c>
      <c r="W572" s="313" t="s">
        <v>4534</v>
      </c>
      <c r="Y572" s="28"/>
      <c r="Z572" s="28"/>
    </row>
    <row r="573" spans="1:26" ht="15.75">
      <c r="A573" s="324" t="s">
        <v>3933</v>
      </c>
      <c r="B573" s="320"/>
      <c r="C573" s="320"/>
      <c r="D573" s="316"/>
      <c r="E573" s="467">
        <f>'Punten per wedstrijd'!H186*1.2</f>
        <v>604.19999999999948</v>
      </c>
      <c r="F573" s="467">
        <f>'Punten per wedstrijd'!H148</f>
        <v>791.45000000000027</v>
      </c>
      <c r="G573" s="313" t="s">
        <v>4535</v>
      </c>
      <c r="H573" s="320"/>
      <c r="I573" s="324" t="s">
        <v>3938</v>
      </c>
      <c r="J573" s="316"/>
      <c r="K573" s="317"/>
      <c r="L573" s="318"/>
      <c r="M573" s="467">
        <f>'Punten per wedstrijd'!H61*1.2</f>
        <v>338.40000000000106</v>
      </c>
      <c r="N573" s="467">
        <f>'Punten per wedstrijd'!H84</f>
        <v>341.60000000000036</v>
      </c>
      <c r="O573" s="313" t="s">
        <v>4533</v>
      </c>
      <c r="P573" s="320"/>
      <c r="Q573" s="324" t="s">
        <v>3942</v>
      </c>
      <c r="R573" s="317"/>
      <c r="S573" s="317"/>
      <c r="T573" s="317"/>
      <c r="U573" s="467">
        <f>'Punten per wedstrijd'!I186*1.2</f>
        <v>985.19999999999891</v>
      </c>
      <c r="V573" s="467">
        <f>'Punten per wedstrijd'!I130</f>
        <v>724.20000000000164</v>
      </c>
      <c r="W573" s="313" t="s">
        <v>4534</v>
      </c>
      <c r="Y573" s="28"/>
      <c r="Z573" s="28"/>
    </row>
    <row r="574" spans="1:26" ht="15.75">
      <c r="A574" s="324" t="s">
        <v>3934</v>
      </c>
      <c r="B574" s="320"/>
      <c r="C574" s="320"/>
      <c r="D574" s="316"/>
      <c r="E574" s="467">
        <f>'Punten per wedstrijd'!H188*1.2</f>
        <v>1226.7600000000002</v>
      </c>
      <c r="F574" s="467">
        <f>'Punten per wedstrijd'!H171</f>
        <v>779.30000000000155</v>
      </c>
      <c r="G574" s="313" t="s">
        <v>4534</v>
      </c>
      <c r="H574" s="316"/>
      <c r="I574" s="324" t="s">
        <v>2211</v>
      </c>
      <c r="J574" s="316"/>
      <c r="K574" s="317"/>
      <c r="L574" s="318"/>
      <c r="M574" s="467">
        <f>'Punten per wedstrijd'!H86*1.2</f>
        <v>767.0400000000019</v>
      </c>
      <c r="N574" s="467">
        <f>'Punten per wedstrijd'!H82</f>
        <v>598.099999999999</v>
      </c>
      <c r="O574" s="313" t="s">
        <v>4534</v>
      </c>
      <c r="P574" s="317"/>
      <c r="Q574" s="324" t="s">
        <v>3943</v>
      </c>
      <c r="R574" s="317"/>
      <c r="S574" s="317"/>
      <c r="T574" s="317"/>
      <c r="U574" s="467">
        <f>'Punten per wedstrijd'!I188*1.2</f>
        <v>1305.6000000000022</v>
      </c>
      <c r="V574" s="467">
        <f>'Punten per wedstrijd'!I148</f>
        <v>906.60000000000036</v>
      </c>
      <c r="W574" s="313" t="s">
        <v>4534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7"/>
      <c r="F575" s="467"/>
      <c r="G575" s="311"/>
      <c r="H575" s="316"/>
      <c r="I575" s="315"/>
      <c r="J575" s="316"/>
      <c r="K575" s="317"/>
      <c r="L575" s="318"/>
      <c r="M575" s="499"/>
      <c r="N575" s="499"/>
      <c r="O575" s="314"/>
      <c r="P575" s="317"/>
      <c r="Q575" s="315"/>
      <c r="R575" s="317"/>
      <c r="S575" s="317"/>
      <c r="T575" s="317"/>
      <c r="U575" s="499"/>
      <c r="V575" s="499"/>
      <c r="W575" s="314"/>
      <c r="X575" s="28"/>
      <c r="Y575" s="28"/>
      <c r="Z575" s="28"/>
    </row>
    <row r="576" spans="1:26" s="39" customFormat="1" ht="15.75">
      <c r="A576" s="319" t="s">
        <v>2209</v>
      </c>
      <c r="B576" s="443"/>
      <c r="C576" s="443"/>
      <c r="D576" s="444"/>
      <c r="E576" s="467"/>
      <c r="F576" s="467"/>
      <c r="G576" s="446" t="s">
        <v>150</v>
      </c>
      <c r="H576" s="443"/>
      <c r="I576" s="319" t="s">
        <v>3530</v>
      </c>
      <c r="J576" s="444"/>
      <c r="K576" s="443"/>
      <c r="L576" s="318"/>
      <c r="M576" s="499"/>
      <c r="N576" s="499"/>
      <c r="O576" s="446" t="s">
        <v>150</v>
      </c>
      <c r="P576" s="443"/>
      <c r="Q576" s="319" t="s">
        <v>3531</v>
      </c>
      <c r="R576" s="443"/>
      <c r="S576" s="443"/>
      <c r="T576" s="443"/>
      <c r="U576" s="499"/>
      <c r="V576" s="499"/>
      <c r="W576" s="446" t="s">
        <v>150</v>
      </c>
    </row>
    <row r="577" spans="1:26" ht="15.75">
      <c r="A577" s="324" t="s">
        <v>4412</v>
      </c>
      <c r="B577" s="320"/>
      <c r="C577" s="320"/>
      <c r="D577" s="316"/>
      <c r="E577" s="467">
        <f>'Punten per wedstrijd'!I82*1.2</f>
        <v>341.4</v>
      </c>
      <c r="F577" s="467">
        <f>'Punten per wedstrijd'!I18</f>
        <v>82.8</v>
      </c>
      <c r="G577" s="313" t="s">
        <v>4534</v>
      </c>
      <c r="H577" s="320"/>
      <c r="I577" s="324" t="s">
        <v>5002</v>
      </c>
      <c r="J577" s="316"/>
      <c r="K577" s="317"/>
      <c r="L577" s="318"/>
      <c r="M577" s="467">
        <f>'Punten per wedstrijd'!J18*1.2</f>
        <v>112.92</v>
      </c>
      <c r="N577" s="467">
        <f>'Punten per wedstrijd'!J30</f>
        <v>428.6</v>
      </c>
      <c r="O577" s="313" t="s">
        <v>4535</v>
      </c>
      <c r="P577" s="320"/>
      <c r="Q577" s="324" t="s">
        <v>4413</v>
      </c>
      <c r="R577" s="317"/>
      <c r="S577" s="317"/>
      <c r="T577" s="317"/>
      <c r="U577" s="467">
        <f>'Punten per wedstrijd'!K84*1.2</f>
        <v>225</v>
      </c>
      <c r="V577" s="467">
        <f>'Punten per wedstrijd'!K18</f>
        <v>57.6</v>
      </c>
      <c r="W577" s="313" t="s">
        <v>4534</v>
      </c>
      <c r="X577" s="28"/>
      <c r="Y577" s="28"/>
      <c r="Z577" s="28"/>
    </row>
    <row r="578" spans="1:26" ht="15.75">
      <c r="A578" s="324" t="s">
        <v>2221</v>
      </c>
      <c r="B578" s="320"/>
      <c r="C578" s="320"/>
      <c r="D578" s="316"/>
      <c r="E578" s="467">
        <f>'Punten per wedstrijd'!I30*1.2</f>
        <v>275.39999999999998</v>
      </c>
      <c r="F578" s="467">
        <f>'Punten per wedstrijd'!I26</f>
        <v>237.5</v>
      </c>
      <c r="G578" s="313" t="s">
        <v>4536</v>
      </c>
      <c r="H578" s="320"/>
      <c r="I578" s="324" t="s">
        <v>2212</v>
      </c>
      <c r="J578" s="316"/>
      <c r="K578" s="317"/>
      <c r="L578" s="318"/>
      <c r="M578" s="467">
        <f>'Punten per wedstrijd'!J86*1.2</f>
        <v>612.24</v>
      </c>
      <c r="N578" s="467">
        <f>'Punten per wedstrijd'!J61</f>
        <v>274.89999999999998</v>
      </c>
      <c r="O578" s="313" t="s">
        <v>4534</v>
      </c>
      <c r="P578" s="320"/>
      <c r="Q578" s="324" t="s">
        <v>4414</v>
      </c>
      <c r="R578" s="317"/>
      <c r="S578" s="317"/>
      <c r="T578" s="317"/>
      <c r="U578" s="467">
        <f>'Punten per wedstrijd'!K61*1.2</f>
        <v>262.08</v>
      </c>
      <c r="V578" s="467">
        <f>'Punten per wedstrijd'!K26</f>
        <v>273.3</v>
      </c>
      <c r="W578" s="313" t="s">
        <v>4533</v>
      </c>
      <c r="X578" s="28"/>
      <c r="Y578" s="28"/>
      <c r="Z578" s="28"/>
    </row>
    <row r="579" spans="1:26" ht="15.75">
      <c r="A579" s="324" t="s">
        <v>4415</v>
      </c>
      <c r="B579" s="320"/>
      <c r="C579" s="320"/>
      <c r="D579" s="316"/>
      <c r="E579" s="467">
        <f>'Punten per wedstrijd'!I67*1.2</f>
        <v>491.03999999999996</v>
      </c>
      <c r="F579" s="467">
        <f>'Punten per wedstrijd'!I31</f>
        <v>246</v>
      </c>
      <c r="G579" s="313" t="s">
        <v>4534</v>
      </c>
      <c r="H579" s="320"/>
      <c r="I579" s="324" t="s">
        <v>4962</v>
      </c>
      <c r="J579" s="316"/>
      <c r="K579" s="317"/>
      <c r="L579" s="318"/>
      <c r="M579" s="467">
        <f>'Punten per wedstrijd'!J44*1.2</f>
        <v>620.75999999999988</v>
      </c>
      <c r="N579" s="467">
        <f>'Punten per wedstrijd'!J67</f>
        <v>545.75</v>
      </c>
      <c r="O579" s="313" t="s">
        <v>4536</v>
      </c>
      <c r="P579" s="320"/>
      <c r="Q579" s="324" t="s">
        <v>4416</v>
      </c>
      <c r="R579" s="317"/>
      <c r="S579" s="317"/>
      <c r="T579" s="317"/>
      <c r="U579" s="467">
        <f>'Punten per wedstrijd'!K30*1.2</f>
        <v>250.43999999999997</v>
      </c>
      <c r="V579" s="467">
        <f>'Punten per wedstrijd'!K31</f>
        <v>141.69999999999999</v>
      </c>
      <c r="W579" s="313" t="s">
        <v>4534</v>
      </c>
      <c r="X579" s="28"/>
      <c r="Y579" s="28"/>
      <c r="Z579" s="28"/>
    </row>
    <row r="580" spans="1:26" ht="15.75">
      <c r="A580" s="324" t="s">
        <v>4417</v>
      </c>
      <c r="B580" s="320"/>
      <c r="C580" s="320"/>
      <c r="D580" s="316"/>
      <c r="E580" s="467">
        <f>'Punten per wedstrijd'!I61*1.2</f>
        <v>333.59999999999997</v>
      </c>
      <c r="F580" s="467">
        <f>'Punten per wedstrijd'!I44</f>
        <v>140.80000000000001</v>
      </c>
      <c r="G580" s="313" t="s">
        <v>4534</v>
      </c>
      <c r="H580" s="320"/>
      <c r="I580" s="324" t="s">
        <v>4418</v>
      </c>
      <c r="J580" s="316"/>
      <c r="K580" s="317"/>
      <c r="L580" s="318"/>
      <c r="M580" s="467">
        <f>'Punten per wedstrijd'!J31*1.2</f>
        <v>484.79999999999995</v>
      </c>
      <c r="N580" s="467">
        <f>'Punten per wedstrijd'!J82</f>
        <v>483.5</v>
      </c>
      <c r="O580" s="313" t="s">
        <v>4536</v>
      </c>
      <c r="P580" s="320"/>
      <c r="Q580" s="324" t="s">
        <v>4419</v>
      </c>
      <c r="R580" s="317"/>
      <c r="S580" s="317"/>
      <c r="T580" s="317"/>
      <c r="U580" s="467">
        <f>'Punten per wedstrijd'!K67*1.2</f>
        <v>336</v>
      </c>
      <c r="V580" s="467">
        <f>'Punten per wedstrijd'!K82</f>
        <v>183.1</v>
      </c>
      <c r="W580" s="313" t="s">
        <v>4534</v>
      </c>
      <c r="X580" s="28"/>
      <c r="Y580" s="28"/>
      <c r="Z580" s="28"/>
    </row>
    <row r="581" spans="1:26" ht="15.75">
      <c r="A581" s="324" t="s">
        <v>4420</v>
      </c>
      <c r="B581" s="320"/>
      <c r="C581" s="320"/>
      <c r="D581" s="316"/>
      <c r="E581" s="467">
        <f>'Punten per wedstrijd'!I84*1.2</f>
        <v>502.56</v>
      </c>
      <c r="F581" s="467">
        <f>'Punten per wedstrijd'!I86</f>
        <v>329.5</v>
      </c>
      <c r="G581" s="313" t="s">
        <v>4534</v>
      </c>
      <c r="H581" s="320"/>
      <c r="I581" s="324" t="s">
        <v>4421</v>
      </c>
      <c r="J581" s="316"/>
      <c r="K581" s="317"/>
      <c r="L581" s="318"/>
      <c r="M581" s="467">
        <f>'Punten per wedstrijd'!J26*1.2</f>
        <v>672.24</v>
      </c>
      <c r="N581" s="467">
        <f>'Punten per wedstrijd'!J84</f>
        <v>271.89999999999998</v>
      </c>
      <c r="O581" s="313" t="s">
        <v>4534</v>
      </c>
      <c r="P581" s="320"/>
      <c r="Q581" s="324" t="s">
        <v>4422</v>
      </c>
      <c r="R581" s="317"/>
      <c r="S581" s="317"/>
      <c r="T581" s="317"/>
      <c r="U581" s="467">
        <f>'Punten per wedstrijd'!K44*1.2</f>
        <v>319.2</v>
      </c>
      <c r="V581" s="467">
        <f>'Punten per wedstrijd'!K86</f>
        <v>355.3</v>
      </c>
      <c r="W581" s="313" t="s">
        <v>4533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7"/>
      <c r="F582" s="467"/>
      <c r="G582" s="313"/>
      <c r="H582" s="320"/>
      <c r="I582" s="320"/>
      <c r="J582" s="316"/>
      <c r="K582" s="317"/>
      <c r="L582" s="318"/>
      <c r="M582" s="499"/>
      <c r="N582" s="499"/>
      <c r="O582" s="314"/>
      <c r="P582" s="320"/>
      <c r="Q582" s="316"/>
      <c r="R582" s="317"/>
      <c r="S582" s="317"/>
      <c r="T582" s="317"/>
      <c r="U582" s="499"/>
      <c r="V582" s="499"/>
      <c r="W582" s="314"/>
      <c r="X582" s="28"/>
      <c r="Y582" s="28"/>
      <c r="Z582" s="28"/>
    </row>
    <row r="583" spans="1:26" s="39" customFormat="1" ht="15.75">
      <c r="A583" s="319" t="s">
        <v>191</v>
      </c>
      <c r="B583" s="443"/>
      <c r="C583" s="443"/>
      <c r="D583" s="444"/>
      <c r="E583" s="467"/>
      <c r="F583" s="467"/>
      <c r="G583" s="446" t="s">
        <v>150</v>
      </c>
      <c r="H583" s="443"/>
      <c r="I583" s="319" t="s">
        <v>192</v>
      </c>
      <c r="J583" s="444"/>
      <c r="K583" s="443"/>
      <c r="L583" s="318"/>
      <c r="M583" s="499"/>
      <c r="N583" s="499"/>
      <c r="O583" s="446" t="s">
        <v>150</v>
      </c>
      <c r="P583" s="443"/>
      <c r="Q583" s="319" t="s">
        <v>195</v>
      </c>
      <c r="R583" s="443"/>
      <c r="S583" s="443"/>
      <c r="T583" s="443"/>
      <c r="U583" s="499"/>
      <c r="V583" s="499"/>
      <c r="W583" s="446" t="s">
        <v>150</v>
      </c>
    </row>
    <row r="584" spans="1:26" ht="15.75">
      <c r="A584" s="324" t="s">
        <v>4423</v>
      </c>
      <c r="B584" s="320"/>
      <c r="C584" s="320"/>
      <c r="D584" s="316"/>
      <c r="E584" s="467">
        <f>'Punten per wedstrijd'!L82*1.2</f>
        <v>184.08</v>
      </c>
      <c r="F584" s="467">
        <f>'Punten per wedstrijd'!L30</f>
        <v>221.6</v>
      </c>
      <c r="G584" s="313" t="s">
        <v>4533</v>
      </c>
      <c r="H584" s="320"/>
      <c r="I584" s="324" t="s">
        <v>4424</v>
      </c>
      <c r="J584" s="316"/>
      <c r="K584" s="317"/>
      <c r="L584" s="318"/>
      <c r="M584" s="467">
        <f>'Punten per wedstrijd'!M44*1.2</f>
        <v>733.61999999999932</v>
      </c>
      <c r="N584" s="467">
        <f>'Punten per wedstrijd'!M18</f>
        <v>175.29999999999973</v>
      </c>
      <c r="O584" s="313" t="s">
        <v>4534</v>
      </c>
      <c r="P584" s="320"/>
      <c r="Q584" s="324" t="s">
        <v>4425</v>
      </c>
      <c r="R584" s="317"/>
      <c r="S584" s="317"/>
      <c r="T584" s="317"/>
      <c r="U584" s="467">
        <f>'Punten per wedstrijd'!J135*1.2</f>
        <v>116.99999999999781</v>
      </c>
      <c r="V584" s="467">
        <f>'Punten per wedstrijd'!J148</f>
        <v>578.50000000000091</v>
      </c>
      <c r="W584" s="313" t="s">
        <v>4535</v>
      </c>
      <c r="X584" s="28"/>
      <c r="Y584" s="28"/>
      <c r="Z584" s="28"/>
    </row>
    <row r="585" spans="1:26" ht="15.75">
      <c r="A585" s="324" t="s">
        <v>4426</v>
      </c>
      <c r="B585" s="320"/>
      <c r="C585" s="320"/>
      <c r="D585" s="316"/>
      <c r="E585" s="467">
        <f>'Punten per wedstrijd'!L26*1.2</f>
        <v>376.31999999999994</v>
      </c>
      <c r="F585" s="467">
        <f>'Punten per wedstrijd'!L44</f>
        <v>188.8</v>
      </c>
      <c r="G585" s="313" t="s">
        <v>4534</v>
      </c>
      <c r="H585" s="320"/>
      <c r="I585" s="324" t="s">
        <v>4427</v>
      </c>
      <c r="J585" s="316"/>
      <c r="K585" s="317"/>
      <c r="L585" s="318"/>
      <c r="M585" s="467">
        <f>'Punten per wedstrijd'!M86*1.2</f>
        <v>532.68000000000279</v>
      </c>
      <c r="N585" s="467">
        <f>'Punten per wedstrijd'!M26</f>
        <v>720.20000000000073</v>
      </c>
      <c r="O585" s="313" t="s">
        <v>4535</v>
      </c>
      <c r="P585" s="320"/>
      <c r="Q585" s="324" t="s">
        <v>2210</v>
      </c>
      <c r="R585" s="317"/>
      <c r="S585" s="317"/>
      <c r="T585" s="317"/>
      <c r="U585" s="467">
        <f>'Punten per wedstrijd'!J186*1.2</f>
        <v>181.7999999999989</v>
      </c>
      <c r="V585" s="467">
        <f>'Punten per wedstrijd'!J165</f>
        <v>379.10000000000036</v>
      </c>
      <c r="W585" s="313" t="s">
        <v>4535</v>
      </c>
      <c r="X585" s="28"/>
      <c r="Y585" s="28"/>
      <c r="Z585" s="28"/>
    </row>
    <row r="586" spans="1:26" ht="15.75">
      <c r="A586" s="324" t="s">
        <v>4428</v>
      </c>
      <c r="B586" s="320"/>
      <c r="C586" s="320"/>
      <c r="D586" s="316"/>
      <c r="E586" s="467">
        <f>'Punten per wedstrijd'!L18*1.2</f>
        <v>161.76000000000002</v>
      </c>
      <c r="F586" s="467">
        <f>'Punten per wedstrijd'!L61</f>
        <v>153.5</v>
      </c>
      <c r="G586" s="313" t="s">
        <v>4536</v>
      </c>
      <c r="H586" s="320"/>
      <c r="I586" s="324" t="s">
        <v>4429</v>
      </c>
      <c r="J586" s="316"/>
      <c r="K586" s="317"/>
      <c r="L586" s="318"/>
      <c r="M586" s="467">
        <f>'Punten per wedstrijd'!M67*1.2</f>
        <v>667.44000000000085</v>
      </c>
      <c r="N586" s="467">
        <f>'Punten per wedstrijd'!M30</f>
        <v>503.49999999999909</v>
      </c>
      <c r="O586" s="313" t="s">
        <v>4534</v>
      </c>
      <c r="P586" s="320"/>
      <c r="Q586" s="324" t="s">
        <v>4430</v>
      </c>
      <c r="R586" s="317"/>
      <c r="S586" s="317"/>
      <c r="T586" s="317"/>
      <c r="U586" s="467">
        <f>'Punten per wedstrijd'!J130*1.2</f>
        <v>778.6799999999995</v>
      </c>
      <c r="V586" s="467">
        <f>'Punten per wedstrijd'!J171</f>
        <v>645.30000000000473</v>
      </c>
      <c r="W586" s="313" t="s">
        <v>4536</v>
      </c>
      <c r="X586" s="28"/>
      <c r="Y586" s="28"/>
      <c r="Z586" s="28"/>
    </row>
    <row r="587" spans="1:26" ht="15.75">
      <c r="A587" s="324" t="s">
        <v>4431</v>
      </c>
      <c r="B587" s="320"/>
      <c r="C587" s="320"/>
      <c r="D587" s="316"/>
      <c r="E587" s="467">
        <f>'Punten per wedstrijd'!L86*1.2</f>
        <v>177.83999999999997</v>
      </c>
      <c r="F587" s="467">
        <f>'Punten per wedstrijd'!L67</f>
        <v>323.3</v>
      </c>
      <c r="G587" s="313" t="s">
        <v>4535</v>
      </c>
      <c r="H587" s="320"/>
      <c r="I587" s="324" t="s">
        <v>4432</v>
      </c>
      <c r="J587" s="316"/>
      <c r="K587" s="317"/>
      <c r="L587" s="318"/>
      <c r="M587" s="467">
        <f>'Punten per wedstrijd'!M61*1.2</f>
        <v>324.00000000000216</v>
      </c>
      <c r="N587" s="467">
        <f>'Punten per wedstrijd'!M31</f>
        <v>573.69999999999891</v>
      </c>
      <c r="O587" s="313" t="s">
        <v>4535</v>
      </c>
      <c r="P587" s="320"/>
      <c r="Q587" s="324" t="s">
        <v>4433</v>
      </c>
      <c r="R587" s="317"/>
      <c r="S587" s="317"/>
      <c r="T587" s="317"/>
      <c r="U587" s="467">
        <f>'Punten per wedstrijd'!J134*1.2</f>
        <v>827.27999999999849</v>
      </c>
      <c r="V587" s="467">
        <f>'Punten per wedstrijd'!J188</f>
        <v>617.90000000000146</v>
      </c>
      <c r="W587" s="313" t="s">
        <v>4534</v>
      </c>
      <c r="X587" s="28"/>
      <c r="Y587" s="28"/>
      <c r="Z587" s="28"/>
    </row>
    <row r="588" spans="1:26" ht="15.75">
      <c r="A588" s="324" t="s">
        <v>4434</v>
      </c>
      <c r="B588" s="320"/>
      <c r="C588" s="320"/>
      <c r="D588" s="316"/>
      <c r="E588" s="467">
        <f>'Punten per wedstrijd'!L31*1.2</f>
        <v>312.95999999999998</v>
      </c>
      <c r="F588" s="467">
        <f>'Punten per wedstrijd'!L84</f>
        <v>229.8</v>
      </c>
      <c r="G588" s="313" t="s">
        <v>4534</v>
      </c>
      <c r="H588" s="320"/>
      <c r="I588" s="324" t="s">
        <v>4435</v>
      </c>
      <c r="J588" s="316"/>
      <c r="K588" s="317"/>
      <c r="L588" s="318"/>
      <c r="M588" s="467">
        <f>'Punten per wedstrijd'!M84*1.2</f>
        <v>309.60000000000326</v>
      </c>
      <c r="N588" s="467">
        <f>'Punten per wedstrijd'!M82</f>
        <v>471.49999999999818</v>
      </c>
      <c r="O588" s="313" t="s">
        <v>4535</v>
      </c>
      <c r="P588" s="320"/>
      <c r="Q588" s="324" t="s">
        <v>4436</v>
      </c>
      <c r="R588" s="317"/>
      <c r="S588" s="317"/>
      <c r="T588" s="317"/>
      <c r="U588" s="467">
        <f>'Punten per wedstrijd'!J122*1.2</f>
        <v>354.71999999999986</v>
      </c>
      <c r="V588" s="467">
        <f>'Punten per wedstrijd'!J190</f>
        <v>496.89999999999873</v>
      </c>
      <c r="W588" s="313" t="s">
        <v>4535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7"/>
      <c r="F589" s="467"/>
      <c r="G589" s="311"/>
      <c r="H589" s="320"/>
      <c r="I589" s="316"/>
      <c r="J589" s="316"/>
      <c r="K589" s="317"/>
      <c r="L589" s="318"/>
      <c r="M589" s="499"/>
      <c r="N589" s="499"/>
      <c r="O589" s="314"/>
      <c r="P589" s="320"/>
      <c r="Q589" s="317"/>
      <c r="R589" s="317"/>
      <c r="S589" s="317"/>
      <c r="T589" s="317"/>
      <c r="U589" s="499"/>
      <c r="V589" s="499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7"/>
      <c r="F590" s="467"/>
      <c r="G590" s="312" t="s">
        <v>150</v>
      </c>
      <c r="H590" s="320"/>
      <c r="I590" s="319" t="s">
        <v>194</v>
      </c>
      <c r="J590" s="316"/>
      <c r="K590" s="317"/>
      <c r="L590" s="318"/>
      <c r="M590" s="499"/>
      <c r="N590" s="499"/>
      <c r="O590" s="312" t="s">
        <v>150</v>
      </c>
      <c r="P590" s="320"/>
      <c r="Q590" s="321" t="s">
        <v>176</v>
      </c>
      <c r="R590" s="317"/>
      <c r="S590" s="317"/>
      <c r="T590" s="317"/>
      <c r="U590" s="499"/>
      <c r="V590" s="499"/>
      <c r="W590" s="312" t="s">
        <v>150</v>
      </c>
      <c r="X590" s="28"/>
    </row>
    <row r="591" spans="1:26" ht="15.75">
      <c r="A591" s="324" t="s">
        <v>4437</v>
      </c>
      <c r="B591" s="320"/>
      <c r="C591" s="320"/>
      <c r="D591" s="316"/>
      <c r="E591" s="467">
        <f>'Punten per wedstrijd'!N26*1.2</f>
        <v>497.51999999999606</v>
      </c>
      <c r="F591" s="467">
        <f>'Punten per wedstrijd'!N18</f>
        <v>72.899999999999636</v>
      </c>
      <c r="G591" s="313" t="s">
        <v>4534</v>
      </c>
      <c r="H591" s="320"/>
      <c r="I591" s="324" t="s">
        <v>4438</v>
      </c>
      <c r="J591" s="316"/>
      <c r="K591" s="317"/>
      <c r="L591" s="318"/>
      <c r="M591" s="467">
        <f>'Punten per wedstrijd'!O67*1.2</f>
        <v>360.00000000000438</v>
      </c>
      <c r="N591" s="467">
        <f>'Punten per wedstrijd'!O18</f>
        <v>100.10000000000036</v>
      </c>
      <c r="O591" s="313" t="s">
        <v>4534</v>
      </c>
      <c r="P591" s="320"/>
      <c r="Q591" s="324" t="s">
        <v>4918</v>
      </c>
      <c r="R591" s="317"/>
      <c r="S591" s="317"/>
      <c r="T591" s="317"/>
      <c r="U591" s="467">
        <f>'Punten per wedstrijd'!P86*1.2</f>
        <v>237.24</v>
      </c>
      <c r="V591" s="467">
        <f>'Punten per wedstrijd'!P30</f>
        <v>397.1</v>
      </c>
      <c r="W591" s="313" t="s">
        <v>4535</v>
      </c>
      <c r="X591" s="28"/>
      <c r="Y591" s="28"/>
      <c r="Z591" s="28"/>
    </row>
    <row r="592" spans="1:26" ht="15.75">
      <c r="A592" s="324" t="s">
        <v>4439</v>
      </c>
      <c r="B592" s="320"/>
      <c r="C592" s="320"/>
      <c r="D592" s="316"/>
      <c r="E592" s="467">
        <f>'Punten per wedstrijd'!N61*1.2</f>
        <v>133.92000000000152</v>
      </c>
      <c r="F592" s="467">
        <f>'Punten per wedstrijd'!N30</f>
        <v>323.89999999999691</v>
      </c>
      <c r="G592" s="313" t="s">
        <v>4535</v>
      </c>
      <c r="H592" s="320"/>
      <c r="I592" s="324" t="s">
        <v>4440</v>
      </c>
      <c r="J592" s="316"/>
      <c r="K592" s="317"/>
      <c r="L592" s="318"/>
      <c r="M592" s="467">
        <f>'Punten per wedstrijd'!O31*1.2</f>
        <v>429</v>
      </c>
      <c r="N592" s="467">
        <f>'Punten per wedstrijd'!O26</f>
        <v>404.69999999999527</v>
      </c>
      <c r="O592" s="313" t="s">
        <v>4536</v>
      </c>
      <c r="P592" s="320"/>
      <c r="Q592" s="324" t="s">
        <v>4441</v>
      </c>
      <c r="R592" s="317"/>
      <c r="S592" s="317"/>
      <c r="T592" s="317"/>
      <c r="U592" s="467">
        <f>'Punten per wedstrijd'!P18*1.2</f>
        <v>295.91999999999996</v>
      </c>
      <c r="V592" s="467">
        <f>'Punten per wedstrijd'!P31</f>
        <v>447.6</v>
      </c>
      <c r="W592" s="313" t="s">
        <v>4535</v>
      </c>
      <c r="X592" s="28"/>
      <c r="Y592" s="28"/>
      <c r="Z592" s="28"/>
    </row>
    <row r="593" spans="1:26" ht="15.75">
      <c r="A593" s="324" t="s">
        <v>4442</v>
      </c>
      <c r="B593" s="320"/>
      <c r="C593" s="320"/>
      <c r="D593" s="316"/>
      <c r="E593" s="467">
        <f>'Punten per wedstrijd'!N86*1.2</f>
        <v>371.75999999999692</v>
      </c>
      <c r="F593" s="467">
        <f>'Punten per wedstrijd'!N31</f>
        <v>361.29999999999836</v>
      </c>
      <c r="G593" s="313" t="s">
        <v>4536</v>
      </c>
      <c r="H593" s="320"/>
      <c r="I593" s="324" t="s">
        <v>4961</v>
      </c>
      <c r="J593" s="316"/>
      <c r="K593" s="317"/>
      <c r="L593" s="318"/>
      <c r="M593" s="467">
        <f>'Punten per wedstrijd'!O30*1.2</f>
        <v>466.79999999999995</v>
      </c>
      <c r="N593" s="467">
        <f>'Punten per wedstrijd'!O44</f>
        <v>312.80000000000109</v>
      </c>
      <c r="O593" s="313" t="s">
        <v>4534</v>
      </c>
      <c r="P593" s="320"/>
      <c r="Q593" s="324" t="s">
        <v>4443</v>
      </c>
      <c r="R593" s="317"/>
      <c r="S593" s="317"/>
      <c r="T593" s="317"/>
      <c r="U593" s="467">
        <f>'Punten per wedstrijd'!P61*1.2</f>
        <v>323.16000000000003</v>
      </c>
      <c r="V593" s="467">
        <f>'Punten per wedstrijd'!P67</f>
        <v>275.10000000000002</v>
      </c>
      <c r="W593" s="313" t="s">
        <v>4536</v>
      </c>
      <c r="X593" s="28"/>
      <c r="Y593" s="28"/>
      <c r="Z593" s="28"/>
    </row>
    <row r="594" spans="1:26" ht="15.75">
      <c r="A594" s="324" t="s">
        <v>4444</v>
      </c>
      <c r="B594" s="320"/>
      <c r="C594" s="320"/>
      <c r="D594" s="316"/>
      <c r="E594" s="467">
        <f>'Punten per wedstrijd'!N44*1.2</f>
        <v>485.70000000000215</v>
      </c>
      <c r="F594" s="467">
        <f>'Punten per wedstrijd'!N82</f>
        <v>335.20000000000073</v>
      </c>
      <c r="G594" s="313" t="s">
        <v>4534</v>
      </c>
      <c r="H594" s="320"/>
      <c r="I594" s="324" t="s">
        <v>4445</v>
      </c>
      <c r="J594" s="316"/>
      <c r="K594" s="317"/>
      <c r="L594" s="318"/>
      <c r="M594" s="467">
        <f>'Punten per wedstrijd'!O84*1.2</f>
        <v>425.63999999999868</v>
      </c>
      <c r="N594" s="467">
        <f>'Punten per wedstrijd'!O61</f>
        <v>487.10000000000127</v>
      </c>
      <c r="O594" s="313" t="s">
        <v>4533</v>
      </c>
      <c r="P594" s="320"/>
      <c r="Q594" s="324" t="s">
        <v>4446</v>
      </c>
      <c r="R594" s="317"/>
      <c r="S594" s="317"/>
      <c r="T594" s="317"/>
      <c r="U594" s="467">
        <f>'Punten per wedstrijd'!P26*1.2</f>
        <v>491.64</v>
      </c>
      <c r="V594" s="467">
        <f>'Punten per wedstrijd'!P82</f>
        <v>210.5</v>
      </c>
      <c r="W594" s="313" t="s">
        <v>4534</v>
      </c>
      <c r="X594" s="28"/>
      <c r="Y594" s="28"/>
      <c r="Z594" s="28"/>
    </row>
    <row r="595" spans="1:26" ht="15.75">
      <c r="A595" s="324" t="s">
        <v>4447</v>
      </c>
      <c r="B595" s="320"/>
      <c r="C595" s="320"/>
      <c r="D595" s="316"/>
      <c r="E595" s="467">
        <f>'Punten per wedstrijd'!N67*1.2</f>
        <v>571.68000000000609</v>
      </c>
      <c r="F595" s="467">
        <f>'Punten per wedstrijd'!N84</f>
        <v>262.50000000000182</v>
      </c>
      <c r="G595" s="313" t="s">
        <v>4534</v>
      </c>
      <c r="H595" s="316"/>
      <c r="I595" s="324" t="s">
        <v>2215</v>
      </c>
      <c r="J595" s="316"/>
      <c r="K595" s="317"/>
      <c r="L595" s="318"/>
      <c r="M595" s="467">
        <f>'Punten per wedstrijd'!O82*1.2</f>
        <v>215.99999999999889</v>
      </c>
      <c r="N595" s="467">
        <f>'Punten per wedstrijd'!O86</f>
        <v>300.19999999999527</v>
      </c>
      <c r="O595" s="313" t="s">
        <v>4535</v>
      </c>
      <c r="P595" s="317"/>
      <c r="Q595" s="324" t="s">
        <v>4448</v>
      </c>
      <c r="R595" s="317"/>
      <c r="S595" s="317"/>
      <c r="T595" s="317"/>
      <c r="U595" s="467">
        <f>'Punten per wedstrijd'!P44*1.2</f>
        <v>274.8</v>
      </c>
      <c r="V595" s="467">
        <f>'Punten per wedstrijd'!P84</f>
        <v>447.59999999999997</v>
      </c>
      <c r="W595" s="313" t="s">
        <v>4535</v>
      </c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3457</v>
      </c>
      <c r="E598" s="435" t="s">
        <v>3458</v>
      </c>
      <c r="F598" s="435" t="s">
        <v>843</v>
      </c>
      <c r="G598" s="435" t="s">
        <v>2525</v>
      </c>
      <c r="H598" s="435" t="s">
        <v>2194</v>
      </c>
      <c r="I598" s="435" t="s">
        <v>2196</v>
      </c>
      <c r="J598" s="435" t="s">
        <v>2195</v>
      </c>
      <c r="K598" s="435" t="s">
        <v>2197</v>
      </c>
      <c r="L598" s="435" t="s">
        <v>2198</v>
      </c>
      <c r="M598" s="435" t="s">
        <v>2199</v>
      </c>
      <c r="N598" s="435" t="s">
        <v>2200</v>
      </c>
      <c r="O598" s="435" t="s">
        <v>2201</v>
      </c>
      <c r="P598" s="435" t="s">
        <v>2202</v>
      </c>
      <c r="Q598" s="435" t="s">
        <v>2203</v>
      </c>
      <c r="R598" s="435" t="s">
        <v>2204</v>
      </c>
      <c r="S598" s="435" t="s">
        <v>2181</v>
      </c>
      <c r="T598" s="435" t="s">
        <v>2205</v>
      </c>
      <c r="U598" s="435" t="s">
        <v>2206</v>
      </c>
      <c r="V598" s="202" t="s">
        <v>40</v>
      </c>
      <c r="W598" s="28"/>
      <c r="X598" s="28"/>
      <c r="Y598" s="28"/>
      <c r="Z598" s="28"/>
    </row>
    <row r="599" spans="1:26" ht="15.75">
      <c r="A599" s="515" t="s">
        <v>2308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3">
        <f t="shared" ref="V599:V608" si="8">SUM(D599:U599)</f>
        <v>40</v>
      </c>
      <c r="W599" s="502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6" t="s">
        <v>3608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3">
        <f t="shared" si="8"/>
        <v>39</v>
      </c>
      <c r="W600" s="502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5" t="s">
        <v>2271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3">
        <f t="shared" si="8"/>
        <v>31</v>
      </c>
      <c r="W601" s="502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2" t="s">
        <v>3607</v>
      </c>
      <c r="B602" s="327"/>
      <c r="C602" s="327"/>
      <c r="D602" s="330">
        <v>0</v>
      </c>
      <c r="E602" s="330">
        <v>0</v>
      </c>
      <c r="F602" s="330">
        <v>0</v>
      </c>
      <c r="G602" s="330">
        <v>2</v>
      </c>
      <c r="H602" s="330">
        <v>3</v>
      </c>
      <c r="I602" s="330">
        <v>0</v>
      </c>
      <c r="J602" s="330">
        <v>1</v>
      </c>
      <c r="K602" s="330">
        <v>3</v>
      </c>
      <c r="L602" s="330">
        <v>0</v>
      </c>
      <c r="M602" s="330">
        <v>1</v>
      </c>
      <c r="N602" s="330">
        <v>3</v>
      </c>
      <c r="O602" s="330">
        <v>2</v>
      </c>
      <c r="P602" s="330">
        <v>3</v>
      </c>
      <c r="Q602" s="330">
        <v>3</v>
      </c>
      <c r="R602" s="330">
        <v>2</v>
      </c>
      <c r="S602" s="330">
        <v>3</v>
      </c>
      <c r="T602" s="330">
        <v>1</v>
      </c>
      <c r="U602" s="330">
        <v>3</v>
      </c>
      <c r="V602" s="329">
        <f t="shared" si="8"/>
        <v>30</v>
      </c>
      <c r="W602" s="503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2" t="s">
        <v>2246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3">
        <f t="shared" si="8"/>
        <v>30</v>
      </c>
      <c r="W603" s="502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4" t="s">
        <v>3610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3">
        <f t="shared" si="8"/>
        <v>27</v>
      </c>
      <c r="W604" s="502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3" t="s">
        <v>3609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3">
        <f t="shared" si="8"/>
        <v>23</v>
      </c>
      <c r="W605" s="502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2" t="s">
        <v>3612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3">
        <f t="shared" si="8"/>
        <v>23</v>
      </c>
      <c r="W606" s="502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3" t="s">
        <v>3611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3">
        <f t="shared" si="8"/>
        <v>21</v>
      </c>
      <c r="W607" s="502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4" t="s">
        <v>2279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3">
        <f t="shared" si="8"/>
        <v>6</v>
      </c>
      <c r="W608" s="502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8">
        <f>SUM(W599:W608)</f>
        <v>79582.510000000009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8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3469</v>
      </c>
      <c r="B613" s="326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3"/>
      <c r="C615" s="443"/>
      <c r="D615" s="444"/>
      <c r="E615" s="444"/>
      <c r="F615" s="444"/>
      <c r="G615" s="318" t="s">
        <v>150</v>
      </c>
      <c r="H615" s="443"/>
      <c r="I615" s="319" t="s">
        <v>184</v>
      </c>
      <c r="J615" s="444"/>
      <c r="K615" s="443"/>
      <c r="L615" s="318"/>
      <c r="M615" s="443"/>
      <c r="N615" s="443"/>
      <c r="O615" s="318" t="s">
        <v>150</v>
      </c>
      <c r="P615" s="443"/>
      <c r="Q615" s="319" t="s">
        <v>843</v>
      </c>
      <c r="R615" s="443"/>
      <c r="S615" s="443"/>
      <c r="T615" s="443"/>
      <c r="U615" s="443"/>
      <c r="V615" s="443"/>
      <c r="W615" s="318" t="s">
        <v>150</v>
      </c>
    </row>
    <row r="616" spans="1:26" ht="15.75">
      <c r="A616" s="324" t="s">
        <v>3648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4535</v>
      </c>
      <c r="H616" s="320"/>
      <c r="I616" s="324" t="s">
        <v>3944</v>
      </c>
      <c r="J616" s="316"/>
      <c r="K616" s="317"/>
      <c r="L616" s="318"/>
      <c r="M616" s="467">
        <f>'Punten per wedstrijd'!E24*1.2</f>
        <v>523.08000000000004</v>
      </c>
      <c r="N616" s="467">
        <f>'Punten per wedstrijd'!E5</f>
        <v>187.8</v>
      </c>
      <c r="O616" s="313" t="s">
        <v>4534</v>
      </c>
      <c r="P616" s="320"/>
      <c r="Q616" s="324" t="s">
        <v>3949</v>
      </c>
      <c r="R616" s="317"/>
      <c r="S616" s="317"/>
      <c r="T616" s="317"/>
      <c r="U616" s="467">
        <f>'Punten per wedstrijd'!F109*1.2</f>
        <v>902.04000000000008</v>
      </c>
      <c r="V616" s="467">
        <f>'Punten per wedstrijd'!F198</f>
        <v>949.60000000000036</v>
      </c>
      <c r="W616" s="313" t="s">
        <v>4533</v>
      </c>
      <c r="Y616" s="28"/>
      <c r="Z616" s="28"/>
    </row>
    <row r="617" spans="1:26" ht="15.75">
      <c r="A617" s="324" t="s">
        <v>3649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4534</v>
      </c>
      <c r="H617" s="320"/>
      <c r="I617" s="324" t="s">
        <v>3945</v>
      </c>
      <c r="J617" s="316"/>
      <c r="K617" s="317"/>
      <c r="L617" s="318"/>
      <c r="M617" s="467">
        <f>'Punten per wedstrijd'!E41*1.2</f>
        <v>102.96000000000008</v>
      </c>
      <c r="N617" s="467">
        <f>'Punten per wedstrijd'!E97</f>
        <v>63.800000000000011</v>
      </c>
      <c r="O617" s="313" t="s">
        <v>4534</v>
      </c>
      <c r="P617" s="320"/>
      <c r="Q617" s="324" t="s">
        <v>3950</v>
      </c>
      <c r="R617" s="317"/>
      <c r="S617" s="317"/>
      <c r="T617" s="317"/>
      <c r="U617" s="467">
        <f>'Punten per wedstrijd'!F115*1.2</f>
        <v>564.6</v>
      </c>
      <c r="V617" s="467">
        <f>'Punten per wedstrijd'!F145</f>
        <v>520.60000000000082</v>
      </c>
      <c r="W617" s="313" t="s">
        <v>4536</v>
      </c>
      <c r="Y617" s="28"/>
      <c r="Z617" s="28"/>
    </row>
    <row r="618" spans="1:26" ht="15.75">
      <c r="A618" s="324" t="s">
        <v>3650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4534</v>
      </c>
      <c r="H618" s="320"/>
      <c r="I618" s="324" t="s">
        <v>3946</v>
      </c>
      <c r="J618" s="316"/>
      <c r="K618" s="317"/>
      <c r="L618" s="318"/>
      <c r="M618" s="467">
        <f>'Punten per wedstrijd'!E68*1.2</f>
        <v>214.20000000000007</v>
      </c>
      <c r="N618" s="467">
        <f>'Punten per wedstrijd'!E36</f>
        <v>152.5</v>
      </c>
      <c r="O618" s="313" t="s">
        <v>4534</v>
      </c>
      <c r="P618" s="320"/>
      <c r="Q618" s="324" t="s">
        <v>3951</v>
      </c>
      <c r="R618" s="317"/>
      <c r="S618" s="317"/>
      <c r="T618" s="317"/>
      <c r="U618" s="467">
        <f>'Punten per wedstrijd'!F138*1.2</f>
        <v>734.99999999999943</v>
      </c>
      <c r="V618" s="467">
        <f>'Punten per wedstrijd'!F128</f>
        <v>722.599999999999</v>
      </c>
      <c r="W618" s="313" t="s">
        <v>4536</v>
      </c>
      <c r="Y618" s="28"/>
      <c r="Z618" s="28"/>
    </row>
    <row r="619" spans="1:26" ht="15.75">
      <c r="A619" s="324" t="s">
        <v>3651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4535</v>
      </c>
      <c r="H619" s="320"/>
      <c r="I619" s="324" t="s">
        <v>3947</v>
      </c>
      <c r="J619" s="316"/>
      <c r="K619" s="317"/>
      <c r="L619" s="318"/>
      <c r="M619" s="467">
        <f>'Punten per wedstrijd'!E79*1.2</f>
        <v>311.88000000000011</v>
      </c>
      <c r="N619" s="467">
        <f>'Punten per wedstrijd'!E34</f>
        <v>153.20000000000016</v>
      </c>
      <c r="O619" s="313" t="s">
        <v>4534</v>
      </c>
      <c r="P619" s="320"/>
      <c r="Q619" s="324" t="s">
        <v>3952</v>
      </c>
      <c r="R619" s="317"/>
      <c r="S619" s="317"/>
      <c r="T619" s="317"/>
      <c r="U619" s="467">
        <f>'Punten per wedstrijd'!F183*1.2</f>
        <v>816.11999999999819</v>
      </c>
      <c r="V619" s="467">
        <f>'Punten per wedstrijd'!F172</f>
        <v>532.40000000000009</v>
      </c>
      <c r="W619" s="313" t="s">
        <v>4534</v>
      </c>
      <c r="Y619" s="28"/>
      <c r="Z619" s="28"/>
    </row>
    <row r="620" spans="1:26" ht="15.75">
      <c r="A620" s="324" t="s">
        <v>3652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4535</v>
      </c>
      <c r="H620" s="320"/>
      <c r="I620" s="324" t="s">
        <v>3948</v>
      </c>
      <c r="J620" s="316"/>
      <c r="K620" s="317"/>
      <c r="L620" s="318"/>
      <c r="M620" s="467">
        <f>'Punten per wedstrijd'!E94*1.2</f>
        <v>191.87999999999968</v>
      </c>
      <c r="N620" s="467">
        <f>'Punten per wedstrijd'!E11</f>
        <v>240.70000000000005</v>
      </c>
      <c r="O620" s="313" t="s">
        <v>4535</v>
      </c>
      <c r="P620" s="320"/>
      <c r="Q620" s="324" t="s">
        <v>3953</v>
      </c>
      <c r="R620" s="317"/>
      <c r="S620" s="317"/>
      <c r="T620" s="317"/>
      <c r="U620" s="467">
        <f>'Punten per wedstrijd'!F201*1.2</f>
        <v>969</v>
      </c>
      <c r="V620" s="467">
        <f>'Punten per wedstrijd'!F140</f>
        <v>293.80000000000041</v>
      </c>
      <c r="W620" s="313" t="s">
        <v>4534</v>
      </c>
      <c r="Y620" s="28"/>
      <c r="Z620" s="28"/>
    </row>
    <row r="621" spans="1:26" ht="15.75">
      <c r="A621" s="323"/>
      <c r="B621" s="320"/>
      <c r="C621" s="320"/>
      <c r="D621" s="316"/>
      <c r="E621" s="467"/>
      <c r="F621" s="467"/>
      <c r="G621" s="313"/>
      <c r="H621" s="320"/>
      <c r="I621" s="320"/>
      <c r="J621" s="316"/>
      <c r="K621" s="317"/>
      <c r="L621" s="318"/>
      <c r="M621" s="499"/>
      <c r="N621" s="499"/>
      <c r="O621" s="314"/>
      <c r="P621" s="320"/>
      <c r="Q621" s="316"/>
      <c r="R621" s="317"/>
      <c r="S621" s="317"/>
      <c r="T621" s="317"/>
      <c r="U621" s="499"/>
      <c r="V621" s="499"/>
      <c r="W621" s="314"/>
      <c r="Y621" s="28"/>
      <c r="Z621" s="28"/>
    </row>
    <row r="622" spans="1:26" s="39" customFormat="1" ht="15.75">
      <c r="A622" s="319" t="s">
        <v>2207</v>
      </c>
      <c r="B622" s="443"/>
      <c r="C622" s="443"/>
      <c r="D622" s="444"/>
      <c r="E622" s="467"/>
      <c r="F622" s="467"/>
      <c r="G622" s="446" t="s">
        <v>150</v>
      </c>
      <c r="H622" s="443"/>
      <c r="I622" s="319" t="s">
        <v>186</v>
      </c>
      <c r="J622" s="444"/>
      <c r="K622" s="443"/>
      <c r="L622" s="318"/>
      <c r="M622" s="499"/>
      <c r="N622" s="499"/>
      <c r="O622" s="446" t="s">
        <v>150</v>
      </c>
      <c r="P622" s="443"/>
      <c r="Q622" s="319" t="s">
        <v>175</v>
      </c>
      <c r="R622" s="443"/>
      <c r="S622" s="443"/>
      <c r="T622" s="443"/>
      <c r="U622" s="499"/>
      <c r="V622" s="499"/>
      <c r="W622" s="446" t="s">
        <v>150</v>
      </c>
    </row>
    <row r="623" spans="1:26" ht="15.75">
      <c r="A623" s="324" t="s">
        <v>3954</v>
      </c>
      <c r="B623" s="320"/>
      <c r="C623" s="320"/>
      <c r="D623" s="316"/>
      <c r="E623" s="467">
        <f>'Punten per wedstrijd'!F24*1.2</f>
        <v>279.95999999999992</v>
      </c>
      <c r="F623" s="467">
        <f>'Punten per wedstrijd'!F79</f>
        <v>193.19999999999982</v>
      </c>
      <c r="G623" s="313" t="s">
        <v>4534</v>
      </c>
      <c r="H623" s="320"/>
      <c r="I623" s="324" t="s">
        <v>3959</v>
      </c>
      <c r="J623" s="316"/>
      <c r="K623" s="317"/>
      <c r="L623" s="318"/>
      <c r="M623" s="467">
        <f>'Punten per wedstrijd'!G5*1.2</f>
        <v>116.88000000000011</v>
      </c>
      <c r="N623" s="467">
        <f>'Punten per wedstrijd'!G36</f>
        <v>203.40000000000123</v>
      </c>
      <c r="O623" s="313" t="s">
        <v>4535</v>
      </c>
      <c r="P623" s="320"/>
      <c r="Q623" s="324" t="s">
        <v>3964</v>
      </c>
      <c r="R623" s="317"/>
      <c r="S623" s="317"/>
      <c r="T623" s="317"/>
      <c r="U623" s="467">
        <f>'Punten per wedstrijd'!G140*1.2</f>
        <v>941.0400000000003</v>
      </c>
      <c r="V623" s="467">
        <f>'Punten per wedstrijd'!G138</f>
        <v>890.99999999999955</v>
      </c>
      <c r="W623" s="313" t="s">
        <v>4536</v>
      </c>
      <c r="Y623" s="28"/>
      <c r="Z623" s="28"/>
    </row>
    <row r="624" spans="1:26" ht="15.75">
      <c r="A624" s="324" t="s">
        <v>3955</v>
      </c>
      <c r="B624" s="320"/>
      <c r="C624" s="320"/>
      <c r="D624" s="316"/>
      <c r="E624" s="467">
        <f>'Punten per wedstrijd'!F36*1.2</f>
        <v>325.80000000000052</v>
      </c>
      <c r="F624" s="467">
        <f>'Punten per wedstrijd'!F11</f>
        <v>160</v>
      </c>
      <c r="G624" s="313" t="s">
        <v>4534</v>
      </c>
      <c r="H624" s="320"/>
      <c r="I624" s="324" t="s">
        <v>3960</v>
      </c>
      <c r="J624" s="316"/>
      <c r="K624" s="317"/>
      <c r="L624" s="318"/>
      <c r="M624" s="467">
        <f>'Punten per wedstrijd'!G11*1.2</f>
        <v>253.80000000000052</v>
      </c>
      <c r="N624" s="467">
        <f>'Punten per wedstrijd'!G97</f>
        <v>247.50000000000045</v>
      </c>
      <c r="O624" s="313" t="s">
        <v>4536</v>
      </c>
      <c r="P624" s="320"/>
      <c r="Q624" s="324" t="s">
        <v>3965</v>
      </c>
      <c r="R624" s="317"/>
      <c r="S624" s="317"/>
      <c r="T624" s="317"/>
      <c r="U624" s="467">
        <f>'Punten per wedstrijd'!G145*1.2</f>
        <v>1006.8000000000005</v>
      </c>
      <c r="V624" s="467">
        <f>'Punten per wedstrijd'!G183</f>
        <v>1002.5999999999995</v>
      </c>
      <c r="W624" s="313" t="s">
        <v>4536</v>
      </c>
      <c r="Y624" s="28"/>
      <c r="Z624" s="28"/>
    </row>
    <row r="625" spans="1:26" ht="15.75">
      <c r="A625" s="324" t="s">
        <v>3956</v>
      </c>
      <c r="B625" s="320"/>
      <c r="C625" s="320"/>
      <c r="D625" s="316"/>
      <c r="E625" s="467">
        <f>'Punten per wedstrijd'!F41*1.2</f>
        <v>612.47999999999979</v>
      </c>
      <c r="F625" s="467">
        <f>'Punten per wedstrijd'!F5</f>
        <v>282.40000000000009</v>
      </c>
      <c r="G625" s="313" t="s">
        <v>4534</v>
      </c>
      <c r="H625" s="320"/>
      <c r="I625" s="324" t="s">
        <v>3961</v>
      </c>
      <c r="J625" s="316"/>
      <c r="K625" s="317"/>
      <c r="L625" s="318"/>
      <c r="M625" s="467">
        <f>'Punten per wedstrijd'!G24*1.2</f>
        <v>444.3599999999991</v>
      </c>
      <c r="N625" s="467">
        <f>'Punten per wedstrijd'!G68</f>
        <v>216.50000000000045</v>
      </c>
      <c r="O625" s="313" t="s">
        <v>4534</v>
      </c>
      <c r="P625" s="320"/>
      <c r="Q625" s="324" t="s">
        <v>3966</v>
      </c>
      <c r="R625" s="317"/>
      <c r="S625" s="317"/>
      <c r="T625" s="317"/>
      <c r="U625" s="467">
        <f>'Punten per wedstrijd'!G172*1.2</f>
        <v>1008.7199999999998</v>
      </c>
      <c r="V625" s="467">
        <f>'Punten per wedstrijd'!G115</f>
        <v>792.50000000000045</v>
      </c>
      <c r="W625" s="313" t="s">
        <v>4534</v>
      </c>
      <c r="Y625" s="28"/>
      <c r="Z625" s="28"/>
    </row>
    <row r="626" spans="1:26" ht="15.75">
      <c r="A626" s="324" t="s">
        <v>3957</v>
      </c>
      <c r="B626" s="320"/>
      <c r="C626" s="320"/>
      <c r="D626" s="316"/>
      <c r="E626" s="467">
        <f>'Punten per wedstrijd'!F68*1.2</f>
        <v>281.63999999999947</v>
      </c>
      <c r="F626" s="467">
        <f>'Punten per wedstrijd'!F97</f>
        <v>172</v>
      </c>
      <c r="G626" s="313" t="s">
        <v>4534</v>
      </c>
      <c r="H626" s="320"/>
      <c r="I626" s="324" t="s">
        <v>3962</v>
      </c>
      <c r="J626" s="316"/>
      <c r="K626" s="317"/>
      <c r="L626" s="318"/>
      <c r="M626" s="467">
        <f>'Punten per wedstrijd'!G34*1.2</f>
        <v>221.39999999999944</v>
      </c>
      <c r="N626" s="467">
        <f>'Punten per wedstrijd'!G41</f>
        <v>267.50000000000045</v>
      </c>
      <c r="O626" s="313" t="s">
        <v>4533</v>
      </c>
      <c r="P626" s="320"/>
      <c r="Q626" s="324" t="s">
        <v>3967</v>
      </c>
      <c r="R626" s="317"/>
      <c r="S626" s="317"/>
      <c r="T626" s="317"/>
      <c r="U626" s="467">
        <f>'Punten per wedstrijd'!G198*1.2</f>
        <v>1270.6800000000017</v>
      </c>
      <c r="V626" s="467">
        <f>'Punten per wedstrijd'!G128</f>
        <v>683.69999999999936</v>
      </c>
      <c r="W626" s="313" t="s">
        <v>4534</v>
      </c>
      <c r="Y626" s="28"/>
      <c r="Z626" s="28"/>
    </row>
    <row r="627" spans="1:26" ht="15.75">
      <c r="A627" s="324" t="s">
        <v>3958</v>
      </c>
      <c r="B627" s="320"/>
      <c r="C627" s="320"/>
      <c r="D627" s="316"/>
      <c r="E627" s="467">
        <f>'Punten per wedstrijd'!F94*1.2</f>
        <v>273.48000000000036</v>
      </c>
      <c r="F627" s="467">
        <f>'Punten per wedstrijd'!F34</f>
        <v>165.40000000000009</v>
      </c>
      <c r="G627" s="313" t="s">
        <v>4534</v>
      </c>
      <c r="H627" s="320"/>
      <c r="I627" s="324" t="s">
        <v>3963</v>
      </c>
      <c r="J627" s="316"/>
      <c r="K627" s="317"/>
      <c r="L627" s="318"/>
      <c r="M627" s="467">
        <f>'Punten per wedstrijd'!G79*1.2</f>
        <v>0</v>
      </c>
      <c r="N627" s="467">
        <f>'Punten per wedstrijd'!G94</f>
        <v>226.50000000000091</v>
      </c>
      <c r="O627" s="313" t="s">
        <v>4535</v>
      </c>
      <c r="P627" s="320"/>
      <c r="Q627" s="324" t="s">
        <v>3968</v>
      </c>
      <c r="R627" s="317"/>
      <c r="S627" s="317"/>
      <c r="T627" s="317"/>
      <c r="U627" s="467">
        <f>'Punten per wedstrijd'!G201*1.2</f>
        <v>959.64000000000078</v>
      </c>
      <c r="V627" s="467">
        <f>'Punten per wedstrijd'!G109</f>
        <v>520.60000000000127</v>
      </c>
      <c r="W627" s="313" t="s">
        <v>4534</v>
      </c>
      <c r="Y627" s="28"/>
      <c r="Z627" s="28"/>
    </row>
    <row r="628" spans="1:26" ht="15.75">
      <c r="A628" s="323"/>
      <c r="B628" s="320"/>
      <c r="C628" s="320"/>
      <c r="D628" s="316"/>
      <c r="E628" s="467"/>
      <c r="F628" s="467"/>
      <c r="G628" s="311"/>
      <c r="H628" s="320"/>
      <c r="I628" s="316"/>
      <c r="J628" s="316"/>
      <c r="K628" s="317"/>
      <c r="L628" s="318"/>
      <c r="M628" s="499"/>
      <c r="N628" s="499"/>
      <c r="O628" s="314"/>
      <c r="P628" s="320"/>
      <c r="Q628" s="317"/>
      <c r="R628" s="317"/>
      <c r="S628" s="317"/>
      <c r="T628" s="317"/>
      <c r="U628" s="499"/>
      <c r="V628" s="499"/>
      <c r="W628" s="314"/>
      <c r="Y628" s="28"/>
      <c r="Z628" s="28"/>
    </row>
    <row r="629" spans="1:26" s="39" customFormat="1" ht="15.75">
      <c r="A629" s="319" t="s">
        <v>187</v>
      </c>
      <c r="B629" s="443"/>
      <c r="C629" s="443"/>
      <c r="D629" s="444"/>
      <c r="E629" s="467"/>
      <c r="F629" s="467"/>
      <c r="G629" s="446" t="s">
        <v>150</v>
      </c>
      <c r="H629" s="443"/>
      <c r="I629" s="319" t="s">
        <v>188</v>
      </c>
      <c r="J629" s="444"/>
      <c r="K629" s="443"/>
      <c r="L629" s="318"/>
      <c r="M629" s="499"/>
      <c r="N629" s="499"/>
      <c r="O629" s="446" t="s">
        <v>150</v>
      </c>
      <c r="P629" s="443"/>
      <c r="Q629" s="319" t="s">
        <v>2208</v>
      </c>
      <c r="R629" s="443"/>
      <c r="S629" s="443"/>
      <c r="T629" s="443"/>
      <c r="U629" s="499"/>
      <c r="V629" s="499"/>
      <c r="W629" s="446" t="s">
        <v>150</v>
      </c>
    </row>
    <row r="630" spans="1:26" ht="15.75">
      <c r="A630" s="324" t="s">
        <v>3969</v>
      </c>
      <c r="B630" s="320"/>
      <c r="C630" s="320"/>
      <c r="D630" s="316"/>
      <c r="E630" s="467">
        <f>'Punten per wedstrijd'!H109*1.2</f>
        <v>539.76000000000181</v>
      </c>
      <c r="F630" s="467">
        <f>'Punten per wedstrijd'!H115</f>
        <v>780.10000000000082</v>
      </c>
      <c r="G630" s="313" t="s">
        <v>4535</v>
      </c>
      <c r="H630" s="320"/>
      <c r="I630" s="324" t="s">
        <v>3973</v>
      </c>
      <c r="J630" s="316"/>
      <c r="K630" s="317"/>
      <c r="L630" s="318"/>
      <c r="M630" s="467">
        <f>'Punten per wedstrijd'!H5*1.2</f>
        <v>585.84000000000083</v>
      </c>
      <c r="N630" s="467">
        <f>'Punten per wedstrijd'!H68</f>
        <v>499.30000000000064</v>
      </c>
      <c r="O630" s="313" t="s">
        <v>4536</v>
      </c>
      <c r="P630" s="320"/>
      <c r="Q630" s="324" t="s">
        <v>3978</v>
      </c>
      <c r="R630" s="317"/>
      <c r="S630" s="317"/>
      <c r="T630" s="317"/>
      <c r="U630" s="467">
        <f>'Punten per wedstrijd'!I128*1.2</f>
        <v>1130.8800000000006</v>
      </c>
      <c r="V630" s="467">
        <f>'Punten per wedstrijd'!I201</f>
        <v>790.20000000000073</v>
      </c>
      <c r="W630" s="313" t="s">
        <v>4534</v>
      </c>
      <c r="Y630" s="28"/>
      <c r="Z630" s="28"/>
    </row>
    <row r="631" spans="1:26" ht="15.75">
      <c r="A631" s="324" t="s">
        <v>3970</v>
      </c>
      <c r="B631" s="320"/>
      <c r="C631" s="320"/>
      <c r="D631" s="316"/>
      <c r="E631" s="467">
        <f>'Punten per wedstrijd'!H128*1.2</f>
        <v>1038.7199999999998</v>
      </c>
      <c r="F631" s="467">
        <f>'Punten per wedstrijd'!H145</f>
        <v>601.59999999999991</v>
      </c>
      <c r="G631" s="313" t="s">
        <v>4534</v>
      </c>
      <c r="H631" s="320"/>
      <c r="I631" s="324" t="s">
        <v>3974</v>
      </c>
      <c r="J631" s="316"/>
      <c r="K631" s="317"/>
      <c r="L631" s="318"/>
      <c r="M631" s="467">
        <f>'Punten per wedstrijd'!H11*1.2</f>
        <v>557.58000000000061</v>
      </c>
      <c r="N631" s="467">
        <f>'Punten per wedstrijd'!H34</f>
        <v>437.79999999999927</v>
      </c>
      <c r="O631" s="313" t="s">
        <v>4534</v>
      </c>
      <c r="P631" s="320"/>
      <c r="Q631" s="324" t="s">
        <v>3979</v>
      </c>
      <c r="R631" s="317"/>
      <c r="S631" s="317"/>
      <c r="T631" s="317"/>
      <c r="U631" s="467">
        <f>'Punten per wedstrijd'!I138*1.2</f>
        <v>1203.6000000000022</v>
      </c>
      <c r="V631" s="467">
        <f>'Punten per wedstrijd'!I109</f>
        <v>484.49999999999818</v>
      </c>
      <c r="W631" s="313" t="s">
        <v>4534</v>
      </c>
      <c r="Y631" s="28"/>
      <c r="Z631" s="28"/>
    </row>
    <row r="632" spans="1:26" ht="15.75">
      <c r="A632" s="324" t="s">
        <v>2274</v>
      </c>
      <c r="B632" s="320"/>
      <c r="C632" s="320"/>
      <c r="D632" s="316"/>
      <c r="E632" s="467">
        <f>'Punten per wedstrijd'!H138*1.2</f>
        <v>921.83999999999969</v>
      </c>
      <c r="F632" s="467">
        <f>'Punten per wedstrijd'!H201</f>
        <v>660.00000000000045</v>
      </c>
      <c r="G632" s="313" t="s">
        <v>4534</v>
      </c>
      <c r="H632" s="320"/>
      <c r="I632" s="324" t="s">
        <v>3975</v>
      </c>
      <c r="J632" s="316"/>
      <c r="K632" s="317"/>
      <c r="L632" s="318"/>
      <c r="M632" s="467">
        <f>'Punten per wedstrijd'!H36*1.2</f>
        <v>701.15999999999963</v>
      </c>
      <c r="N632" s="467">
        <f>'Punten per wedstrijd'!H24</f>
        <v>639.40000000000055</v>
      </c>
      <c r="O632" s="313" t="s">
        <v>4536</v>
      </c>
      <c r="P632" s="320"/>
      <c r="Q632" s="324" t="s">
        <v>3980</v>
      </c>
      <c r="R632" s="317"/>
      <c r="S632" s="317"/>
      <c r="T632" s="317"/>
      <c r="U632" s="467">
        <f>'Punten per wedstrijd'!I172*1.2</f>
        <v>915.12000000000046</v>
      </c>
      <c r="V632" s="467">
        <f>'Punten per wedstrijd'!I145</f>
        <v>796.60000000000218</v>
      </c>
      <c r="W632" s="313" t="s">
        <v>4536</v>
      </c>
      <c r="Y632" s="28"/>
      <c r="Z632" s="28"/>
    </row>
    <row r="633" spans="1:26" ht="15.75">
      <c r="A633" s="324" t="s">
        <v>3971</v>
      </c>
      <c r="B633" s="320"/>
      <c r="C633" s="320"/>
      <c r="D633" s="316"/>
      <c r="E633" s="467">
        <f>'Punten per wedstrijd'!H183*1.2</f>
        <v>1072.8000000000011</v>
      </c>
      <c r="F633" s="467">
        <f>'Punten per wedstrijd'!H140</f>
        <v>845.89999999999964</v>
      </c>
      <c r="G633" s="313" t="s">
        <v>4534</v>
      </c>
      <c r="H633" s="320"/>
      <c r="I633" s="324" t="s">
        <v>3976</v>
      </c>
      <c r="J633" s="316"/>
      <c r="K633" s="317"/>
      <c r="L633" s="318"/>
      <c r="M633" s="467">
        <f>'Punten per wedstrijd'!H41*1.2</f>
        <v>808.20000000000107</v>
      </c>
      <c r="N633" s="467">
        <f>'Punten per wedstrijd'!H94</f>
        <v>456.90000000000146</v>
      </c>
      <c r="O633" s="313" t="s">
        <v>4534</v>
      </c>
      <c r="P633" s="320"/>
      <c r="Q633" s="324" t="s">
        <v>3981</v>
      </c>
      <c r="R633" s="317"/>
      <c r="S633" s="317"/>
      <c r="T633" s="317"/>
      <c r="U633" s="467">
        <f>'Punten per wedstrijd'!I183*1.2</f>
        <v>1160.0999999999999</v>
      </c>
      <c r="V633" s="467">
        <f>'Punten per wedstrijd'!I115</f>
        <v>925.00000000000091</v>
      </c>
      <c r="W633" s="313" t="s">
        <v>4534</v>
      </c>
      <c r="Y633" s="28"/>
      <c r="Z633" s="28"/>
    </row>
    <row r="634" spans="1:26" ht="15.75">
      <c r="A634" s="324" t="s">
        <v>3972</v>
      </c>
      <c r="B634" s="320"/>
      <c r="C634" s="320"/>
      <c r="D634" s="316"/>
      <c r="E634" s="467">
        <f>'Punten per wedstrijd'!H198*1.2</f>
        <v>1120.5600000000002</v>
      </c>
      <c r="F634" s="467">
        <f>'Punten per wedstrijd'!H172</f>
        <v>548.89999999999964</v>
      </c>
      <c r="G634" s="313" t="s">
        <v>4534</v>
      </c>
      <c r="H634" s="316"/>
      <c r="I634" s="324" t="s">
        <v>3977</v>
      </c>
      <c r="J634" s="316"/>
      <c r="K634" s="317"/>
      <c r="L634" s="318"/>
      <c r="M634" s="467">
        <f>'Punten per wedstrijd'!H97*1.2</f>
        <v>745.91999999999928</v>
      </c>
      <c r="N634" s="467">
        <f>'Punten per wedstrijd'!H79</f>
        <v>451.5</v>
      </c>
      <c r="O634" s="313" t="s">
        <v>4534</v>
      </c>
      <c r="P634" s="317"/>
      <c r="Q634" s="324" t="s">
        <v>3982</v>
      </c>
      <c r="R634" s="317"/>
      <c r="S634" s="317"/>
      <c r="T634" s="317"/>
      <c r="U634" s="467">
        <f>'Punten per wedstrijd'!I198*1.2</f>
        <v>955.44000000000187</v>
      </c>
      <c r="V634" s="467">
        <f>'Punten per wedstrijd'!I140</f>
        <v>939.70000000000073</v>
      </c>
      <c r="W634" s="313" t="s">
        <v>4536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7"/>
      <c r="F635" s="467"/>
      <c r="G635" s="311"/>
      <c r="H635" s="443"/>
      <c r="I635" s="315"/>
      <c r="J635" s="316"/>
      <c r="K635" s="317"/>
      <c r="L635" s="318"/>
      <c r="M635" s="499"/>
      <c r="N635" s="499"/>
      <c r="O635" s="314"/>
      <c r="P635" s="317"/>
      <c r="Q635" s="315"/>
      <c r="R635" s="317"/>
      <c r="S635" s="317"/>
      <c r="T635" s="317"/>
      <c r="U635" s="499"/>
      <c r="V635" s="499"/>
      <c r="W635" s="314"/>
      <c r="X635" s="28"/>
      <c r="Y635" s="28"/>
      <c r="Z635" s="28"/>
    </row>
    <row r="636" spans="1:26" s="39" customFormat="1" ht="15.75">
      <c r="A636" s="319" t="s">
        <v>2209</v>
      </c>
      <c r="B636" s="443"/>
      <c r="C636" s="443"/>
      <c r="D636" s="444"/>
      <c r="E636" s="467"/>
      <c r="F636" s="467"/>
      <c r="G636" s="446" t="s">
        <v>150</v>
      </c>
      <c r="I636" s="319" t="s">
        <v>3530</v>
      </c>
      <c r="J636" s="444"/>
      <c r="K636" s="443"/>
      <c r="L636" s="318"/>
      <c r="M636" s="499"/>
      <c r="N636" s="499"/>
      <c r="O636" s="446" t="s">
        <v>150</v>
      </c>
      <c r="P636" s="443"/>
      <c r="Q636" s="319" t="s">
        <v>3531</v>
      </c>
      <c r="R636" s="443"/>
      <c r="S636" s="443"/>
      <c r="T636" s="443"/>
      <c r="U636" s="499"/>
      <c r="V636" s="499"/>
      <c r="W636" s="446" t="s">
        <v>150</v>
      </c>
    </row>
    <row r="637" spans="1:26" ht="15.75">
      <c r="A637" s="324" t="s">
        <v>4449</v>
      </c>
      <c r="B637" s="320"/>
      <c r="C637" s="320"/>
      <c r="D637" s="316"/>
      <c r="E637" s="467">
        <f>'Punten per wedstrijd'!I79*1.2</f>
        <v>445.8</v>
      </c>
      <c r="F637" s="467">
        <f>'Punten per wedstrijd'!I5</f>
        <v>321.5</v>
      </c>
      <c r="G637" s="313" t="s">
        <v>4534</v>
      </c>
      <c r="H637" s="320"/>
      <c r="I637" s="324" t="s">
        <v>4450</v>
      </c>
      <c r="J637" s="316"/>
      <c r="K637" s="317"/>
      <c r="L637" s="318"/>
      <c r="M637" s="467">
        <f>'Punten per wedstrijd'!J5*1.2</f>
        <v>480.11999999999995</v>
      </c>
      <c r="N637" s="467">
        <f>'Punten per wedstrijd'!J24</f>
        <v>532.20000000000005</v>
      </c>
      <c r="O637" s="313" t="s">
        <v>4533</v>
      </c>
      <c r="P637" s="320"/>
      <c r="Q637" s="324" t="s">
        <v>4451</v>
      </c>
      <c r="R637" s="317"/>
      <c r="S637" s="317"/>
      <c r="T637" s="317"/>
      <c r="U637" s="467">
        <f>'Punten per wedstrijd'!K94*1.2</f>
        <v>295.91999999999996</v>
      </c>
      <c r="V637" s="467">
        <f>'Punten per wedstrijd'!K5</f>
        <v>364.2</v>
      </c>
      <c r="W637" s="313" t="s">
        <v>4533</v>
      </c>
      <c r="X637" s="28"/>
      <c r="Y637" s="28"/>
      <c r="Z637" s="28"/>
    </row>
    <row r="638" spans="1:26" ht="15.75">
      <c r="A638" s="324" t="s">
        <v>4452</v>
      </c>
      <c r="B638" s="320"/>
      <c r="C638" s="320"/>
      <c r="D638" s="316"/>
      <c r="E638" s="467">
        <f>'Punten per wedstrijd'!I24*1.2</f>
        <v>474.59999999999997</v>
      </c>
      <c r="F638" s="467">
        <f>'Punten per wedstrijd'!I11</f>
        <v>116.00000000000001</v>
      </c>
      <c r="G638" s="313" t="s">
        <v>4534</v>
      </c>
      <c r="H638" s="320"/>
      <c r="I638" s="324" t="s">
        <v>4453</v>
      </c>
      <c r="J638" s="316"/>
      <c r="K638" s="317"/>
      <c r="L638" s="318"/>
      <c r="M638" s="467">
        <f>'Punten per wedstrijd'!J97*1.2</f>
        <v>567.6</v>
      </c>
      <c r="N638" s="467">
        <f>'Punten per wedstrijd'!J41</f>
        <v>551.20000000000005</v>
      </c>
      <c r="O638" s="313" t="s">
        <v>4536</v>
      </c>
      <c r="P638" s="320"/>
      <c r="Q638" s="324" t="s">
        <v>4454</v>
      </c>
      <c r="R638" s="317"/>
      <c r="S638" s="317"/>
      <c r="T638" s="317"/>
      <c r="U638" s="467">
        <f>'Punten per wedstrijd'!K41*1.2</f>
        <v>550.07999999999993</v>
      </c>
      <c r="V638" s="467">
        <f>'Punten per wedstrijd'!K11</f>
        <v>183.4</v>
      </c>
      <c r="W638" s="313" t="s">
        <v>4534</v>
      </c>
      <c r="X638" s="28"/>
      <c r="Y638" s="28"/>
      <c r="Z638" s="28"/>
    </row>
    <row r="639" spans="1:26" ht="15.75">
      <c r="A639" s="324" t="s">
        <v>4455</v>
      </c>
      <c r="B639" s="320"/>
      <c r="C639" s="320"/>
      <c r="D639" s="316"/>
      <c r="E639" s="467">
        <f>'Punten per wedstrijd'!I68*1.2</f>
        <v>217.43999999999997</v>
      </c>
      <c r="F639" s="467">
        <f>'Punten per wedstrijd'!I34</f>
        <v>353</v>
      </c>
      <c r="G639" s="313" t="s">
        <v>4535</v>
      </c>
      <c r="H639" s="320"/>
      <c r="I639" s="324" t="s">
        <v>4456</v>
      </c>
      <c r="J639" s="316"/>
      <c r="K639" s="317"/>
      <c r="L639" s="318"/>
      <c r="M639" s="467">
        <f>'Punten per wedstrijd'!J36*1.2</f>
        <v>531.71999999999991</v>
      </c>
      <c r="N639" s="467">
        <f>'Punten per wedstrijd'!J68</f>
        <v>429.8</v>
      </c>
      <c r="O639" s="313" t="s">
        <v>4536</v>
      </c>
      <c r="P639" s="320"/>
      <c r="Q639" s="324" t="s">
        <v>4457</v>
      </c>
      <c r="R639" s="317"/>
      <c r="S639" s="317"/>
      <c r="T639" s="317"/>
      <c r="U639" s="467">
        <f>'Punten per wedstrijd'!K24*1.2</f>
        <v>435.23999999999995</v>
      </c>
      <c r="V639" s="467">
        <f>'Punten per wedstrijd'!K34</f>
        <v>315.20000000000005</v>
      </c>
      <c r="W639" s="313" t="s">
        <v>4534</v>
      </c>
      <c r="X639" s="28"/>
      <c r="Y639" s="28"/>
      <c r="Z639" s="28"/>
    </row>
    <row r="640" spans="1:26" ht="15.75">
      <c r="A640" s="324" t="s">
        <v>4458</v>
      </c>
      <c r="B640" s="320"/>
      <c r="C640" s="320"/>
      <c r="D640" s="316"/>
      <c r="E640" s="467">
        <f>'Punten per wedstrijd'!I41*1.2</f>
        <v>502.92</v>
      </c>
      <c r="F640" s="467">
        <f>'Punten per wedstrijd'!I36</f>
        <v>222</v>
      </c>
      <c r="G640" s="313" t="s">
        <v>4534</v>
      </c>
      <c r="H640" s="320"/>
      <c r="I640" s="324" t="s">
        <v>4459</v>
      </c>
      <c r="J640" s="316"/>
      <c r="K640" s="317"/>
      <c r="L640" s="318"/>
      <c r="M640" s="467">
        <f>'Punten per wedstrijd'!J34*1.2</f>
        <v>525.72</v>
      </c>
      <c r="N640" s="467">
        <f>'Punten per wedstrijd'!J79</f>
        <v>345.1</v>
      </c>
      <c r="O640" s="313" t="s">
        <v>4534</v>
      </c>
      <c r="P640" s="320"/>
      <c r="Q640" s="324" t="s">
        <v>4460</v>
      </c>
      <c r="R640" s="317"/>
      <c r="S640" s="317"/>
      <c r="T640" s="317"/>
      <c r="U640" s="467">
        <f>'Punten per wedstrijd'!K68*1.2</f>
        <v>632.4</v>
      </c>
      <c r="V640" s="467">
        <f>'Punten per wedstrijd'!K79</f>
        <v>188.5</v>
      </c>
      <c r="W640" s="313" t="s">
        <v>4534</v>
      </c>
      <c r="X640" s="28"/>
      <c r="Y640" s="28"/>
      <c r="Z640" s="28"/>
    </row>
    <row r="641" spans="1:26" ht="15.75">
      <c r="A641" s="324" t="s">
        <v>4461</v>
      </c>
      <c r="B641" s="320"/>
      <c r="C641" s="320"/>
      <c r="D641" s="316"/>
      <c r="E641" s="467">
        <f>'Punten per wedstrijd'!I94*1.2</f>
        <v>253.2</v>
      </c>
      <c r="F641" s="467">
        <f>'Punten per wedstrijd'!I97</f>
        <v>399.9</v>
      </c>
      <c r="G641" s="313" t="s">
        <v>4535</v>
      </c>
      <c r="H641" s="320"/>
      <c r="I641" s="324" t="s">
        <v>4462</v>
      </c>
      <c r="J641" s="316"/>
      <c r="K641" s="317"/>
      <c r="L641" s="318"/>
      <c r="M641" s="467">
        <f>'Punten per wedstrijd'!J11*1.2</f>
        <v>758.45999999999992</v>
      </c>
      <c r="N641" s="467">
        <f>'Punten per wedstrijd'!J94</f>
        <v>526.9</v>
      </c>
      <c r="O641" s="313" t="s">
        <v>4534</v>
      </c>
      <c r="P641" s="320"/>
      <c r="Q641" s="324" t="s">
        <v>4463</v>
      </c>
      <c r="R641" s="317"/>
      <c r="S641" s="317"/>
      <c r="T641" s="317"/>
      <c r="U641" s="467">
        <f>'Punten per wedstrijd'!K36*1.2</f>
        <v>324.59999999999997</v>
      </c>
      <c r="V641" s="467">
        <f>'Punten per wedstrijd'!K97</f>
        <v>191.7</v>
      </c>
      <c r="W641" s="313" t="s">
        <v>4534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7"/>
      <c r="F642" s="467"/>
      <c r="G642" s="313"/>
      <c r="H642" s="320"/>
      <c r="I642" s="320"/>
      <c r="J642" s="316"/>
      <c r="K642" s="317"/>
      <c r="L642" s="318"/>
      <c r="M642" s="499"/>
      <c r="N642" s="499"/>
      <c r="O642" s="314"/>
      <c r="P642" s="320"/>
      <c r="Q642" s="316"/>
      <c r="R642" s="317"/>
      <c r="S642" s="317"/>
      <c r="T642" s="317"/>
      <c r="U642" s="499"/>
      <c r="V642" s="499"/>
      <c r="W642" s="314"/>
      <c r="X642" s="28"/>
      <c r="Y642" s="28"/>
      <c r="Z642" s="28"/>
    </row>
    <row r="643" spans="1:26" s="39" customFormat="1" ht="15.75">
      <c r="A643" s="319" t="s">
        <v>191</v>
      </c>
      <c r="B643" s="443"/>
      <c r="C643" s="443"/>
      <c r="D643" s="444"/>
      <c r="E643" s="467"/>
      <c r="F643" s="467"/>
      <c r="G643" s="446" t="s">
        <v>150</v>
      </c>
      <c r="H643" s="443"/>
      <c r="I643" s="319" t="s">
        <v>192</v>
      </c>
      <c r="J643" s="444"/>
      <c r="K643" s="443"/>
      <c r="L643" s="318"/>
      <c r="M643" s="499"/>
      <c r="N643" s="499"/>
      <c r="O643" s="446" t="s">
        <v>150</v>
      </c>
      <c r="P643" s="443"/>
      <c r="Q643" s="319" t="s">
        <v>195</v>
      </c>
      <c r="R643" s="443"/>
      <c r="S643" s="443"/>
      <c r="T643" s="443"/>
      <c r="U643" s="499"/>
      <c r="V643" s="499"/>
      <c r="W643" s="446" t="s">
        <v>150</v>
      </c>
    </row>
    <row r="644" spans="1:26" ht="15.75">
      <c r="A644" s="324" t="s">
        <v>4464</v>
      </c>
      <c r="B644" s="320"/>
      <c r="C644" s="320"/>
      <c r="D644" s="316"/>
      <c r="E644" s="467">
        <f>'Punten per wedstrijd'!L79*1.2</f>
        <v>209.64</v>
      </c>
      <c r="F644" s="467">
        <f>'Punten per wedstrijd'!L24</f>
        <v>336.1</v>
      </c>
      <c r="G644" s="313" t="s">
        <v>4535</v>
      </c>
      <c r="H644" s="320"/>
      <c r="I644" s="324" t="s">
        <v>5048</v>
      </c>
      <c r="J644" s="316"/>
      <c r="K644" s="317"/>
      <c r="L644" s="318"/>
      <c r="M644" s="467">
        <f>'Punten per wedstrijd'!M36*1.2</f>
        <v>756.00000000000216</v>
      </c>
      <c r="N644" s="467">
        <f>'Punten per wedstrijd'!M5</f>
        <v>444.29999999999927</v>
      </c>
      <c r="O644" s="313" t="s">
        <v>4534</v>
      </c>
      <c r="P644" s="320"/>
      <c r="Q644" s="324" t="s">
        <v>4465</v>
      </c>
      <c r="R644" s="317"/>
      <c r="S644" s="317"/>
      <c r="T644" s="317"/>
      <c r="U644" s="467">
        <f>'Punten per wedstrijd'!J138*1.2</f>
        <v>829.80000000000211</v>
      </c>
      <c r="V644" s="467">
        <f>'Punten per wedstrijd'!J140</f>
        <v>543.20000000000164</v>
      </c>
      <c r="W644" s="313" t="s">
        <v>4534</v>
      </c>
      <c r="X644" s="28"/>
      <c r="Y644" s="28"/>
      <c r="Z644" s="28"/>
    </row>
    <row r="645" spans="1:26" ht="15.75">
      <c r="A645" s="324" t="s">
        <v>4466</v>
      </c>
      <c r="B645" s="320"/>
      <c r="C645" s="320"/>
      <c r="D645" s="316"/>
      <c r="E645" s="467">
        <f>'Punten per wedstrijd'!L11*1.2</f>
        <v>103.8</v>
      </c>
      <c r="F645" s="467">
        <f>'Punten per wedstrijd'!L36</f>
        <v>316.79999999999995</v>
      </c>
      <c r="G645" s="313" t="s">
        <v>4535</v>
      </c>
      <c r="H645" s="320"/>
      <c r="I645" s="324" t="s">
        <v>5049</v>
      </c>
      <c r="J645" s="316"/>
      <c r="K645" s="317"/>
      <c r="L645" s="318"/>
      <c r="M645" s="467">
        <f>'Punten per wedstrijd'!M97*1.2</f>
        <v>579</v>
      </c>
      <c r="N645" s="467">
        <f>'Punten per wedstrijd'!M11</f>
        <v>466.50000000000091</v>
      </c>
      <c r="O645" s="313" t="s">
        <v>4536</v>
      </c>
      <c r="P645" s="320"/>
      <c r="Q645" s="324" t="s">
        <v>4467</v>
      </c>
      <c r="R645" s="317"/>
      <c r="S645" s="317"/>
      <c r="T645" s="317"/>
      <c r="U645" s="467">
        <f>'Punten per wedstrijd'!J183*1.2</f>
        <v>858.96000000000129</v>
      </c>
      <c r="V645" s="467">
        <f>'Punten per wedstrijd'!J145</f>
        <v>446.30000000000109</v>
      </c>
      <c r="W645" s="313" t="s">
        <v>4534</v>
      </c>
      <c r="X645" s="28"/>
      <c r="Y645" s="28"/>
      <c r="Z645" s="28"/>
    </row>
    <row r="646" spans="1:26" ht="15.75">
      <c r="A646" s="324" t="s">
        <v>4468</v>
      </c>
      <c r="B646" s="320"/>
      <c r="C646" s="320"/>
      <c r="D646" s="316"/>
      <c r="E646" s="467">
        <f>'Punten per wedstrijd'!L5*1.2</f>
        <v>413.03999999999996</v>
      </c>
      <c r="F646" s="467">
        <f>'Punten per wedstrijd'!L41</f>
        <v>516.29999999999995</v>
      </c>
      <c r="G646" s="313" t="s">
        <v>4533</v>
      </c>
      <c r="H646" s="320"/>
      <c r="I646" s="324" t="s">
        <v>5050</v>
      </c>
      <c r="J646" s="316"/>
      <c r="K646" s="317"/>
      <c r="L646" s="318"/>
      <c r="M646" s="467">
        <f>'Punten per wedstrijd'!M68*1.2</f>
        <v>600.59999999999889</v>
      </c>
      <c r="N646" s="467">
        <f>'Punten per wedstrijd'!M24</f>
        <v>484.600000000004</v>
      </c>
      <c r="O646" s="313" t="s">
        <v>4536</v>
      </c>
      <c r="P646" s="320"/>
      <c r="Q646" s="324" t="s">
        <v>4469</v>
      </c>
      <c r="R646" s="317"/>
      <c r="S646" s="317"/>
      <c r="T646" s="317"/>
      <c r="U646" s="467">
        <f>'Punten per wedstrijd'!J115*1.2</f>
        <v>455.1600000000002</v>
      </c>
      <c r="V646" s="467">
        <f>'Punten per wedstrijd'!J172</f>
        <v>286.39999999999873</v>
      </c>
      <c r="W646" s="313" t="s">
        <v>4534</v>
      </c>
      <c r="X646" s="28"/>
      <c r="Y646" s="28"/>
      <c r="Z646" s="28"/>
    </row>
    <row r="647" spans="1:26" ht="15.75">
      <c r="A647" s="324" t="s">
        <v>4470</v>
      </c>
      <c r="B647" s="320"/>
      <c r="C647" s="320"/>
      <c r="D647" s="316"/>
      <c r="E647" s="467">
        <f>'Punten per wedstrijd'!L97*1.2</f>
        <v>217.2</v>
      </c>
      <c r="F647" s="467">
        <f>'Punten per wedstrijd'!L68</f>
        <v>314</v>
      </c>
      <c r="G647" s="313" t="s">
        <v>4535</v>
      </c>
      <c r="H647" s="320"/>
      <c r="I647" s="324" t="s">
        <v>5051</v>
      </c>
      <c r="J647" s="316"/>
      <c r="K647" s="317"/>
      <c r="L647" s="318"/>
      <c r="M647" s="467">
        <f>'Punten per wedstrijd'!M41*1.2</f>
        <v>799.08000000000175</v>
      </c>
      <c r="N647" s="467">
        <f>'Punten per wedstrijd'!M34</f>
        <v>467.70000000000164</v>
      </c>
      <c r="O647" s="313" t="s">
        <v>4534</v>
      </c>
      <c r="P647" s="320"/>
      <c r="Q647" s="324" t="s">
        <v>4471</v>
      </c>
      <c r="R647" s="317"/>
      <c r="S647" s="317"/>
      <c r="T647" s="317"/>
      <c r="U647" s="467">
        <f>'Punten per wedstrijd'!J128*1.2</f>
        <v>679.44000000000085</v>
      </c>
      <c r="V647" s="467">
        <f>'Punten per wedstrijd'!J198</f>
        <v>663</v>
      </c>
      <c r="W647" s="313" t="s">
        <v>4536</v>
      </c>
      <c r="X647" s="28"/>
      <c r="Y647" s="28"/>
      <c r="Z647" s="28"/>
    </row>
    <row r="648" spans="1:26" ht="15.75">
      <c r="A648" s="324" t="s">
        <v>4472</v>
      </c>
      <c r="C648" s="320"/>
      <c r="D648" s="316"/>
      <c r="E648" s="467">
        <f>'Punten per wedstrijd'!L34*1.2</f>
        <v>248.16</v>
      </c>
      <c r="F648" s="467">
        <f>'Punten per wedstrijd'!L94</f>
        <v>141.6</v>
      </c>
      <c r="G648" s="313" t="s">
        <v>4534</v>
      </c>
      <c r="H648" s="320"/>
      <c r="I648" s="324" t="s">
        <v>5052</v>
      </c>
      <c r="J648" s="316"/>
      <c r="K648" s="317"/>
      <c r="L648" s="318"/>
      <c r="M648" s="467">
        <f>'Punten per wedstrijd'!M94*1.2</f>
        <v>594.00000000000216</v>
      </c>
      <c r="N648" s="467">
        <f>'Punten per wedstrijd'!M79</f>
        <v>265.5</v>
      </c>
      <c r="O648" s="313" t="s">
        <v>4534</v>
      </c>
      <c r="P648" s="320"/>
      <c r="Q648" s="324" t="s">
        <v>4473</v>
      </c>
      <c r="R648" s="317"/>
      <c r="S648" s="317"/>
      <c r="T648" s="317"/>
      <c r="U648" s="467">
        <f>'Punten per wedstrijd'!J109*1.2</f>
        <v>540.83999999999753</v>
      </c>
      <c r="V648" s="467">
        <f>'Punten per wedstrijd'!J201</f>
        <v>385.10000000000036</v>
      </c>
      <c r="W648" s="313" t="s">
        <v>4534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7"/>
      <c r="F649" s="467"/>
      <c r="G649" s="311"/>
      <c r="H649" s="320"/>
      <c r="I649" s="316"/>
      <c r="J649" s="316"/>
      <c r="K649" s="317"/>
      <c r="L649" s="318"/>
      <c r="M649" s="499"/>
      <c r="N649" s="499"/>
      <c r="O649" s="314"/>
      <c r="P649" s="320"/>
      <c r="Q649" s="317"/>
      <c r="R649" s="317"/>
      <c r="S649" s="317"/>
      <c r="T649" s="317"/>
      <c r="U649" s="499"/>
      <c r="V649" s="499"/>
      <c r="W649" s="314"/>
      <c r="X649" s="28"/>
      <c r="Y649" s="28"/>
      <c r="Z649" s="28"/>
    </row>
    <row r="650" spans="1:26" s="39" customFormat="1" ht="15.75">
      <c r="A650" s="319" t="s">
        <v>193</v>
      </c>
      <c r="B650" s="443"/>
      <c r="C650" s="443"/>
      <c r="D650" s="444"/>
      <c r="E650" s="467"/>
      <c r="F650" s="467"/>
      <c r="G650" s="446" t="s">
        <v>150</v>
      </c>
      <c r="H650" s="443"/>
      <c r="I650" s="319" t="s">
        <v>194</v>
      </c>
      <c r="J650" s="444"/>
      <c r="K650" s="443"/>
      <c r="L650" s="318"/>
      <c r="M650" s="499"/>
      <c r="N650" s="499"/>
      <c r="O650" s="446" t="s">
        <v>150</v>
      </c>
      <c r="P650" s="443"/>
      <c r="Q650" s="319" t="s">
        <v>176</v>
      </c>
      <c r="R650" s="443"/>
      <c r="S650" s="443"/>
      <c r="T650" s="443"/>
      <c r="U650" s="499"/>
      <c r="V650" s="499"/>
      <c r="W650" s="446" t="s">
        <v>150</v>
      </c>
    </row>
    <row r="651" spans="1:26" ht="15.75">
      <c r="A651" s="324" t="s">
        <v>4474</v>
      </c>
      <c r="B651" s="320"/>
      <c r="C651" s="320"/>
      <c r="D651" s="316"/>
      <c r="E651" s="467">
        <f>'Punten per wedstrijd'!N11*1.2</f>
        <v>317.40000000000219</v>
      </c>
      <c r="F651" s="467">
        <f>'Punten per wedstrijd'!N5</f>
        <v>499.59999999999945</v>
      </c>
      <c r="G651" s="313" t="s">
        <v>4535</v>
      </c>
      <c r="H651" s="320"/>
      <c r="I651" s="324" t="s">
        <v>4475</v>
      </c>
      <c r="J651" s="316"/>
      <c r="K651" s="317"/>
      <c r="L651" s="318"/>
      <c r="M651" s="467">
        <f>'Punten per wedstrijd'!O68*1.2</f>
        <v>254.63999999999976</v>
      </c>
      <c r="N651" s="467">
        <f>'Punten per wedstrijd'!O5</f>
        <v>312.69999999999982</v>
      </c>
      <c r="O651" s="313" t="s">
        <v>4533</v>
      </c>
      <c r="P651" s="320"/>
      <c r="Q651" s="324" t="s">
        <v>4476</v>
      </c>
      <c r="R651" s="317"/>
      <c r="S651" s="317"/>
      <c r="T651" s="317"/>
      <c r="U651" s="467">
        <f>'Punten per wedstrijd'!P97*1.2</f>
        <v>315</v>
      </c>
      <c r="V651" s="467">
        <f>'Punten per wedstrijd'!P24</f>
        <v>624.29999999999995</v>
      </c>
      <c r="W651" s="313" t="s">
        <v>4535</v>
      </c>
      <c r="X651" s="28"/>
      <c r="Y651" s="28"/>
      <c r="Z651" s="28"/>
    </row>
    <row r="652" spans="1:26" ht="15.75">
      <c r="A652" s="324" t="s">
        <v>4477</v>
      </c>
      <c r="B652" s="320"/>
      <c r="C652" s="320"/>
      <c r="D652" s="316"/>
      <c r="E652" s="467">
        <f>'Punten per wedstrijd'!N41*1.2</f>
        <v>892.32000000000039</v>
      </c>
      <c r="F652" s="467">
        <f>'Punten per wedstrijd'!N24</f>
        <v>481.20000000000255</v>
      </c>
      <c r="G652" s="313" t="s">
        <v>4534</v>
      </c>
      <c r="H652" s="320"/>
      <c r="I652" s="324" t="s">
        <v>4478</v>
      </c>
      <c r="J652" s="316"/>
      <c r="K652" s="317"/>
      <c r="L652" s="318"/>
      <c r="M652" s="467">
        <f>'Punten per wedstrijd'!O34*1.2</f>
        <v>552.72000000000264</v>
      </c>
      <c r="N652" s="467">
        <f>'Punten per wedstrijd'!O11</f>
        <v>381.49999999999818</v>
      </c>
      <c r="O652" s="313" t="s">
        <v>4534</v>
      </c>
      <c r="P652" s="320"/>
      <c r="Q652" s="324" t="s">
        <v>4479</v>
      </c>
      <c r="R652" s="317"/>
      <c r="S652" s="317"/>
      <c r="T652" s="317"/>
      <c r="U652" s="467">
        <f>'Punten per wedstrijd'!P5*1.2</f>
        <v>447.84</v>
      </c>
      <c r="V652" s="467">
        <f>'Punten per wedstrijd'!P34</f>
        <v>495.39999999999992</v>
      </c>
      <c r="W652" s="313" t="s">
        <v>4533</v>
      </c>
      <c r="X652" s="28"/>
      <c r="Y652" s="28"/>
      <c r="Z652" s="28"/>
    </row>
    <row r="653" spans="1:26" ht="15.75">
      <c r="A653" s="324" t="s">
        <v>4480</v>
      </c>
      <c r="B653" s="320"/>
      <c r="C653" s="320"/>
      <c r="D653" s="316"/>
      <c r="E653" s="467">
        <f>'Punten per wedstrijd'!N97*1.2</f>
        <v>553.79999999999995</v>
      </c>
      <c r="F653" s="467">
        <f>'Punten per wedstrijd'!N34</f>
        <v>397.100000000004</v>
      </c>
      <c r="G653" s="313" t="s">
        <v>4534</v>
      </c>
      <c r="H653" s="320"/>
      <c r="I653" s="324" t="s">
        <v>4481</v>
      </c>
      <c r="J653" s="316"/>
      <c r="K653" s="317"/>
      <c r="L653" s="318"/>
      <c r="M653" s="467">
        <f>'Punten per wedstrijd'!O24*1.2</f>
        <v>468.36000000000348</v>
      </c>
      <c r="N653" s="467">
        <f>'Punten per wedstrijd'!O36</f>
        <v>398.100000000004</v>
      </c>
      <c r="O653" s="313" t="s">
        <v>4536</v>
      </c>
      <c r="P653" s="320"/>
      <c r="Q653" s="324" t="s">
        <v>4482</v>
      </c>
      <c r="R653" s="317"/>
      <c r="S653" s="317"/>
      <c r="T653" s="317"/>
      <c r="U653" s="467">
        <f>'Punten per wedstrijd'!P41*1.2</f>
        <v>225.36</v>
      </c>
      <c r="V653" s="467">
        <f>'Punten per wedstrijd'!P68</f>
        <v>346.6</v>
      </c>
      <c r="W653" s="313" t="s">
        <v>4535</v>
      </c>
      <c r="X653" s="28"/>
      <c r="Y653" s="28"/>
      <c r="Z653" s="28"/>
    </row>
    <row r="654" spans="1:26" ht="15.75">
      <c r="A654" s="324" t="s">
        <v>4483</v>
      </c>
      <c r="B654" s="320"/>
      <c r="C654" s="320"/>
      <c r="D654" s="316"/>
      <c r="E654" s="467">
        <f>'Punten per wedstrijd'!N36*1.2</f>
        <v>595.08000000000061</v>
      </c>
      <c r="F654" s="467">
        <f>'Punten per wedstrijd'!N79</f>
        <v>314.70000000000437</v>
      </c>
      <c r="G654" s="313" t="s">
        <v>4534</v>
      </c>
      <c r="H654" s="320"/>
      <c r="I654" s="324" t="s">
        <v>4484</v>
      </c>
      <c r="J654" s="316"/>
      <c r="K654" s="317"/>
      <c r="L654" s="318"/>
      <c r="M654" s="467">
        <f>'Punten per wedstrijd'!O94*1.2</f>
        <v>443.3999999999956</v>
      </c>
      <c r="N654" s="467">
        <f>'Punten per wedstrijd'!O41</f>
        <v>315.39999999999782</v>
      </c>
      <c r="O654" s="313" t="s">
        <v>4534</v>
      </c>
      <c r="P654" s="320"/>
      <c r="Q654" s="324" t="s">
        <v>4485</v>
      </c>
      <c r="R654" s="317"/>
      <c r="S654" s="317"/>
      <c r="T654" s="317"/>
      <c r="U654" s="467">
        <f>'Punten per wedstrijd'!P11*1.2</f>
        <v>519.4799999999999</v>
      </c>
      <c r="V654" s="467">
        <f>'Punten per wedstrijd'!P79</f>
        <v>353.2</v>
      </c>
      <c r="W654" s="313" t="s">
        <v>4534</v>
      </c>
      <c r="X654" s="28"/>
      <c r="Y654" s="28"/>
      <c r="Z654" s="28"/>
    </row>
    <row r="655" spans="1:26" ht="15.75">
      <c r="A655" s="324" t="s">
        <v>4486</v>
      </c>
      <c r="B655" s="320"/>
      <c r="C655" s="320"/>
      <c r="D655" s="316"/>
      <c r="E655" s="467">
        <f>'Punten per wedstrijd'!N68*1.2</f>
        <v>408.71999999999935</v>
      </c>
      <c r="F655" s="467">
        <f>'Punten per wedstrijd'!N94</f>
        <v>353.69999999999891</v>
      </c>
      <c r="G655" s="313" t="s">
        <v>4536</v>
      </c>
      <c r="H655" s="316"/>
      <c r="I655" s="324" t="s">
        <v>4487</v>
      </c>
      <c r="J655" s="316"/>
      <c r="K655" s="317"/>
      <c r="L655" s="318"/>
      <c r="M655" s="467">
        <f>'Punten per wedstrijd'!O79*1.2</f>
        <v>439.56000000000569</v>
      </c>
      <c r="N655" s="467">
        <f>'Punten per wedstrijd'!O97</f>
        <v>435.00000000000182</v>
      </c>
      <c r="O655" s="313" t="s">
        <v>4536</v>
      </c>
      <c r="P655" s="317"/>
      <c r="Q655" s="324" t="s">
        <v>4488</v>
      </c>
      <c r="R655" s="317"/>
      <c r="S655" s="317"/>
      <c r="T655" s="317"/>
      <c r="U655" s="467">
        <f>'Punten per wedstrijd'!P36*1.2</f>
        <v>362.4</v>
      </c>
      <c r="V655" s="467">
        <f>'Punten per wedstrijd'!P94</f>
        <v>333.8</v>
      </c>
      <c r="W655" s="313" t="s">
        <v>4536</v>
      </c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3457</v>
      </c>
      <c r="E658" s="435" t="s">
        <v>3458</v>
      </c>
      <c r="F658" s="435" t="s">
        <v>843</v>
      </c>
      <c r="G658" s="435" t="s">
        <v>2525</v>
      </c>
      <c r="H658" s="435" t="s">
        <v>2194</v>
      </c>
      <c r="I658" s="435" t="s">
        <v>2196</v>
      </c>
      <c r="J658" s="435" t="s">
        <v>2195</v>
      </c>
      <c r="K658" s="435" t="s">
        <v>2197</v>
      </c>
      <c r="L658" s="435" t="s">
        <v>2198</v>
      </c>
      <c r="M658" s="435" t="s">
        <v>2199</v>
      </c>
      <c r="N658" s="435" t="s">
        <v>2200</v>
      </c>
      <c r="O658" s="435" t="s">
        <v>2201</v>
      </c>
      <c r="P658" s="435" t="s">
        <v>2202</v>
      </c>
      <c r="Q658" s="435" t="s">
        <v>2203</v>
      </c>
      <c r="R658" s="435" t="s">
        <v>2204</v>
      </c>
      <c r="S658" s="435" t="s">
        <v>2181</v>
      </c>
      <c r="T658" s="435" t="s">
        <v>2205</v>
      </c>
      <c r="U658" s="435" t="s">
        <v>2206</v>
      </c>
      <c r="V658" s="202" t="s">
        <v>40</v>
      </c>
      <c r="W658" s="28"/>
      <c r="X658" s="28"/>
      <c r="Y658" s="28"/>
      <c r="Z658" s="28"/>
    </row>
    <row r="659" spans="1:26" ht="15.75">
      <c r="A659" s="513" t="s">
        <v>3615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3">
        <f t="shared" ref="V659:V668" si="9">SUM(D659:U659)</f>
        <v>36</v>
      </c>
      <c r="W659" s="502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5" t="s">
        <v>2280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3">
        <f t="shared" si="9"/>
        <v>33</v>
      </c>
      <c r="W660" s="502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5" t="s">
        <v>3495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3">
        <f t="shared" si="9"/>
        <v>30</v>
      </c>
      <c r="W661" s="502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7" t="s">
        <v>2297</v>
      </c>
      <c r="B662" s="327"/>
      <c r="C662" s="327"/>
      <c r="D662" s="330">
        <v>3</v>
      </c>
      <c r="E662" s="330">
        <v>0</v>
      </c>
      <c r="F662" s="330">
        <v>2</v>
      </c>
      <c r="G662" s="330">
        <v>3</v>
      </c>
      <c r="H662" s="330">
        <v>3</v>
      </c>
      <c r="I662" s="330">
        <v>3</v>
      </c>
      <c r="J662" s="330">
        <v>3</v>
      </c>
      <c r="K662" s="330">
        <v>0</v>
      </c>
      <c r="L662" s="330">
        <v>2</v>
      </c>
      <c r="M662" s="330">
        <v>0</v>
      </c>
      <c r="N662" s="330">
        <v>0</v>
      </c>
      <c r="O662" s="330">
        <v>1</v>
      </c>
      <c r="P662" s="330">
        <v>0</v>
      </c>
      <c r="Q662" s="330">
        <v>3</v>
      </c>
      <c r="R662" s="330">
        <v>1</v>
      </c>
      <c r="S662" s="330">
        <v>1</v>
      </c>
      <c r="T662" s="330">
        <v>3</v>
      </c>
      <c r="U662" s="330">
        <v>1</v>
      </c>
      <c r="V662" s="329">
        <f t="shared" si="9"/>
        <v>29</v>
      </c>
      <c r="W662" s="503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3" t="s">
        <v>2247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3">
        <f t="shared" si="9"/>
        <v>28</v>
      </c>
      <c r="W663" s="502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3" t="s">
        <v>2264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3">
        <f t="shared" si="9"/>
        <v>27</v>
      </c>
      <c r="W664" s="502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4" t="s">
        <v>3614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3">
        <f t="shared" si="9"/>
        <v>26</v>
      </c>
      <c r="W665" s="502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3" t="s">
        <v>2258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3">
        <f t="shared" si="9"/>
        <v>24</v>
      </c>
      <c r="W666" s="502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2" t="s">
        <v>2272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3">
        <f t="shared" si="9"/>
        <v>21</v>
      </c>
      <c r="W667" s="502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4" t="s">
        <v>3613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3">
        <f t="shared" si="9"/>
        <v>16</v>
      </c>
      <c r="W668" s="502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8">
        <f>SUM(W659:W668)</f>
        <v>89419.750000000044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s="123" customFormat="1" ht="25.5">
      <c r="A676" s="23" t="s">
        <v>5105</v>
      </c>
      <c r="D676" s="520"/>
      <c r="E676" s="520"/>
      <c r="F676" s="520"/>
      <c r="G676" s="520"/>
      <c r="H676" s="520"/>
      <c r="I676" s="520"/>
      <c r="J676" s="520"/>
      <c r="K676" s="520"/>
      <c r="R676" s="240"/>
      <c r="V676" s="520"/>
      <c r="W676" s="521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294" t="s">
        <v>3472</v>
      </c>
      <c r="B678" s="28"/>
      <c r="D678" s="294" t="s">
        <v>3473</v>
      </c>
      <c r="F678" s="111"/>
      <c r="G678" s="294" t="s">
        <v>3474</v>
      </c>
      <c r="H678" s="111"/>
      <c r="I678" s="1"/>
      <c r="J678" s="294" t="s">
        <v>3475</v>
      </c>
      <c r="K678" s="111"/>
      <c r="L678" s="57"/>
      <c r="M678" s="294" t="s">
        <v>3476</v>
      </c>
      <c r="N678" s="3"/>
      <c r="P678" s="294" t="s">
        <v>3478</v>
      </c>
      <c r="Q678" s="3"/>
      <c r="R678" s="1"/>
      <c r="S678" s="294" t="s">
        <v>3479</v>
      </c>
      <c r="T678" s="3"/>
      <c r="V678" s="294" t="s">
        <v>3477</v>
      </c>
      <c r="W678" s="3"/>
      <c r="AA678" s="68"/>
    </row>
    <row r="679" spans="1:28" ht="15.75" customHeight="1">
      <c r="A679" s="111" t="s">
        <v>3496</v>
      </c>
      <c r="D679" s="111" t="s">
        <v>2269</v>
      </c>
      <c r="G679" s="111" t="s">
        <v>2286</v>
      </c>
      <c r="I679" s="223"/>
      <c r="J679" s="111" t="s">
        <v>2295</v>
      </c>
      <c r="L679" s="100"/>
      <c r="M679" s="3" t="s">
        <v>2268</v>
      </c>
      <c r="P679" s="3" t="s">
        <v>2305</v>
      </c>
      <c r="R679" s="1"/>
      <c r="S679" s="3" t="s">
        <v>3600</v>
      </c>
      <c r="V679" s="3" t="s">
        <v>2278</v>
      </c>
      <c r="X679" s="301"/>
      <c r="Y679" s="301"/>
      <c r="AA679" s="303"/>
      <c r="AB679" s="137"/>
    </row>
    <row r="680" spans="1:28" ht="15.75" customHeight="1">
      <c r="A680" s="111" t="s">
        <v>2308</v>
      </c>
      <c r="D680" s="111" t="s">
        <v>3615</v>
      </c>
      <c r="G680" s="111" t="s">
        <v>2259</v>
      </c>
      <c r="J680" s="111" t="s">
        <v>3580</v>
      </c>
      <c r="L680" s="100"/>
      <c r="M680" s="3" t="s">
        <v>3582</v>
      </c>
      <c r="P680" s="3" t="s">
        <v>2266</v>
      </c>
      <c r="R680" s="1"/>
      <c r="S680" s="3" t="s">
        <v>3588</v>
      </c>
      <c r="V680" s="3" t="s">
        <v>2265</v>
      </c>
      <c r="X680" s="28"/>
      <c r="Y680" s="28"/>
      <c r="AA680" s="303"/>
      <c r="AB680" s="137"/>
    </row>
    <row r="681" spans="1:28" ht="15.75" customHeight="1">
      <c r="A681" s="111" t="s">
        <v>3601</v>
      </c>
      <c r="D681" s="111" t="s">
        <v>3604</v>
      </c>
      <c r="G681" s="111" t="s">
        <v>3608</v>
      </c>
      <c r="J681" s="111" t="s">
        <v>2280</v>
      </c>
      <c r="L681" s="100"/>
      <c r="M681" s="3" t="s">
        <v>3570</v>
      </c>
      <c r="P681" s="3" t="s">
        <v>3575</v>
      </c>
      <c r="R681" s="1"/>
      <c r="S681" s="3" t="s">
        <v>3493</v>
      </c>
      <c r="V681" s="3" t="s">
        <v>3583</v>
      </c>
      <c r="X681" s="301"/>
      <c r="Y681" s="301"/>
      <c r="AA681" s="303"/>
      <c r="AB681" s="137"/>
    </row>
    <row r="682" spans="1:28" ht="15.75" customHeight="1">
      <c r="A682" s="111" t="s">
        <v>3590</v>
      </c>
      <c r="D682" s="111" t="s">
        <v>3592</v>
      </c>
      <c r="G682" s="111" t="s">
        <v>2285</v>
      </c>
      <c r="J682" s="111" t="s">
        <v>3603</v>
      </c>
      <c r="L682" s="100"/>
      <c r="M682" s="3" t="s">
        <v>2271</v>
      </c>
      <c r="P682" s="3" t="s">
        <v>3495</v>
      </c>
      <c r="R682" s="1"/>
      <c r="S682" s="3" t="s">
        <v>2294</v>
      </c>
      <c r="V682" s="3" t="s">
        <v>3578</v>
      </c>
      <c r="X682" s="28"/>
      <c r="Y682" s="28"/>
      <c r="AA682" s="303"/>
      <c r="AB682" s="137"/>
    </row>
    <row r="683" spans="1:28" ht="15.75" customHeight="1">
      <c r="A683" s="111" t="s">
        <v>3581</v>
      </c>
      <c r="D683" s="111" t="s">
        <v>3585</v>
      </c>
      <c r="G683" s="111" t="s">
        <v>5106</v>
      </c>
      <c r="I683" s="1"/>
      <c r="J683" s="111" t="s">
        <v>2261</v>
      </c>
      <c r="L683" s="57"/>
      <c r="M683" s="3" t="s">
        <v>2263</v>
      </c>
      <c r="P683" s="3" t="s">
        <v>3605</v>
      </c>
      <c r="R683" s="1"/>
      <c r="S683" s="3" t="s">
        <v>3607</v>
      </c>
      <c r="V683" s="3" t="s">
        <v>2297</v>
      </c>
      <c r="X683" s="28"/>
      <c r="Y683" s="28"/>
      <c r="AA683" s="303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E686" s="526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534" t="s">
        <v>2159</v>
      </c>
      <c r="B687" s="527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319" t="s">
        <v>196</v>
      </c>
      <c r="B689" s="443"/>
      <c r="C689" s="443"/>
      <c r="D689" s="444"/>
      <c r="E689" s="444"/>
      <c r="F689" s="444"/>
      <c r="G689" s="318" t="s">
        <v>150</v>
      </c>
      <c r="H689" s="443"/>
      <c r="I689" s="319" t="s">
        <v>197</v>
      </c>
      <c r="J689" s="444"/>
      <c r="K689" s="443"/>
      <c r="L689" s="318"/>
      <c r="M689" s="443"/>
      <c r="N689" s="443"/>
      <c r="O689" s="318" t="s">
        <v>150</v>
      </c>
      <c r="P689" s="443"/>
      <c r="Q689" s="319" t="s">
        <v>198</v>
      </c>
      <c r="R689" s="443"/>
      <c r="S689" s="443"/>
      <c r="T689" s="443"/>
      <c r="U689" s="443"/>
      <c r="V689" s="443"/>
      <c r="W689" s="318" t="s">
        <v>150</v>
      </c>
      <c r="X689" s="301"/>
      <c r="Y689" s="301"/>
      <c r="AA689" s="303"/>
      <c r="AB689" s="137"/>
    </row>
    <row r="690" spans="1:28" ht="15.75" customHeight="1">
      <c r="A690" s="324" t="s">
        <v>5120</v>
      </c>
      <c r="E690" s="547">
        <f>'Punten per wedstrijd'!Q67*1.2</f>
        <v>376.92000000000263</v>
      </c>
      <c r="F690" s="547">
        <f>'Punten per wedstrijd'!Q14</f>
        <v>365.70000000000255</v>
      </c>
      <c r="G690" s="313" t="s">
        <v>4536</v>
      </c>
      <c r="I690" s="324" t="s">
        <v>5138</v>
      </c>
      <c r="L690" s="100"/>
      <c r="M690" s="547">
        <f>'Punten per wedstrijd'!K200*1.2</f>
        <v>580.80000000000211</v>
      </c>
      <c r="N690" s="1">
        <f>'Punten per wedstrijd'!K180</f>
        <v>322.10000000000036</v>
      </c>
      <c r="O690" s="313" t="s">
        <v>4534</v>
      </c>
      <c r="Q690" s="324" t="s">
        <v>5141</v>
      </c>
      <c r="R690" s="1"/>
      <c r="S690" s="441"/>
      <c r="T690" s="547"/>
      <c r="U690" s="547">
        <f>'Punten per wedstrijd'!R67*1.2</f>
        <v>63.959999999999994</v>
      </c>
      <c r="V690" s="547">
        <f>'Punten per wedstrijd'!R96</f>
        <v>109.8</v>
      </c>
      <c r="W690" s="313" t="s">
        <v>4535</v>
      </c>
      <c r="X690" s="28"/>
      <c r="Y690" s="28"/>
      <c r="AA690" s="303"/>
      <c r="AB690" s="137"/>
    </row>
    <row r="691" spans="1:28" ht="15.75" customHeight="1">
      <c r="A691" s="324" t="s">
        <v>5121</v>
      </c>
      <c r="B691" s="111"/>
      <c r="E691" s="547">
        <f>'Punten per wedstrijd'!Q71*1.2</f>
        <v>637.44000000000517</v>
      </c>
      <c r="F691" s="547">
        <f>'Punten per wedstrijd'!Q96</f>
        <v>407.30000000000109</v>
      </c>
      <c r="G691" s="313" t="s">
        <v>4534</v>
      </c>
      <c r="H691" s="223"/>
      <c r="I691" s="324" t="s">
        <v>5139</v>
      </c>
      <c r="J691" s="223"/>
      <c r="L691" s="100"/>
      <c r="M691" s="547">
        <f>'Punten per wedstrijd'!K118*1.2</f>
        <v>639.6</v>
      </c>
      <c r="N691" s="1">
        <f>'Punten per wedstrijd'!K175</f>
        <v>229.50000000000364</v>
      </c>
      <c r="O691" s="313" t="s">
        <v>4534</v>
      </c>
      <c r="P691" s="221"/>
      <c r="Q691" s="324" t="s">
        <v>5142</v>
      </c>
      <c r="R691" s="1"/>
      <c r="S691" s="363"/>
      <c r="T691" s="547"/>
      <c r="U691" s="547">
        <f>'Punten per wedstrijd'!R76*1.2</f>
        <v>84</v>
      </c>
      <c r="V691" s="547">
        <f>'Punten per wedstrijd'!R71</f>
        <v>219</v>
      </c>
      <c r="W691" s="313" t="s">
        <v>4535</v>
      </c>
      <c r="X691" s="301"/>
      <c r="Y691" s="301"/>
      <c r="AA691" s="303"/>
      <c r="AB691" s="137"/>
    </row>
    <row r="692" spans="1:28" ht="15.75" customHeight="1">
      <c r="A692" s="529" t="s">
        <v>5122</v>
      </c>
      <c r="D692" s="1">
        <f>'Punten per wedstrijd'!Q76</f>
        <v>443.80000000000109</v>
      </c>
      <c r="I692" s="529" t="s">
        <v>5140</v>
      </c>
      <c r="L692" s="547">
        <f>'Punten per wedstrijd'!K171</f>
        <v>728.20000000000073</v>
      </c>
      <c r="M692" s="221"/>
      <c r="Q692" s="529" t="s">
        <v>5143</v>
      </c>
      <c r="R692" s="1"/>
      <c r="S692" s="440"/>
      <c r="T692" s="547">
        <f>'Punten per wedstrijd'!R14</f>
        <v>60.4</v>
      </c>
      <c r="U692" s="547"/>
      <c r="V692" s="547"/>
      <c r="W692" s="28"/>
      <c r="X692" s="28"/>
      <c r="Y692" s="28"/>
      <c r="AA692" s="303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319" t="s">
        <v>5123</v>
      </c>
      <c r="B694" s="443"/>
      <c r="C694" s="443"/>
      <c r="D694" s="444"/>
      <c r="E694" s="444"/>
      <c r="F694" s="444"/>
      <c r="G694" s="318" t="s">
        <v>150</v>
      </c>
      <c r="H694" s="443"/>
      <c r="I694" s="319" t="s">
        <v>5124</v>
      </c>
      <c r="J694" s="444"/>
      <c r="K694" s="443"/>
      <c r="L694" s="318"/>
      <c r="M694" s="443"/>
      <c r="N694" s="443"/>
      <c r="O694" s="318" t="s">
        <v>150</v>
      </c>
      <c r="P694" s="443"/>
      <c r="Q694" s="319" t="s">
        <v>5125</v>
      </c>
      <c r="R694" s="443"/>
      <c r="S694" s="443"/>
      <c r="T694" s="443"/>
      <c r="U694" s="443"/>
      <c r="V694" s="443"/>
      <c r="W694" s="318" t="s">
        <v>150</v>
      </c>
      <c r="X694" s="301"/>
      <c r="Y694" s="301"/>
      <c r="AA694" s="303"/>
      <c r="AB694" s="137"/>
    </row>
    <row r="695" spans="1:28" ht="15.75" customHeight="1">
      <c r="A695" s="324" t="s">
        <v>5144</v>
      </c>
      <c r="I695" s="324" t="s">
        <v>5147</v>
      </c>
      <c r="L695" s="100"/>
      <c r="M695" s="221"/>
      <c r="Q695" s="324" t="s">
        <v>5150</v>
      </c>
      <c r="R695" s="203"/>
      <c r="S695" s="533"/>
      <c r="T695" s="14"/>
      <c r="U695" s="14"/>
      <c r="V695" s="14"/>
      <c r="W695" s="14"/>
      <c r="X695" s="28"/>
      <c r="Y695" s="28"/>
      <c r="AA695" s="303"/>
      <c r="AB695" s="137"/>
    </row>
    <row r="696" spans="1:28" ht="15.75" customHeight="1">
      <c r="A696" s="324" t="s">
        <v>5145</v>
      </c>
      <c r="F696" s="223"/>
      <c r="G696" s="223"/>
      <c r="H696" s="223"/>
      <c r="I696" s="324" t="s">
        <v>5148</v>
      </c>
      <c r="J696" s="223"/>
      <c r="L696" s="100"/>
      <c r="M696" s="221"/>
      <c r="Q696" s="324" t="s">
        <v>5151</v>
      </c>
      <c r="R696" s="203"/>
      <c r="S696" s="14"/>
      <c r="T696" s="14"/>
      <c r="U696" s="14"/>
      <c r="V696" s="14"/>
      <c r="W696" s="304"/>
      <c r="X696" s="301"/>
      <c r="Y696" s="301"/>
      <c r="AA696" s="303"/>
      <c r="AB696" s="137"/>
    </row>
    <row r="697" spans="1:28" ht="15.75" customHeight="1">
      <c r="A697" s="529" t="s">
        <v>5146</v>
      </c>
      <c r="I697" s="529" t="s">
        <v>5149</v>
      </c>
      <c r="L697" s="100"/>
      <c r="M697" s="221"/>
      <c r="Q697" s="529" t="s">
        <v>5122</v>
      </c>
      <c r="R697" s="203"/>
      <c r="S697" s="338"/>
      <c r="T697" s="14"/>
      <c r="U697" s="14"/>
      <c r="V697" s="14"/>
      <c r="W697" s="14"/>
      <c r="X697" s="28"/>
      <c r="Y697" s="28"/>
      <c r="AA697" s="303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319" t="s">
        <v>201</v>
      </c>
      <c r="B699" s="443"/>
      <c r="C699" s="443"/>
      <c r="D699" s="444"/>
      <c r="E699" s="444"/>
      <c r="F699" s="444"/>
      <c r="G699" s="318" t="s">
        <v>150</v>
      </c>
      <c r="H699" s="443"/>
      <c r="I699" s="319" t="s">
        <v>202</v>
      </c>
      <c r="J699" s="444"/>
      <c r="K699" s="443"/>
      <c r="L699" s="318"/>
      <c r="M699" s="443"/>
      <c r="N699" s="443"/>
      <c r="O699" s="318" t="s">
        <v>150</v>
      </c>
      <c r="P699" s="443"/>
      <c r="Q699" s="319" t="s">
        <v>5126</v>
      </c>
      <c r="R699" s="443"/>
      <c r="S699" s="443"/>
      <c r="T699" s="443"/>
      <c r="U699" s="443"/>
      <c r="V699" s="443"/>
      <c r="W699" s="318" t="s">
        <v>150</v>
      </c>
      <c r="X699" s="301"/>
      <c r="Y699" s="301"/>
      <c r="AA699" s="303"/>
      <c r="AB699" s="137"/>
    </row>
    <row r="700" spans="1:28" ht="15.75" customHeight="1">
      <c r="A700" s="324" t="s">
        <v>5152</v>
      </c>
      <c r="B700" s="14"/>
      <c r="C700" s="14"/>
      <c r="D700" s="14"/>
      <c r="E700" s="14"/>
      <c r="F700" s="14"/>
      <c r="G700" s="14"/>
      <c r="H700" s="14"/>
      <c r="I700" s="324" t="s">
        <v>5154</v>
      </c>
      <c r="J700" s="14"/>
      <c r="K700" s="14"/>
      <c r="L700" s="530"/>
      <c r="M700" s="531"/>
      <c r="N700" s="14"/>
      <c r="O700" s="14"/>
      <c r="P700" s="14"/>
      <c r="Q700" s="324" t="s">
        <v>5156</v>
      </c>
      <c r="R700" s="203"/>
      <c r="S700" s="338"/>
      <c r="T700" s="14"/>
      <c r="U700" s="14"/>
      <c r="V700" s="14"/>
      <c r="W700" s="14"/>
      <c r="X700" s="28"/>
      <c r="Y700" s="28"/>
      <c r="AA700" s="303"/>
      <c r="AB700" s="137"/>
    </row>
    <row r="701" spans="1:28" ht="15.75" customHeight="1">
      <c r="A701" s="324" t="s">
        <v>5153</v>
      </c>
      <c r="B701" s="14"/>
      <c r="C701" s="14"/>
      <c r="D701" s="14"/>
      <c r="E701" s="14"/>
      <c r="F701" s="532"/>
      <c r="G701" s="532"/>
      <c r="H701" s="532"/>
      <c r="I701" s="324" t="s">
        <v>5155</v>
      </c>
      <c r="J701" s="532"/>
      <c r="K701" s="14"/>
      <c r="L701" s="530"/>
      <c r="M701" s="531"/>
      <c r="N701" s="14"/>
      <c r="O701" s="14"/>
      <c r="P701" s="14"/>
      <c r="Q701" s="324" t="s">
        <v>5157</v>
      </c>
      <c r="R701" s="203"/>
      <c r="S701" s="530"/>
      <c r="T701" s="14"/>
      <c r="U701" s="14"/>
      <c r="V701" s="14"/>
      <c r="W701" s="304"/>
      <c r="X701" s="301"/>
      <c r="Y701" s="301"/>
      <c r="AA701" s="303"/>
      <c r="AB701" s="137"/>
    </row>
    <row r="702" spans="1:28" ht="15.75" customHeight="1">
      <c r="A702" s="529" t="s">
        <v>5140</v>
      </c>
      <c r="B702" s="14"/>
      <c r="C702" s="14"/>
      <c r="D702" s="14"/>
      <c r="E702" s="14"/>
      <c r="F702" s="14"/>
      <c r="G702" s="14"/>
      <c r="H702" s="14"/>
      <c r="I702" s="529" t="s">
        <v>5143</v>
      </c>
      <c r="J702" s="14"/>
      <c r="K702" s="14"/>
      <c r="L702" s="530"/>
      <c r="M702" s="531"/>
      <c r="N702" s="14"/>
      <c r="O702" s="14"/>
      <c r="P702" s="14"/>
      <c r="Q702" s="529" t="s">
        <v>5146</v>
      </c>
      <c r="R702" s="203"/>
      <c r="S702" s="533"/>
      <c r="T702" s="14"/>
      <c r="U702" s="14"/>
      <c r="V702" s="14"/>
      <c r="W702" s="14"/>
      <c r="X702" s="28"/>
      <c r="Y702" s="28"/>
      <c r="AA702" s="303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319" t="s">
        <v>5127</v>
      </c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324" t="s">
        <v>5158</v>
      </c>
      <c r="B705" s="338"/>
      <c r="C705" s="14"/>
      <c r="D705" s="14"/>
      <c r="E705" s="14"/>
      <c r="F705" s="14"/>
      <c r="G705" s="14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324" t="s">
        <v>5159</v>
      </c>
      <c r="B706" s="14"/>
      <c r="C706" s="14"/>
      <c r="D706" s="14"/>
      <c r="E706" s="14"/>
      <c r="F706" s="14"/>
      <c r="G706" s="532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529" t="s">
        <v>5149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D710" s="435" t="s">
        <v>5128</v>
      </c>
      <c r="E710" s="435" t="s">
        <v>5129</v>
      </c>
      <c r="F710" s="435" t="s">
        <v>5130</v>
      </c>
      <c r="G710" s="435" t="s">
        <v>5131</v>
      </c>
      <c r="H710" s="435" t="s">
        <v>5132</v>
      </c>
      <c r="I710" s="435" t="s">
        <v>5133</v>
      </c>
      <c r="J710" s="435" t="s">
        <v>5134</v>
      </c>
      <c r="K710" s="435" t="s">
        <v>5135</v>
      </c>
      <c r="L710" s="435" t="s">
        <v>5136</v>
      </c>
      <c r="M710" s="435" t="s">
        <v>5137</v>
      </c>
      <c r="N710" s="202" t="s">
        <v>40</v>
      </c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558" t="s">
        <v>3496</v>
      </c>
      <c r="B711" s="560"/>
      <c r="C711" s="560"/>
      <c r="D711" s="561">
        <v>0</v>
      </c>
      <c r="E711" s="561">
        <v>3</v>
      </c>
      <c r="F711" s="561">
        <v>3</v>
      </c>
      <c r="G711" s="561"/>
      <c r="H711" s="561"/>
      <c r="I711" s="580"/>
      <c r="J711" s="561"/>
      <c r="K711" s="561"/>
      <c r="L711" s="563"/>
      <c r="M711" s="564"/>
      <c r="N711" s="565">
        <f>SUM(D711:M711)</f>
        <v>6</v>
      </c>
      <c r="O711" s="571">
        <v>1097.9000000000001</v>
      </c>
      <c r="P711" s="50" t="s">
        <v>60</v>
      </c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528" t="s">
        <v>3590</v>
      </c>
      <c r="B712" s="327"/>
      <c r="C712" s="327"/>
      <c r="D712" s="330">
        <v>3</v>
      </c>
      <c r="E712" s="330">
        <v>0</v>
      </c>
      <c r="F712" s="330">
        <v>3</v>
      </c>
      <c r="G712" s="562"/>
      <c r="H712" s="330"/>
      <c r="I712" s="562"/>
      <c r="J712" s="562"/>
      <c r="K712" s="330"/>
      <c r="L712" s="555"/>
      <c r="M712" s="556"/>
      <c r="N712" s="557">
        <f>SUM(D712:M712)</f>
        <v>6</v>
      </c>
      <c r="O712" s="570">
        <v>1085.94</v>
      </c>
      <c r="P712" s="50" t="s">
        <v>62</v>
      </c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11" t="s">
        <v>3581</v>
      </c>
      <c r="D713" s="50">
        <v>1</v>
      </c>
      <c r="E713" s="50">
        <v>3</v>
      </c>
      <c r="F713" s="50" t="s">
        <v>5375</v>
      </c>
      <c r="G713" s="50"/>
      <c r="H713" s="50"/>
      <c r="I713" s="50"/>
      <c r="J713" s="50"/>
      <c r="K713" s="50"/>
      <c r="L713" s="9"/>
      <c r="M713" s="300"/>
      <c r="N713" s="336">
        <f>SUM(D713:M713)</f>
        <v>4</v>
      </c>
      <c r="O713" s="549">
        <v>1065.7</v>
      </c>
      <c r="R713" s="1"/>
      <c r="W713" s="28"/>
      <c r="X713" s="28"/>
      <c r="Y713" s="28"/>
      <c r="AA713" s="303"/>
    </row>
    <row r="714" spans="1:28" ht="15.75" customHeight="1">
      <c r="A714" s="558" t="s">
        <v>2308</v>
      </c>
      <c r="B714" s="559"/>
      <c r="C714" s="560"/>
      <c r="D714" s="561">
        <v>2</v>
      </c>
      <c r="E714" s="561" t="s">
        <v>5375</v>
      </c>
      <c r="F714" s="561">
        <v>0</v>
      </c>
      <c r="G714" s="561"/>
      <c r="H714" s="561"/>
      <c r="I714" s="561"/>
      <c r="J714" s="561"/>
      <c r="K714" s="561"/>
      <c r="L714" s="563"/>
      <c r="M714" s="564"/>
      <c r="N714" s="565">
        <f>SUM(D714:M714)</f>
        <v>2</v>
      </c>
      <c r="O714" s="579">
        <v>1169.08</v>
      </c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11" t="s">
        <v>3601</v>
      </c>
      <c r="C715" s="1"/>
      <c r="D715" s="50" t="s">
        <v>5375</v>
      </c>
      <c r="E715" s="50">
        <v>0</v>
      </c>
      <c r="F715" s="50">
        <v>0</v>
      </c>
      <c r="G715" s="50"/>
      <c r="H715" s="50"/>
      <c r="I715" s="50"/>
      <c r="J715" s="50"/>
      <c r="K715" s="50"/>
      <c r="L715" s="9"/>
      <c r="M715" s="300"/>
      <c r="N715" s="336">
        <f>SUM(D715:M715)</f>
        <v>0</v>
      </c>
      <c r="O715" s="18">
        <v>849.9</v>
      </c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L717" s="100"/>
      <c r="M717" s="221"/>
      <c r="O717">
        <f>SUM(O711:O715)</f>
        <v>5268.5199999999995</v>
      </c>
      <c r="R717" s="1"/>
      <c r="S717" s="28"/>
      <c r="W717" s="301"/>
      <c r="X717" s="301"/>
      <c r="Y717" s="301"/>
      <c r="AA717" s="303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534" t="s">
        <v>2160</v>
      </c>
      <c r="B720" s="527"/>
      <c r="L720" s="100"/>
      <c r="M720" s="221"/>
      <c r="R720" s="1"/>
      <c r="S720" s="440"/>
      <c r="W720" s="28"/>
      <c r="X720" s="28"/>
      <c r="Y720" s="28"/>
      <c r="AA720" s="303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3"/>
    </row>
    <row r="722" spans="1:28" ht="15.75" customHeight="1">
      <c r="A722" s="319" t="s">
        <v>196</v>
      </c>
      <c r="B722" s="443"/>
      <c r="C722" s="443"/>
      <c r="D722" s="444"/>
      <c r="E722" s="444"/>
      <c r="F722" s="444"/>
      <c r="G722" s="318" t="s">
        <v>150</v>
      </c>
      <c r="H722" s="443"/>
      <c r="I722" s="319" t="s">
        <v>197</v>
      </c>
      <c r="J722" s="444"/>
      <c r="K722" s="443"/>
      <c r="L722" s="318"/>
      <c r="M722" s="443"/>
      <c r="N722" s="443"/>
      <c r="O722" s="318" t="s">
        <v>150</v>
      </c>
      <c r="P722" s="443"/>
      <c r="Q722" s="319" t="s">
        <v>198</v>
      </c>
      <c r="R722" s="443"/>
      <c r="S722" s="443"/>
      <c r="T722" s="443"/>
      <c r="U722" s="443"/>
      <c r="V722" s="443"/>
      <c r="W722" s="318" t="s">
        <v>150</v>
      </c>
    </row>
    <row r="723" spans="1:28" ht="15.75" customHeight="1">
      <c r="A723" s="324" t="s">
        <v>5160</v>
      </c>
      <c r="E723" s="1">
        <f>'Punten per wedstrijd'!Q24*1.2</f>
        <v>585.36000000000126</v>
      </c>
      <c r="F723" s="1">
        <f>'Punten per wedstrijd'!Q60</f>
        <v>435.399999999996</v>
      </c>
      <c r="G723" s="313" t="s">
        <v>4534</v>
      </c>
      <c r="I723" s="324" t="s">
        <v>5163</v>
      </c>
      <c r="L723" s="547"/>
      <c r="M723" s="547">
        <f>'Punten per wedstrijd'!K184*1.2</f>
        <v>766.92000000000041</v>
      </c>
      <c r="N723" s="547">
        <f>'Punten per wedstrijd'!K163</f>
        <v>200.69999999999891</v>
      </c>
      <c r="O723" s="313" t="s">
        <v>4534</v>
      </c>
      <c r="Q723" s="324" t="s">
        <v>5166</v>
      </c>
      <c r="R723" s="1"/>
      <c r="S723" s="441"/>
      <c r="T723" s="547"/>
      <c r="U723" s="547">
        <f>'Punten per wedstrijd'!R24*1.2</f>
        <v>273.95999999999998</v>
      </c>
      <c r="V723" s="547">
        <f>'Punten per wedstrijd'!R80</f>
        <v>147.20000000000002</v>
      </c>
      <c r="W723" s="313" t="s">
        <v>4534</v>
      </c>
    </row>
    <row r="724" spans="1:28" ht="15.75" customHeight="1">
      <c r="A724" s="324" t="s">
        <v>5161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3" t="s">
        <v>4536</v>
      </c>
      <c r="H724" s="223"/>
      <c r="I724" s="324" t="s">
        <v>5164</v>
      </c>
      <c r="J724" s="223"/>
      <c r="L724" s="547"/>
      <c r="M724" s="547">
        <f>'Punten per wedstrijd'!K164*1.2</f>
        <v>283.91999999999388</v>
      </c>
      <c r="N724" s="547">
        <f>'Punten per wedstrijd'!K125</f>
        <v>163.90000000000146</v>
      </c>
      <c r="O724" s="313" t="s">
        <v>4534</v>
      </c>
      <c r="P724" s="221"/>
      <c r="Q724" s="324" t="s">
        <v>5167</v>
      </c>
      <c r="R724" s="1"/>
      <c r="S724" s="363"/>
      <c r="T724" s="547"/>
      <c r="U724" s="547">
        <f>'Punten per wedstrijd'!R59*1.2</f>
        <v>199.79999999999998</v>
      </c>
      <c r="V724" s="547">
        <f>'Punten per wedstrijd'!R21</f>
        <v>142.19999999999999</v>
      </c>
      <c r="W724" s="313" t="s">
        <v>4534</v>
      </c>
      <c r="X724" s="439"/>
      <c r="Y724" s="439"/>
    </row>
    <row r="725" spans="1:28" ht="15.75" customHeight="1">
      <c r="A725" s="529" t="s">
        <v>5162</v>
      </c>
      <c r="D725" s="1">
        <f>'Punten per wedstrijd'!Q59</f>
        <v>350.60000000000218</v>
      </c>
      <c r="I725" s="529" t="s">
        <v>5165</v>
      </c>
      <c r="L725" s="547">
        <f>'Punten per wedstrijd'!K128</f>
        <v>298.10000000000218</v>
      </c>
      <c r="M725" s="553"/>
      <c r="N725" s="547"/>
      <c r="Q725" s="529" t="s">
        <v>5168</v>
      </c>
      <c r="R725" s="1"/>
      <c r="S725" s="440"/>
      <c r="T725" s="547">
        <f>'Punten per wedstrijd'!R60</f>
        <v>14.3</v>
      </c>
      <c r="U725" s="547"/>
      <c r="V725" s="547"/>
      <c r="W725" s="28"/>
      <c r="X725" s="28"/>
      <c r="Y725" s="28"/>
      <c r="AA725" s="303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3"/>
      <c r="AB726" s="137"/>
    </row>
    <row r="727" spans="1:28" ht="15.75" customHeight="1">
      <c r="A727" s="319" t="s">
        <v>5123</v>
      </c>
      <c r="B727" s="443"/>
      <c r="C727" s="443"/>
      <c r="D727" s="444"/>
      <c r="E727" s="444"/>
      <c r="F727" s="444"/>
      <c r="G727" s="318" t="s">
        <v>150</v>
      </c>
      <c r="H727" s="443"/>
      <c r="I727" s="319" t="s">
        <v>5124</v>
      </c>
      <c r="J727" s="444"/>
      <c r="K727" s="443"/>
      <c r="L727" s="318"/>
      <c r="M727" s="443"/>
      <c r="N727" s="443"/>
      <c r="O727" s="318" t="s">
        <v>150</v>
      </c>
      <c r="P727" s="443"/>
      <c r="Q727" s="319" t="s">
        <v>5125</v>
      </c>
      <c r="R727" s="443"/>
      <c r="S727" s="443"/>
      <c r="T727" s="443"/>
      <c r="U727" s="443"/>
      <c r="V727" s="443"/>
      <c r="W727" s="318" t="s">
        <v>150</v>
      </c>
      <c r="AA727" s="303"/>
    </row>
    <row r="728" spans="1:28" ht="15.75" customHeight="1">
      <c r="A728" s="324" t="s">
        <v>5169</v>
      </c>
      <c r="I728" s="324" t="s">
        <v>5172</v>
      </c>
      <c r="L728" s="100"/>
      <c r="M728" s="221"/>
      <c r="Q728" s="324" t="s">
        <v>5175</v>
      </c>
      <c r="R728" s="203"/>
      <c r="S728" s="533"/>
      <c r="T728" s="14"/>
      <c r="U728" s="14"/>
      <c r="V728" s="14"/>
      <c r="W728" s="14"/>
      <c r="X728" s="69"/>
      <c r="Y728" s="69"/>
      <c r="AA728" s="303"/>
    </row>
    <row r="729" spans="1:28" ht="15.75" customHeight="1">
      <c r="A729" s="324" t="s">
        <v>5170</v>
      </c>
      <c r="F729" s="223"/>
      <c r="G729" s="223"/>
      <c r="H729" s="223"/>
      <c r="I729" s="324" t="s">
        <v>5173</v>
      </c>
      <c r="J729" s="223"/>
      <c r="L729" s="100"/>
      <c r="M729" s="221"/>
      <c r="Q729" s="324" t="s">
        <v>5176</v>
      </c>
      <c r="R729" s="203"/>
      <c r="S729" s="14"/>
      <c r="T729" s="14"/>
      <c r="U729" s="14"/>
      <c r="V729" s="14"/>
      <c r="W729" s="304"/>
      <c r="AA729" s="137"/>
    </row>
    <row r="730" spans="1:28" ht="15.75" customHeight="1">
      <c r="A730" s="529" t="s">
        <v>5171</v>
      </c>
      <c r="I730" s="529" t="s">
        <v>5174</v>
      </c>
      <c r="L730" s="100"/>
      <c r="M730" s="221"/>
      <c r="Q730" s="529" t="s">
        <v>5162</v>
      </c>
      <c r="R730" s="203"/>
      <c r="S730" s="338"/>
      <c r="T730" s="14"/>
      <c r="U730" s="14"/>
      <c r="V730" s="14"/>
      <c r="W730" s="14"/>
      <c r="X730" s="28"/>
      <c r="Y730" s="28"/>
      <c r="AA730" s="303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3"/>
      <c r="AB731" s="137"/>
    </row>
    <row r="732" spans="1:28" ht="15.75" customHeight="1">
      <c r="A732" s="319" t="s">
        <v>201</v>
      </c>
      <c r="B732" s="443"/>
      <c r="C732" s="443"/>
      <c r="D732" s="444"/>
      <c r="E732" s="444"/>
      <c r="F732" s="444"/>
      <c r="G732" s="318" t="s">
        <v>150</v>
      </c>
      <c r="H732" s="443"/>
      <c r="I732" s="319" t="s">
        <v>202</v>
      </c>
      <c r="J732" s="444"/>
      <c r="K732" s="443"/>
      <c r="L732" s="318"/>
      <c r="M732" s="443"/>
      <c r="N732" s="443"/>
      <c r="O732" s="318" t="s">
        <v>150</v>
      </c>
      <c r="P732" s="443"/>
      <c r="Q732" s="319" t="s">
        <v>5126</v>
      </c>
      <c r="R732" s="443"/>
      <c r="S732" s="443"/>
      <c r="T732" s="443"/>
      <c r="U732" s="443"/>
      <c r="V732" s="443"/>
      <c r="W732" s="318" t="s">
        <v>150</v>
      </c>
      <c r="AA732" s="303"/>
    </row>
    <row r="733" spans="1:28" ht="15.75" customHeight="1">
      <c r="A733" s="324" t="s">
        <v>5177</v>
      </c>
      <c r="B733" s="14"/>
      <c r="C733" s="14"/>
      <c r="D733" s="14"/>
      <c r="E733" s="14"/>
      <c r="F733" s="14"/>
      <c r="G733" s="14"/>
      <c r="H733" s="14"/>
      <c r="I733" s="324" t="s">
        <v>5179</v>
      </c>
      <c r="J733" s="14"/>
      <c r="K733" s="14"/>
      <c r="L733" s="530"/>
      <c r="M733" s="531"/>
      <c r="N733" s="14"/>
      <c r="O733" s="14"/>
      <c r="P733" s="14"/>
      <c r="Q733" s="324" t="s">
        <v>5181</v>
      </c>
      <c r="R733" s="203"/>
      <c r="S733" s="338"/>
      <c r="T733" s="14"/>
      <c r="U733" s="14"/>
      <c r="V733" s="14"/>
      <c r="W733" s="14"/>
      <c r="X733" s="69"/>
      <c r="Y733" s="69"/>
      <c r="AA733" s="303"/>
    </row>
    <row r="734" spans="1:28" ht="15.75" customHeight="1">
      <c r="A734" s="324" t="s">
        <v>5178</v>
      </c>
      <c r="B734" s="14"/>
      <c r="C734" s="14"/>
      <c r="D734" s="14"/>
      <c r="E734" s="14"/>
      <c r="F734" s="532"/>
      <c r="G734" s="532"/>
      <c r="H734" s="532"/>
      <c r="I734" s="324" t="s">
        <v>5180</v>
      </c>
      <c r="J734" s="532"/>
      <c r="K734" s="14"/>
      <c r="L734" s="530"/>
      <c r="M734" s="531"/>
      <c r="N734" s="14"/>
      <c r="O734" s="14"/>
      <c r="P734" s="14"/>
      <c r="Q734" s="324" t="s">
        <v>5182</v>
      </c>
      <c r="R734" s="203"/>
      <c r="S734" s="530"/>
      <c r="T734" s="14"/>
      <c r="U734" s="14"/>
      <c r="V734" s="14"/>
      <c r="W734" s="304"/>
      <c r="AA734" s="137"/>
    </row>
    <row r="735" spans="1:28" ht="15.75" customHeight="1">
      <c r="A735" s="529" t="s">
        <v>5165</v>
      </c>
      <c r="B735" s="14"/>
      <c r="C735" s="14"/>
      <c r="D735" s="14"/>
      <c r="E735" s="14"/>
      <c r="F735" s="14"/>
      <c r="G735" s="14"/>
      <c r="H735" s="14"/>
      <c r="I735" s="529" t="s">
        <v>5168</v>
      </c>
      <c r="J735" s="14"/>
      <c r="K735" s="14"/>
      <c r="L735" s="530"/>
      <c r="M735" s="531"/>
      <c r="N735" s="14"/>
      <c r="O735" s="14"/>
      <c r="P735" s="14"/>
      <c r="Q735" s="529" t="s">
        <v>5171</v>
      </c>
      <c r="R735" s="203"/>
      <c r="S735" s="533"/>
      <c r="T735" s="14"/>
      <c r="U735" s="14"/>
      <c r="V735" s="14"/>
      <c r="W735" s="14"/>
      <c r="X735" s="28"/>
      <c r="Y735" s="28"/>
      <c r="AA735" s="303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3"/>
      <c r="AB736" s="137"/>
    </row>
    <row r="737" spans="1:28" ht="15.75" customHeight="1">
      <c r="A737" s="319" t="s">
        <v>5127</v>
      </c>
      <c r="F737" s="223"/>
      <c r="L737" s="100"/>
      <c r="M737" s="221"/>
      <c r="R737" s="1"/>
      <c r="S737" s="363"/>
      <c r="W737" s="301"/>
      <c r="AA737" s="303"/>
    </row>
    <row r="738" spans="1:28" ht="15.75" customHeight="1">
      <c r="A738" s="324" t="s">
        <v>5183</v>
      </c>
      <c r="B738" s="338"/>
      <c r="C738" s="14"/>
      <c r="D738" s="14"/>
      <c r="E738" s="14"/>
      <c r="F738" s="14"/>
      <c r="G738" s="14"/>
      <c r="L738" s="100"/>
      <c r="M738" s="221"/>
      <c r="R738" s="1"/>
      <c r="S738" s="440"/>
      <c r="W738" s="28"/>
      <c r="X738" s="69"/>
      <c r="Y738" s="69"/>
      <c r="AA738" s="303"/>
    </row>
    <row r="739" spans="1:28" ht="15.75" customHeight="1">
      <c r="A739" s="324" t="s">
        <v>5184</v>
      </c>
      <c r="B739" s="14"/>
      <c r="C739" s="14"/>
      <c r="D739" s="14"/>
      <c r="E739" s="14"/>
      <c r="F739" s="14"/>
      <c r="G739" s="532"/>
      <c r="H739" s="223"/>
      <c r="I739" s="223"/>
      <c r="J739" s="223"/>
      <c r="L739" s="100"/>
      <c r="M739" s="221"/>
      <c r="R739" s="1"/>
      <c r="S739" s="28"/>
      <c r="W739" s="301"/>
      <c r="AA739" s="137"/>
    </row>
    <row r="740" spans="1:28" ht="15.75" customHeight="1">
      <c r="A740" s="529" t="s">
        <v>5174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1"/>
      <c r="W740" s="28"/>
      <c r="X740" s="28"/>
      <c r="Y740" s="28"/>
      <c r="AA740" s="303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3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3"/>
      <c r="W742" s="301"/>
      <c r="AA742" s="303"/>
    </row>
    <row r="743" spans="1:28" ht="15.75" customHeight="1">
      <c r="D743" s="435" t="s">
        <v>5128</v>
      </c>
      <c r="E743" s="435" t="s">
        <v>5129</v>
      </c>
      <c r="F743" s="435" t="s">
        <v>5130</v>
      </c>
      <c r="G743" s="435" t="s">
        <v>5131</v>
      </c>
      <c r="H743" s="435" t="s">
        <v>5132</v>
      </c>
      <c r="I743" s="435" t="s">
        <v>5133</v>
      </c>
      <c r="J743" s="435" t="s">
        <v>5134</v>
      </c>
      <c r="K743" s="435" t="s">
        <v>5135</v>
      </c>
      <c r="L743" s="435" t="s">
        <v>5136</v>
      </c>
      <c r="M743" s="435" t="s">
        <v>5137</v>
      </c>
      <c r="N743" s="202" t="s">
        <v>40</v>
      </c>
      <c r="R743" s="1"/>
      <c r="S743" s="440"/>
      <c r="W743" s="28"/>
      <c r="X743" s="69"/>
      <c r="Y743" s="69"/>
      <c r="AA743" s="303"/>
    </row>
    <row r="744" spans="1:28" ht="15.75" customHeight="1">
      <c r="A744" s="558" t="s">
        <v>3615</v>
      </c>
      <c r="B744" s="559"/>
      <c r="C744" s="560"/>
      <c r="D744" s="561">
        <v>3</v>
      </c>
      <c r="E744" s="561" t="s">
        <v>5375</v>
      </c>
      <c r="F744" s="561">
        <v>3</v>
      </c>
      <c r="G744" s="561"/>
      <c r="H744" s="561"/>
      <c r="I744" s="561"/>
      <c r="J744" s="561"/>
      <c r="K744" s="561"/>
      <c r="L744" s="563"/>
      <c r="M744" s="564"/>
      <c r="N744" s="565">
        <f>SUM(D744:M744)</f>
        <v>6</v>
      </c>
      <c r="O744" s="560">
        <v>1157.42</v>
      </c>
      <c r="P744" s="50" t="s">
        <v>70</v>
      </c>
      <c r="R744" s="1"/>
      <c r="S744" s="28"/>
      <c r="W744" s="301"/>
      <c r="AA744" s="137"/>
    </row>
    <row r="745" spans="1:28" ht="15.75" customHeight="1">
      <c r="A745" s="528" t="s">
        <v>2269</v>
      </c>
      <c r="B745" s="327"/>
      <c r="C745" s="327"/>
      <c r="D745" s="330">
        <v>1</v>
      </c>
      <c r="E745" s="330">
        <v>3</v>
      </c>
      <c r="F745" s="330">
        <v>0</v>
      </c>
      <c r="G745" s="330"/>
      <c r="H745" s="330"/>
      <c r="I745" s="562"/>
      <c r="J745" s="330"/>
      <c r="K745" s="330"/>
      <c r="L745" s="555"/>
      <c r="M745" s="556"/>
      <c r="N745" s="557">
        <f>SUM(D745:M745)</f>
        <v>4</v>
      </c>
      <c r="O745" s="327">
        <v>1190.1199999999999</v>
      </c>
      <c r="P745" s="50" t="s">
        <v>71</v>
      </c>
      <c r="R745" s="1"/>
      <c r="S745" s="441"/>
      <c r="W745" s="28"/>
      <c r="X745" s="28"/>
      <c r="Y745" s="28"/>
      <c r="AA745" s="303"/>
    </row>
    <row r="746" spans="1:28" ht="15.75" customHeight="1">
      <c r="A746" s="111" t="s">
        <v>3604</v>
      </c>
      <c r="C746" s="1"/>
      <c r="D746" s="50" t="s">
        <v>5375</v>
      </c>
      <c r="E746" s="50">
        <v>0</v>
      </c>
      <c r="F746" s="50">
        <v>3</v>
      </c>
      <c r="G746" s="50"/>
      <c r="H746" s="50"/>
      <c r="I746" s="50"/>
      <c r="J746" s="50"/>
      <c r="K746" s="50"/>
      <c r="L746" s="9"/>
      <c r="M746" s="300"/>
      <c r="N746" s="336">
        <f>SUM(D746:M746)</f>
        <v>3</v>
      </c>
      <c r="O746">
        <v>751.1</v>
      </c>
      <c r="R746" s="1"/>
      <c r="W746" s="28"/>
    </row>
    <row r="747" spans="1:28" ht="15.75" customHeight="1">
      <c r="A747" s="111" t="s">
        <v>3585</v>
      </c>
      <c r="D747" s="50">
        <v>0</v>
      </c>
      <c r="E747" s="50">
        <v>3</v>
      </c>
      <c r="F747" s="50" t="s">
        <v>5375</v>
      </c>
      <c r="G747" s="50"/>
      <c r="H747" s="50"/>
      <c r="I747" s="50"/>
      <c r="J747" s="50"/>
      <c r="K747" s="50"/>
      <c r="L747" s="9"/>
      <c r="M747" s="300"/>
      <c r="N747" s="336">
        <f>SUM(D747:M747)</f>
        <v>3</v>
      </c>
      <c r="O747">
        <v>733.62</v>
      </c>
      <c r="R747" s="1"/>
      <c r="S747" s="363"/>
      <c r="W747" s="301"/>
    </row>
    <row r="748" spans="1:28" ht="15.75" customHeight="1">
      <c r="A748" s="558" t="s">
        <v>3592</v>
      </c>
      <c r="B748" s="560"/>
      <c r="C748" s="560"/>
      <c r="D748" s="561">
        <v>2</v>
      </c>
      <c r="E748" s="561">
        <v>0</v>
      </c>
      <c r="F748" s="561">
        <v>0</v>
      </c>
      <c r="G748" s="580"/>
      <c r="H748" s="561"/>
      <c r="I748" s="580"/>
      <c r="J748" s="580"/>
      <c r="K748" s="561"/>
      <c r="L748" s="563"/>
      <c r="M748" s="564"/>
      <c r="N748" s="565">
        <f>SUM(D748:M748)</f>
        <v>2</v>
      </c>
      <c r="O748" s="560">
        <v>646.9</v>
      </c>
      <c r="R748" s="1"/>
      <c r="S748" s="440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1"/>
    </row>
    <row r="750" spans="1:28" ht="15.75" customHeight="1">
      <c r="L750" s="100"/>
      <c r="M750" s="221"/>
      <c r="O750">
        <f>SUM(O744:O748)</f>
        <v>4479.16</v>
      </c>
      <c r="R750" s="1"/>
      <c r="S750" s="28"/>
      <c r="W750" s="30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534" t="s">
        <v>2161</v>
      </c>
      <c r="B753" s="527"/>
      <c r="L753" s="100"/>
      <c r="M753" s="221"/>
      <c r="R753" s="1"/>
      <c r="S753" s="440"/>
      <c r="W753" s="28"/>
      <c r="X753" s="69"/>
      <c r="Y753" s="69"/>
      <c r="AA753" s="303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3"/>
    </row>
    <row r="755" spans="1:28" ht="15.75" customHeight="1">
      <c r="A755" s="319" t="s">
        <v>196</v>
      </c>
      <c r="B755" s="443"/>
      <c r="C755" s="443"/>
      <c r="D755" s="444"/>
      <c r="E755" s="444"/>
      <c r="F755" s="444"/>
      <c r="G755" s="318" t="s">
        <v>150</v>
      </c>
      <c r="H755" s="443"/>
      <c r="I755" s="319" t="s">
        <v>197</v>
      </c>
      <c r="J755" s="444"/>
      <c r="K755" s="443"/>
      <c r="L755" s="318"/>
      <c r="M755" s="443"/>
      <c r="N755" s="443"/>
      <c r="O755" s="318" t="s">
        <v>150</v>
      </c>
      <c r="P755" s="443"/>
      <c r="Q755" s="319" t="s">
        <v>198</v>
      </c>
      <c r="R755" s="443"/>
      <c r="S755" s="443"/>
      <c r="T755" s="443"/>
      <c r="U755" s="443"/>
      <c r="V755" s="443"/>
      <c r="W755" s="318" t="s">
        <v>150</v>
      </c>
      <c r="X755" s="69"/>
      <c r="Y755" s="69"/>
      <c r="AA755" s="303"/>
    </row>
    <row r="756" spans="1:28" ht="15.75" customHeight="1">
      <c r="A756" s="324" t="s">
        <v>5185</v>
      </c>
      <c r="D756" s="1"/>
      <c r="E756" s="1">
        <f>'Punten per wedstrijd'!Q65*1.2</f>
        <v>405.1200000000004</v>
      </c>
      <c r="F756" s="1">
        <f>'Punten per wedstrijd'!Q29</f>
        <v>337.5</v>
      </c>
      <c r="G756" s="313" t="s">
        <v>4536</v>
      </c>
      <c r="I756" s="324" t="s">
        <v>5188</v>
      </c>
      <c r="L756" s="547"/>
      <c r="M756" s="547">
        <f>'Punten per wedstrijd'!K205*1.2</f>
        <v>827.52000000000044</v>
      </c>
      <c r="N756" s="547">
        <f>'Punten per wedstrijd'!K134</f>
        <v>704.89999999999964</v>
      </c>
      <c r="O756" s="313" t="s">
        <v>4536</v>
      </c>
      <c r="Q756" s="324" t="s">
        <v>5191</v>
      </c>
      <c r="R756" s="1"/>
      <c r="S756" s="441"/>
      <c r="T756" s="547"/>
      <c r="U756" s="547">
        <f>'Punten per wedstrijd'!R65*1.2</f>
        <v>220.68</v>
      </c>
      <c r="V756" s="547">
        <f>'Punten per wedstrijd'!R101</f>
        <v>39</v>
      </c>
      <c r="W756" s="313" t="s">
        <v>4534</v>
      </c>
      <c r="AA756" s="137"/>
    </row>
    <row r="757" spans="1:28" ht="15.75" customHeight="1">
      <c r="A757" s="324" t="s">
        <v>5186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3" t="s">
        <v>4535</v>
      </c>
      <c r="H757" s="223"/>
      <c r="I757" s="324" t="s">
        <v>5189</v>
      </c>
      <c r="J757" s="223"/>
      <c r="L757" s="547"/>
      <c r="M757" s="547">
        <f>'Punten per wedstrijd'!K133*1.2</f>
        <v>319.19999999999783</v>
      </c>
      <c r="N757" s="547">
        <f>'Punten per wedstrijd'!K204</f>
        <v>277.60000000000036</v>
      </c>
      <c r="O757" s="313" t="s">
        <v>4536</v>
      </c>
      <c r="P757" s="221"/>
      <c r="Q757" s="324" t="s">
        <v>5192</v>
      </c>
      <c r="R757" s="1"/>
      <c r="S757" s="363"/>
      <c r="T757" s="547"/>
      <c r="U757" s="547">
        <f>'Punten per wedstrijd'!R30*1.2</f>
        <v>79.2</v>
      </c>
      <c r="V757" s="547">
        <f>'Punten per wedstrijd'!R100</f>
        <v>241.5</v>
      </c>
      <c r="W757" s="313" t="s">
        <v>4535</v>
      </c>
      <c r="X757" s="28"/>
      <c r="Y757" s="28"/>
      <c r="AA757" s="303"/>
    </row>
    <row r="758" spans="1:28" ht="15.75" customHeight="1">
      <c r="A758" s="529" t="s">
        <v>5187</v>
      </c>
      <c r="D758" s="1">
        <f>'Punten per wedstrijd'!Q30</f>
        <v>434</v>
      </c>
      <c r="E758" s="1"/>
      <c r="F758" s="1"/>
      <c r="I758" s="529" t="s">
        <v>5190</v>
      </c>
      <c r="L758" s="547">
        <f>'Punten per wedstrijd'!K169</f>
        <v>494.85000000000036</v>
      </c>
      <c r="M758" s="553"/>
      <c r="N758" s="547"/>
      <c r="Q758" s="529" t="s">
        <v>5193</v>
      </c>
      <c r="R758" s="1"/>
      <c r="S758" s="440"/>
      <c r="T758" s="547">
        <f>'Punten per wedstrijd'!R29</f>
        <v>219</v>
      </c>
      <c r="U758" s="547"/>
      <c r="V758" s="547"/>
      <c r="W758" s="28"/>
      <c r="X758" s="69"/>
      <c r="Y758" s="69"/>
      <c r="AA758" s="303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3"/>
    </row>
    <row r="760" spans="1:28" ht="15.75" customHeight="1">
      <c r="A760" s="319" t="s">
        <v>5123</v>
      </c>
      <c r="B760" s="443"/>
      <c r="C760" s="443"/>
      <c r="D760" s="444"/>
      <c r="E760" s="444"/>
      <c r="F760" s="444"/>
      <c r="G760" s="318" t="s">
        <v>150</v>
      </c>
      <c r="H760" s="443"/>
      <c r="I760" s="319" t="s">
        <v>5124</v>
      </c>
      <c r="J760" s="444"/>
      <c r="K760" s="443"/>
      <c r="L760" s="318"/>
      <c r="M760" s="443"/>
      <c r="N760" s="443"/>
      <c r="O760" s="318" t="s">
        <v>150</v>
      </c>
      <c r="P760" s="443"/>
      <c r="Q760" s="319" t="s">
        <v>5125</v>
      </c>
      <c r="R760" s="443"/>
      <c r="S760" s="443"/>
      <c r="T760" s="443"/>
      <c r="U760" s="443"/>
      <c r="V760" s="443"/>
      <c r="W760" s="318" t="s">
        <v>150</v>
      </c>
      <c r="AA760" s="303"/>
    </row>
    <row r="761" spans="1:28" ht="15.75" customHeight="1">
      <c r="A761" s="324" t="s">
        <v>5194</v>
      </c>
      <c r="I761" s="324" t="s">
        <v>5197</v>
      </c>
      <c r="L761" s="100"/>
      <c r="M761" s="221"/>
      <c r="Q761" s="324" t="s">
        <v>5200</v>
      </c>
      <c r="R761" s="203"/>
      <c r="S761" s="533"/>
      <c r="T761" s="14"/>
      <c r="U761" s="14"/>
      <c r="V761" s="14"/>
      <c r="W761" s="14"/>
      <c r="AA761" s="303"/>
    </row>
    <row r="762" spans="1:28" ht="15.75" customHeight="1">
      <c r="A762" s="324" t="s">
        <v>5195</v>
      </c>
      <c r="F762" s="223"/>
      <c r="G762" s="223"/>
      <c r="H762" s="223"/>
      <c r="I762" s="324" t="s">
        <v>5198</v>
      </c>
      <c r="J762" s="223"/>
      <c r="L762" s="100"/>
      <c r="M762" s="221"/>
      <c r="Q762" s="324" t="s">
        <v>5201</v>
      </c>
      <c r="R762" s="203"/>
      <c r="S762" s="14"/>
      <c r="T762" s="14"/>
      <c r="U762" s="14"/>
      <c r="V762" s="14"/>
      <c r="W762" s="304"/>
      <c r="X762" s="69"/>
      <c r="Y762" s="69"/>
      <c r="AA762" s="303"/>
    </row>
    <row r="763" spans="1:28" ht="15.75" customHeight="1">
      <c r="A763" s="529" t="s">
        <v>5196</v>
      </c>
      <c r="I763" s="529" t="s">
        <v>5199</v>
      </c>
      <c r="L763" s="100"/>
      <c r="M763" s="221"/>
      <c r="Q763" s="529" t="s">
        <v>5187</v>
      </c>
      <c r="R763" s="203"/>
      <c r="S763" s="338"/>
      <c r="T763" s="14"/>
      <c r="U763" s="14"/>
      <c r="V763" s="14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3"/>
    </row>
    <row r="765" spans="1:28" ht="15.75" customHeight="1">
      <c r="A765" s="319" t="s">
        <v>201</v>
      </c>
      <c r="B765" s="443"/>
      <c r="C765" s="443"/>
      <c r="D765" s="444"/>
      <c r="E765" s="444"/>
      <c r="F765" s="444"/>
      <c r="G765" s="318" t="s">
        <v>150</v>
      </c>
      <c r="H765" s="443"/>
      <c r="I765" s="319" t="s">
        <v>202</v>
      </c>
      <c r="J765" s="444"/>
      <c r="K765" s="443"/>
      <c r="L765" s="318"/>
      <c r="M765" s="443"/>
      <c r="N765" s="443"/>
      <c r="O765" s="318" t="s">
        <v>150</v>
      </c>
      <c r="P765" s="443"/>
      <c r="Q765" s="319" t="s">
        <v>5126</v>
      </c>
      <c r="R765" s="443"/>
      <c r="S765" s="443"/>
      <c r="T765" s="443"/>
      <c r="U765" s="443"/>
      <c r="V765" s="443"/>
      <c r="W765" s="318" t="s">
        <v>150</v>
      </c>
    </row>
    <row r="766" spans="1:28" ht="15.75" customHeight="1">
      <c r="A766" s="324" t="s">
        <v>5202</v>
      </c>
      <c r="B766" s="14"/>
      <c r="C766" s="14"/>
      <c r="D766" s="14"/>
      <c r="E766" s="14"/>
      <c r="F766" s="14"/>
      <c r="G766" s="14"/>
      <c r="H766" s="14"/>
      <c r="I766" s="324" t="s">
        <v>5204</v>
      </c>
      <c r="J766" s="14"/>
      <c r="K766" s="14"/>
      <c r="L766" s="530"/>
      <c r="M766" s="531"/>
      <c r="N766" s="14"/>
      <c r="O766" s="14"/>
      <c r="P766" s="14"/>
      <c r="Q766" s="324" t="s">
        <v>5206</v>
      </c>
      <c r="R766" s="203"/>
      <c r="S766" s="338"/>
      <c r="T766" s="14"/>
      <c r="U766" s="14"/>
      <c r="V766" s="14"/>
      <c r="W766" s="14"/>
    </row>
    <row r="767" spans="1:28" ht="15.75" customHeight="1">
      <c r="A767" s="324" t="s">
        <v>5203</v>
      </c>
      <c r="B767" s="14"/>
      <c r="C767" s="14"/>
      <c r="D767" s="14"/>
      <c r="E767" s="14"/>
      <c r="F767" s="532"/>
      <c r="G767" s="532"/>
      <c r="H767" s="532"/>
      <c r="I767" s="324" t="s">
        <v>5205</v>
      </c>
      <c r="J767" s="532"/>
      <c r="K767" s="14"/>
      <c r="L767" s="530"/>
      <c r="M767" s="531"/>
      <c r="N767" s="14"/>
      <c r="O767" s="14"/>
      <c r="P767" s="14"/>
      <c r="Q767" s="324" t="s">
        <v>5207</v>
      </c>
      <c r="R767" s="203"/>
      <c r="S767" s="530"/>
      <c r="T767" s="14"/>
      <c r="U767" s="14"/>
      <c r="V767" s="14"/>
      <c r="W767" s="304"/>
    </row>
    <row r="768" spans="1:28" ht="15.75" customHeight="1">
      <c r="A768" s="529" t="s">
        <v>5190</v>
      </c>
      <c r="B768" s="14"/>
      <c r="C768" s="14"/>
      <c r="D768" s="14"/>
      <c r="E768" s="14"/>
      <c r="F768" s="14"/>
      <c r="G768" s="14"/>
      <c r="H768" s="14"/>
      <c r="I768" s="529" t="s">
        <v>5193</v>
      </c>
      <c r="J768" s="14"/>
      <c r="K768" s="14"/>
      <c r="L768" s="530"/>
      <c r="M768" s="531"/>
      <c r="N768" s="14"/>
      <c r="O768" s="14"/>
      <c r="P768" s="14"/>
      <c r="Q768" s="529" t="s">
        <v>5196</v>
      </c>
      <c r="R768" s="203"/>
      <c r="S768" s="533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3"/>
      <c r="AB769" s="183"/>
    </row>
    <row r="770" spans="1:28" ht="15.75" customHeight="1">
      <c r="A770" s="319" t="s">
        <v>5127</v>
      </c>
      <c r="F770" s="223"/>
      <c r="L770" s="100"/>
      <c r="M770" s="221"/>
      <c r="R770" s="1"/>
      <c r="S770" s="363"/>
      <c r="W770" s="301"/>
    </row>
    <row r="771" spans="1:28" ht="15.75" customHeight="1">
      <c r="A771" s="324" t="s">
        <v>5208</v>
      </c>
      <c r="B771" s="338"/>
      <c r="C771" s="14"/>
      <c r="D771" s="14"/>
      <c r="E771" s="14"/>
      <c r="F771" s="14"/>
      <c r="G771" s="14"/>
      <c r="H771" s="532"/>
      <c r="L771" s="100"/>
      <c r="M771" s="221"/>
      <c r="R771" s="1"/>
      <c r="S771" s="440"/>
      <c r="W771" s="28"/>
      <c r="X771" s="69"/>
      <c r="Y771" s="69"/>
      <c r="AA771" s="303"/>
    </row>
    <row r="772" spans="1:28" ht="15.75" customHeight="1">
      <c r="A772" s="324" t="s">
        <v>5209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1"/>
    </row>
    <row r="773" spans="1:28" ht="15.75" customHeight="1">
      <c r="A773" s="529" t="s">
        <v>5199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1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3"/>
      <c r="W775" s="301"/>
    </row>
    <row r="776" spans="1:28" ht="15.75">
      <c r="D776" s="435" t="s">
        <v>5128</v>
      </c>
      <c r="E776" s="435" t="s">
        <v>5129</v>
      </c>
      <c r="F776" s="435" t="s">
        <v>5130</v>
      </c>
      <c r="G776" s="435" t="s">
        <v>5131</v>
      </c>
      <c r="H776" s="435" t="s">
        <v>5132</v>
      </c>
      <c r="I776" s="435" t="s">
        <v>5133</v>
      </c>
      <c r="J776" s="435" t="s">
        <v>5134</v>
      </c>
      <c r="K776" s="435" t="s">
        <v>5135</v>
      </c>
      <c r="L776" s="435" t="s">
        <v>5136</v>
      </c>
      <c r="M776" s="435" t="s">
        <v>5137</v>
      </c>
      <c r="N776" s="202" t="s">
        <v>40</v>
      </c>
      <c r="R776" s="1"/>
      <c r="S776" s="440"/>
      <c r="W776" s="28"/>
    </row>
    <row r="777" spans="1:28" ht="15">
      <c r="A777" s="111" t="s">
        <v>2286</v>
      </c>
      <c r="D777" s="50">
        <v>3</v>
      </c>
      <c r="E777" s="50">
        <v>2</v>
      </c>
      <c r="F777" s="50">
        <v>0</v>
      </c>
      <c r="G777" s="50"/>
      <c r="H777" s="50"/>
      <c r="I777" s="554"/>
      <c r="J777" s="50"/>
      <c r="K777" s="50"/>
      <c r="L777" s="9"/>
      <c r="M777" s="300"/>
      <c r="N777" s="336">
        <f>SUM(D777:M777)</f>
        <v>5</v>
      </c>
      <c r="O777">
        <v>1371.12</v>
      </c>
      <c r="P777" s="50" t="s">
        <v>75</v>
      </c>
      <c r="R777" s="1"/>
      <c r="S777" s="28"/>
      <c r="W777" s="301"/>
    </row>
    <row r="778" spans="1:28" ht="15">
      <c r="A778" s="528" t="s">
        <v>2259</v>
      </c>
      <c r="B778" s="370"/>
      <c r="C778" s="327"/>
      <c r="D778" s="330">
        <v>2</v>
      </c>
      <c r="E778" s="330" t="s">
        <v>5375</v>
      </c>
      <c r="F778" s="330">
        <v>3</v>
      </c>
      <c r="G778" s="330"/>
      <c r="H778" s="330"/>
      <c r="I778" s="330"/>
      <c r="J778" s="330"/>
      <c r="K778" s="330"/>
      <c r="L778" s="555"/>
      <c r="M778" s="556"/>
      <c r="N778" s="557">
        <f>SUM(D778:M778)</f>
        <v>5</v>
      </c>
      <c r="O778" s="327">
        <v>1120.6500000000001</v>
      </c>
      <c r="P778" s="50" t="s">
        <v>76</v>
      </c>
      <c r="R778" s="1"/>
      <c r="S778" s="441"/>
      <c r="W778" s="28"/>
    </row>
    <row r="779" spans="1:28" ht="15">
      <c r="A779" s="111" t="s">
        <v>2285</v>
      </c>
      <c r="D779" s="50">
        <v>0</v>
      </c>
      <c r="E779" s="50">
        <v>1</v>
      </c>
      <c r="F779" s="50">
        <v>3</v>
      </c>
      <c r="G779" s="554"/>
      <c r="H779" s="50"/>
      <c r="I779" s="554"/>
      <c r="J779" s="554"/>
      <c r="K779" s="50"/>
      <c r="L779" s="9"/>
      <c r="M779" s="300"/>
      <c r="N779" s="336">
        <f>SUM(D779:M779)</f>
        <v>4</v>
      </c>
      <c r="O779">
        <v>776.86</v>
      </c>
      <c r="R779" s="1"/>
      <c r="W779" s="28"/>
    </row>
    <row r="780" spans="1:28" ht="15">
      <c r="A780" s="558" t="s">
        <v>5106</v>
      </c>
      <c r="B780" s="560"/>
      <c r="C780" s="560"/>
      <c r="D780" s="561">
        <v>1</v>
      </c>
      <c r="E780" s="561">
        <v>2</v>
      </c>
      <c r="F780" s="561" t="s">
        <v>5375</v>
      </c>
      <c r="G780" s="561"/>
      <c r="H780" s="561"/>
      <c r="I780" s="561"/>
      <c r="J780" s="561"/>
      <c r="K780" s="561"/>
      <c r="L780" s="563"/>
      <c r="M780" s="564"/>
      <c r="N780" s="565">
        <f>SUM(D780:M780)</f>
        <v>3</v>
      </c>
      <c r="O780" s="560">
        <v>875.7</v>
      </c>
      <c r="R780" s="1"/>
      <c r="S780" s="363"/>
      <c r="W780" s="301"/>
    </row>
    <row r="781" spans="1:28" ht="15">
      <c r="A781" s="111" t="s">
        <v>3608</v>
      </c>
      <c r="C781" s="1"/>
      <c r="D781" s="50" t="s">
        <v>5375</v>
      </c>
      <c r="E781" s="50">
        <v>1</v>
      </c>
      <c r="F781" s="50">
        <v>0</v>
      </c>
      <c r="G781" s="50"/>
      <c r="H781" s="50"/>
      <c r="I781" s="50"/>
      <c r="J781" s="50"/>
      <c r="K781" s="50"/>
      <c r="L781" s="9"/>
      <c r="M781" s="300"/>
      <c r="N781" s="336">
        <f>SUM(D781:M781)</f>
        <v>1</v>
      </c>
      <c r="O781">
        <v>1218.0999999999999</v>
      </c>
      <c r="R781" s="1"/>
      <c r="S781" s="440"/>
      <c r="T781" s="3"/>
      <c r="W781" s="28"/>
    </row>
    <row r="782" spans="1:28" ht="15.75">
      <c r="H782" s="223"/>
      <c r="L782" s="100"/>
      <c r="M782" s="221"/>
      <c r="R782" s="1"/>
      <c r="S782" s="28"/>
      <c r="W782" s="301"/>
    </row>
    <row r="783" spans="1:28" ht="15.75">
      <c r="L783" s="100"/>
      <c r="M783" s="221"/>
      <c r="O783">
        <f>SUM(O777:O781)</f>
        <v>5362.43</v>
      </c>
      <c r="R783" s="1"/>
      <c r="S783" s="28"/>
      <c r="W783" s="301"/>
    </row>
    <row r="784" spans="1:28" ht="15.75">
      <c r="A784" s="1"/>
      <c r="B784" s="442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4" t="s">
        <v>2162</v>
      </c>
      <c r="B786" s="527"/>
      <c r="L786" s="100"/>
      <c r="M786" s="221"/>
      <c r="R786" s="1"/>
      <c r="S786" s="440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9" t="s">
        <v>196</v>
      </c>
      <c r="B788" s="443"/>
      <c r="C788" s="443"/>
      <c r="D788" s="444"/>
      <c r="E788" s="444"/>
      <c r="F788" s="444"/>
      <c r="G788" s="318" t="s">
        <v>150</v>
      </c>
      <c r="H788" s="443"/>
      <c r="I788" s="319" t="s">
        <v>197</v>
      </c>
      <c r="J788" s="444"/>
      <c r="K788" s="443"/>
      <c r="L788" s="318"/>
      <c r="M788" s="443"/>
      <c r="N788" s="443"/>
      <c r="O788" s="318" t="s">
        <v>150</v>
      </c>
      <c r="P788" s="443"/>
      <c r="Q788" s="319" t="s">
        <v>198</v>
      </c>
      <c r="R788" s="443"/>
      <c r="S788" s="443"/>
      <c r="T788" s="443"/>
      <c r="U788" s="443"/>
      <c r="V788" s="443"/>
      <c r="W788" s="318" t="s">
        <v>150</v>
      </c>
    </row>
    <row r="789" spans="1:23" ht="15.75" customHeight="1">
      <c r="A789" s="324" t="s">
        <v>5226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3" t="s">
        <v>4533</v>
      </c>
      <c r="I789" s="324" t="s">
        <v>5212</v>
      </c>
      <c r="L789" s="547"/>
      <c r="M789" s="547">
        <f>'Punten per wedstrijd'!K168*1.2</f>
        <v>558.4799999999974</v>
      </c>
      <c r="N789" s="547">
        <f>'Punten per wedstrijd'!K145</f>
        <v>188.40000000000146</v>
      </c>
      <c r="O789" s="313" t="s">
        <v>4534</v>
      </c>
      <c r="Q789" s="324" t="s">
        <v>5214</v>
      </c>
      <c r="R789" s="1"/>
      <c r="S789" s="441"/>
      <c r="T789" s="547"/>
      <c r="U789" s="547">
        <f>'Punten per wedstrijd'!R50*1.2</f>
        <v>293.64</v>
      </c>
      <c r="V789" s="547">
        <f>'Punten per wedstrijd'!R64</f>
        <v>156.4</v>
      </c>
      <c r="W789" s="313" t="s">
        <v>4534</v>
      </c>
    </row>
    <row r="790" spans="1:23" ht="15.75" customHeight="1">
      <c r="A790" s="324" t="s">
        <v>5210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3" t="s">
        <v>4534</v>
      </c>
      <c r="H790" s="223"/>
      <c r="I790" s="324" t="s">
        <v>5213</v>
      </c>
      <c r="J790" s="223"/>
      <c r="L790" s="547"/>
      <c r="M790" s="547">
        <f>'Punten per wedstrijd'!K199*1.2</f>
        <v>1135.3200000000047</v>
      </c>
      <c r="N790" s="547">
        <f>'Punten per wedstrijd'!K160</f>
        <v>616.399999999996</v>
      </c>
      <c r="O790" s="313" t="s">
        <v>4534</v>
      </c>
      <c r="P790" s="221"/>
      <c r="Q790" s="324" t="s">
        <v>5215</v>
      </c>
      <c r="R790" s="1"/>
      <c r="S790" s="363"/>
      <c r="T790" s="547"/>
      <c r="U790" s="547">
        <f>'Punten per wedstrijd'!R41*1.2</f>
        <v>59.64</v>
      </c>
      <c r="V790" s="547">
        <f>'Punten per wedstrijd'!R56</f>
        <v>39</v>
      </c>
      <c r="W790" s="313" t="s">
        <v>4534</v>
      </c>
    </row>
    <row r="791" spans="1:23" ht="15.75" customHeight="1">
      <c r="A791" s="529" t="s">
        <v>5211</v>
      </c>
      <c r="D791" s="1">
        <f>'Punten per wedstrijd'!Q41</f>
        <v>349.39999999999964</v>
      </c>
      <c r="E791" s="1"/>
      <c r="F791" s="1"/>
      <c r="I791" s="529" t="s">
        <v>5217</v>
      </c>
      <c r="L791" s="547">
        <f>'Punten per wedstrijd'!K154</f>
        <v>461.5</v>
      </c>
      <c r="M791" s="553"/>
      <c r="N791" s="547"/>
      <c r="Q791" s="529" t="s">
        <v>5216</v>
      </c>
      <c r="R791" s="1"/>
      <c r="S791" s="440"/>
      <c r="T791" s="547">
        <f>'Punten per wedstrijd'!R95</f>
        <v>126.9</v>
      </c>
      <c r="U791" s="547"/>
      <c r="V791" s="547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9" t="s">
        <v>5123</v>
      </c>
      <c r="B793" s="443"/>
      <c r="C793" s="443"/>
      <c r="D793" s="444"/>
      <c r="E793" s="444"/>
      <c r="F793" s="444"/>
      <c r="G793" s="318" t="s">
        <v>150</v>
      </c>
      <c r="H793" s="443"/>
      <c r="I793" s="319" t="s">
        <v>5124</v>
      </c>
      <c r="J793" s="444"/>
      <c r="K793" s="443"/>
      <c r="L793" s="318"/>
      <c r="M793" s="443"/>
      <c r="N793" s="443"/>
      <c r="O793" s="318" t="s">
        <v>150</v>
      </c>
      <c r="P793" s="443"/>
      <c r="Q793" s="319" t="s">
        <v>5125</v>
      </c>
      <c r="R793" s="443"/>
      <c r="S793" s="443"/>
      <c r="T793" s="443"/>
      <c r="U793" s="443"/>
      <c r="V793" s="443"/>
      <c r="W793" s="318" t="s">
        <v>150</v>
      </c>
    </row>
    <row r="794" spans="1:23" ht="15.75" customHeight="1">
      <c r="A794" s="324" t="s">
        <v>5218</v>
      </c>
      <c r="I794" s="324" t="s">
        <v>5221</v>
      </c>
      <c r="L794" s="100"/>
      <c r="M794" s="221"/>
      <c r="Q794" s="324" t="s">
        <v>5224</v>
      </c>
      <c r="R794" s="203"/>
      <c r="S794" s="533"/>
      <c r="T794" s="14"/>
      <c r="U794" s="14"/>
      <c r="V794" s="14"/>
      <c r="W794" s="14"/>
    </row>
    <row r="795" spans="1:23" ht="15.75" customHeight="1">
      <c r="A795" s="324" t="s">
        <v>5219</v>
      </c>
      <c r="F795" s="223"/>
      <c r="G795" s="223"/>
      <c r="H795" s="223"/>
      <c r="I795" s="324" t="s">
        <v>5222</v>
      </c>
      <c r="J795" s="223"/>
      <c r="L795" s="100"/>
      <c r="M795" s="221"/>
      <c r="Q795" s="324" t="s">
        <v>5225</v>
      </c>
      <c r="R795" s="203"/>
      <c r="S795" s="14"/>
      <c r="T795" s="14"/>
      <c r="U795" s="14"/>
      <c r="V795" s="14"/>
      <c r="W795" s="304"/>
    </row>
    <row r="796" spans="1:23" ht="15.75" customHeight="1">
      <c r="A796" s="529" t="s">
        <v>5220</v>
      </c>
      <c r="I796" s="529" t="s">
        <v>5223</v>
      </c>
      <c r="L796" s="100"/>
      <c r="M796" s="221"/>
      <c r="Q796" s="529" t="s">
        <v>5211</v>
      </c>
      <c r="R796" s="203"/>
      <c r="S796" s="338"/>
      <c r="T796" s="14"/>
      <c r="U796" s="14"/>
      <c r="V796" s="14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9" t="s">
        <v>201</v>
      </c>
      <c r="B798" s="443"/>
      <c r="C798" s="443"/>
      <c r="D798" s="444"/>
      <c r="E798" s="444"/>
      <c r="F798" s="444"/>
      <c r="G798" s="318" t="s">
        <v>150</v>
      </c>
      <c r="H798" s="443"/>
      <c r="I798" s="319" t="s">
        <v>202</v>
      </c>
      <c r="J798" s="444"/>
      <c r="K798" s="443"/>
      <c r="L798" s="318"/>
      <c r="M798" s="443"/>
      <c r="N798" s="443"/>
      <c r="O798" s="318" t="s">
        <v>150</v>
      </c>
      <c r="P798" s="443"/>
      <c r="Q798" s="319" t="s">
        <v>5126</v>
      </c>
      <c r="R798" s="443"/>
      <c r="S798" s="443"/>
      <c r="T798" s="443"/>
      <c r="U798" s="443"/>
      <c r="V798" s="443"/>
      <c r="W798" s="318" t="s">
        <v>150</v>
      </c>
    </row>
    <row r="799" spans="1:23" ht="15.75" customHeight="1">
      <c r="A799" s="324" t="s">
        <v>5227</v>
      </c>
      <c r="B799" s="14"/>
      <c r="C799" s="14"/>
      <c r="D799" s="14"/>
      <c r="E799" s="14"/>
      <c r="F799" s="14"/>
      <c r="G799" s="14"/>
      <c r="H799" s="14"/>
      <c r="I799" s="324" t="s">
        <v>5229</v>
      </c>
      <c r="J799" s="14"/>
      <c r="K799" s="14"/>
      <c r="L799" s="530"/>
      <c r="M799" s="531"/>
      <c r="N799" s="14"/>
      <c r="O799" s="14"/>
      <c r="P799" s="14"/>
      <c r="Q799" s="324" t="s">
        <v>5231</v>
      </c>
      <c r="R799" s="203"/>
      <c r="S799" s="338"/>
      <c r="T799" s="14"/>
      <c r="U799" s="14"/>
      <c r="V799" s="14"/>
      <c r="W799" s="14"/>
    </row>
    <row r="800" spans="1:23" ht="15.75" customHeight="1">
      <c r="A800" s="324" t="s">
        <v>5228</v>
      </c>
      <c r="B800" s="14"/>
      <c r="C800" s="14"/>
      <c r="D800" s="14"/>
      <c r="E800" s="14"/>
      <c r="F800" s="532"/>
      <c r="G800" s="532"/>
      <c r="H800" s="532"/>
      <c r="I800" s="324" t="s">
        <v>5230</v>
      </c>
      <c r="J800" s="532"/>
      <c r="K800" s="14"/>
      <c r="L800" s="530"/>
      <c r="M800" s="531"/>
      <c r="N800" s="14"/>
      <c r="O800" s="14"/>
      <c r="P800" s="14"/>
      <c r="Q800" s="324" t="s">
        <v>5232</v>
      </c>
      <c r="R800" s="203"/>
      <c r="S800" s="530"/>
      <c r="T800" s="14"/>
      <c r="U800" s="14"/>
      <c r="V800" s="14"/>
      <c r="W800" s="304"/>
    </row>
    <row r="801" spans="1:23" ht="15.75" customHeight="1">
      <c r="A801" s="529" t="s">
        <v>5217</v>
      </c>
      <c r="B801" s="14"/>
      <c r="C801" s="14"/>
      <c r="D801" s="14"/>
      <c r="E801" s="14"/>
      <c r="F801" s="14"/>
      <c r="G801" s="14"/>
      <c r="H801" s="14"/>
      <c r="I801" s="529" t="s">
        <v>5216</v>
      </c>
      <c r="J801" s="14"/>
      <c r="K801" s="14"/>
      <c r="L801" s="530"/>
      <c r="M801" s="531"/>
      <c r="N801" s="14"/>
      <c r="O801" s="14"/>
      <c r="P801" s="14"/>
      <c r="Q801" s="529" t="s">
        <v>5220</v>
      </c>
      <c r="R801" s="203"/>
      <c r="S801" s="533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9" t="s">
        <v>5127</v>
      </c>
      <c r="F803" s="223"/>
      <c r="L803" s="100"/>
      <c r="M803" s="221"/>
      <c r="R803" s="1"/>
      <c r="S803" s="363"/>
      <c r="W803" s="301"/>
    </row>
    <row r="804" spans="1:23" ht="15.75" customHeight="1">
      <c r="A804" s="324" t="s">
        <v>5233</v>
      </c>
      <c r="B804" s="338"/>
      <c r="C804" s="14"/>
      <c r="D804" s="14"/>
      <c r="E804" s="14"/>
      <c r="F804" s="14"/>
      <c r="G804" s="14"/>
      <c r="H804" s="532"/>
      <c r="L804" s="100"/>
      <c r="M804" s="221"/>
      <c r="R804" s="1"/>
      <c r="S804" s="440"/>
      <c r="W804" s="28"/>
    </row>
    <row r="805" spans="1:23" ht="15.75" customHeight="1">
      <c r="A805" s="324" t="s">
        <v>5234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1"/>
    </row>
    <row r="806" spans="1:23" ht="15.75" customHeight="1">
      <c r="A806" s="529" t="s">
        <v>5223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1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3"/>
      <c r="W808" s="301"/>
    </row>
    <row r="809" spans="1:23" ht="15.75">
      <c r="D809" s="435" t="s">
        <v>5128</v>
      </c>
      <c r="E809" s="435" t="s">
        <v>5129</v>
      </c>
      <c r="F809" s="435" t="s">
        <v>5130</v>
      </c>
      <c r="G809" s="435" t="s">
        <v>5131</v>
      </c>
      <c r="H809" s="435" t="s">
        <v>5132</v>
      </c>
      <c r="I809" s="435" t="s">
        <v>5133</v>
      </c>
      <c r="J809" s="435" t="s">
        <v>5134</v>
      </c>
      <c r="K809" s="435" t="s">
        <v>5135</v>
      </c>
      <c r="L809" s="435" t="s">
        <v>5136</v>
      </c>
      <c r="M809" s="435" t="s">
        <v>5137</v>
      </c>
      <c r="N809" s="202" t="s">
        <v>40</v>
      </c>
      <c r="R809" s="1"/>
      <c r="S809" s="440"/>
      <c r="W809" s="28"/>
    </row>
    <row r="810" spans="1:23" ht="15">
      <c r="A810" s="558" t="s">
        <v>2261</v>
      </c>
      <c r="B810" s="560"/>
      <c r="C810" s="560"/>
      <c r="D810" s="561">
        <v>2</v>
      </c>
      <c r="E810" s="561">
        <v>3</v>
      </c>
      <c r="F810" s="561" t="s">
        <v>5375</v>
      </c>
      <c r="G810" s="561"/>
      <c r="H810" s="561"/>
      <c r="I810" s="561"/>
      <c r="J810" s="561"/>
      <c r="K810" s="561"/>
      <c r="L810" s="563"/>
      <c r="M810" s="564"/>
      <c r="N810" s="565">
        <f>SUM(D810:M810)</f>
        <v>5</v>
      </c>
      <c r="O810" s="560">
        <v>1680.12</v>
      </c>
      <c r="P810" s="50" t="s">
        <v>80</v>
      </c>
      <c r="R810" s="1"/>
      <c r="S810" s="28"/>
      <c r="W810" s="301"/>
    </row>
    <row r="811" spans="1:23" ht="15">
      <c r="A811" s="528" t="s">
        <v>3580</v>
      </c>
      <c r="B811" s="370"/>
      <c r="C811" s="327"/>
      <c r="D811" s="330">
        <v>1</v>
      </c>
      <c r="E811" s="330" t="s">
        <v>5375</v>
      </c>
      <c r="F811" s="330">
        <v>3</v>
      </c>
      <c r="G811" s="330"/>
      <c r="H811" s="330"/>
      <c r="I811" s="330"/>
      <c r="J811" s="330"/>
      <c r="K811" s="330"/>
      <c r="L811" s="555"/>
      <c r="M811" s="556"/>
      <c r="N811" s="557">
        <f>SUM(D811:M811)</f>
        <v>4</v>
      </c>
      <c r="O811" s="327">
        <v>1125.0999999999999</v>
      </c>
      <c r="P811" s="50" t="s">
        <v>81</v>
      </c>
      <c r="R811" s="1"/>
      <c r="S811" s="441"/>
      <c r="W811" s="28"/>
    </row>
    <row r="812" spans="1:23" ht="15">
      <c r="A812" s="558" t="s">
        <v>3603</v>
      </c>
      <c r="B812" s="560"/>
      <c r="C812" s="560"/>
      <c r="D812" s="561">
        <v>3</v>
      </c>
      <c r="E812" s="561">
        <v>0</v>
      </c>
      <c r="F812" s="561">
        <v>0</v>
      </c>
      <c r="G812" s="580"/>
      <c r="H812" s="561"/>
      <c r="I812" s="580"/>
      <c r="J812" s="580"/>
      <c r="K812" s="561"/>
      <c r="L812" s="563"/>
      <c r="M812" s="564"/>
      <c r="N812" s="565">
        <f>SUM(D812:M812)</f>
        <v>3</v>
      </c>
      <c r="O812" s="560">
        <v>1255.6400000000001</v>
      </c>
      <c r="R812" s="1"/>
      <c r="W812" s="28"/>
    </row>
    <row r="813" spans="1:23" ht="15">
      <c r="A813" s="111" t="s">
        <v>2295</v>
      </c>
      <c r="D813" s="50">
        <v>0</v>
      </c>
      <c r="E813" s="50">
        <v>3</v>
      </c>
      <c r="F813" s="50">
        <v>0</v>
      </c>
      <c r="G813" s="50"/>
      <c r="H813" s="50"/>
      <c r="I813" s="554"/>
      <c r="J813" s="50"/>
      <c r="K813" s="50"/>
      <c r="L813" s="9"/>
      <c r="M813" s="300"/>
      <c r="N813" s="336">
        <f>SUM(D813:M813)</f>
        <v>3</v>
      </c>
      <c r="O813">
        <v>1178.78</v>
      </c>
      <c r="R813" s="1"/>
      <c r="S813" s="363"/>
      <c r="W813" s="301"/>
    </row>
    <row r="814" spans="1:23" ht="15">
      <c r="A814" s="111" t="s">
        <v>2280</v>
      </c>
      <c r="C814" s="1"/>
      <c r="D814" s="50" t="s">
        <v>5375</v>
      </c>
      <c r="E814" s="50">
        <v>0</v>
      </c>
      <c r="F814" s="50">
        <v>3</v>
      </c>
      <c r="G814" s="50"/>
      <c r="H814" s="50"/>
      <c r="I814" s="50"/>
      <c r="J814" s="50"/>
      <c r="K814" s="50"/>
      <c r="L814" s="9"/>
      <c r="M814" s="300"/>
      <c r="N814" s="336">
        <f>SUM(D814:M814)</f>
        <v>3</v>
      </c>
      <c r="O814">
        <v>597.44000000000005</v>
      </c>
      <c r="R814" s="1"/>
      <c r="S814" s="440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1"/>
    </row>
    <row r="816" spans="1:23" ht="15.75" customHeight="1">
      <c r="L816" s="100"/>
      <c r="M816" s="221"/>
      <c r="O816">
        <f>SUM(O810:O814)</f>
        <v>5837.08</v>
      </c>
      <c r="R816" s="1"/>
      <c r="S816" s="28"/>
      <c r="W816" s="301"/>
    </row>
    <row r="817" spans="1:23" ht="15.75" customHeight="1">
      <c r="A817" s="1"/>
      <c r="B817" s="442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8"/>
      <c r="C818" s="51"/>
      <c r="D818" s="51"/>
      <c r="E818" s="51"/>
      <c r="K818" s="51"/>
      <c r="L818" s="51"/>
    </row>
    <row r="819" spans="1:23" ht="20.25">
      <c r="A819" s="534" t="s">
        <v>2163</v>
      </c>
      <c r="B819" s="527"/>
      <c r="L819" s="100"/>
      <c r="M819" s="221"/>
      <c r="R819" s="1"/>
      <c r="S819" s="440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9" t="s">
        <v>196</v>
      </c>
      <c r="B821" s="443"/>
      <c r="C821" s="443"/>
      <c r="D821" s="444"/>
      <c r="E821" s="444"/>
      <c r="F821" s="444"/>
      <c r="G821" s="318" t="s">
        <v>150</v>
      </c>
      <c r="H821" s="443"/>
      <c r="I821" s="319" t="s">
        <v>197</v>
      </c>
      <c r="J821" s="444"/>
      <c r="K821" s="443"/>
      <c r="L821" s="318"/>
      <c r="M821" s="443"/>
      <c r="N821" s="443"/>
      <c r="O821" s="318" t="s">
        <v>150</v>
      </c>
      <c r="P821" s="443"/>
      <c r="Q821" s="319" t="s">
        <v>198</v>
      </c>
      <c r="R821" s="443"/>
      <c r="S821" s="443"/>
      <c r="T821" s="443"/>
      <c r="U821" s="443"/>
      <c r="V821" s="443"/>
      <c r="W821" s="318" t="s">
        <v>150</v>
      </c>
    </row>
    <row r="822" spans="1:23" ht="15.75" customHeight="1">
      <c r="A822" s="324" t="s">
        <v>5237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3" t="s">
        <v>4533</v>
      </c>
      <c r="I822" s="324" t="s">
        <v>5238</v>
      </c>
      <c r="L822" s="547"/>
      <c r="M822" s="547">
        <f>'Punten per wedstrijd'!K152*1.2</f>
        <v>826.92000000000473</v>
      </c>
      <c r="N822" s="547">
        <f>'Punten per wedstrijd'!K123</f>
        <v>583.80000000000109</v>
      </c>
      <c r="O822" s="313" t="s">
        <v>4534</v>
      </c>
      <c r="Q822" s="324" t="s">
        <v>5243</v>
      </c>
      <c r="R822" s="1"/>
      <c r="S822" s="441"/>
      <c r="T822" s="1"/>
      <c r="U822" s="1">
        <f>'Punten per wedstrijd'!R47*1.2</f>
        <v>392.4</v>
      </c>
      <c r="V822" s="1">
        <f>'Punten per wedstrijd'!R48</f>
        <v>192</v>
      </c>
      <c r="W822" s="313" t="s">
        <v>4534</v>
      </c>
    </row>
    <row r="823" spans="1:23" ht="15.75" customHeight="1">
      <c r="A823" s="324" t="s">
        <v>5235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3" t="s">
        <v>4536</v>
      </c>
      <c r="H823" s="223"/>
      <c r="I823" s="324" t="s">
        <v>5239</v>
      </c>
      <c r="J823" s="223"/>
      <c r="L823" s="547"/>
      <c r="M823" s="547">
        <f>'Punten per wedstrijd'!K136*1.2</f>
        <v>534.54000000000303</v>
      </c>
      <c r="N823" s="547">
        <f>'Punten per wedstrijd'!K188</f>
        <v>428.60000000000036</v>
      </c>
      <c r="O823" s="313" t="s">
        <v>4536</v>
      </c>
      <c r="P823" s="221"/>
      <c r="Q823" s="324" t="s">
        <v>5241</v>
      </c>
      <c r="R823" s="1"/>
      <c r="S823" s="363"/>
      <c r="T823" s="1"/>
      <c r="U823" s="1">
        <f>'Punten per wedstrijd'!R19*1.2</f>
        <v>327.59999999999997</v>
      </c>
      <c r="V823" s="1">
        <f>'Punten per wedstrijd'!R84</f>
        <v>105</v>
      </c>
      <c r="W823" s="313" t="s">
        <v>4534</v>
      </c>
    </row>
    <row r="824" spans="1:23" ht="15.75" customHeight="1">
      <c r="A824" s="529" t="s">
        <v>5236</v>
      </c>
      <c r="D824" s="1">
        <f>'Punten per wedstrijd'!Q19</f>
        <v>382.80000000000291</v>
      </c>
      <c r="E824" s="1"/>
      <c r="F824" s="1"/>
      <c r="I824" s="529" t="s">
        <v>5240</v>
      </c>
      <c r="L824" s="547">
        <f>'Punten per wedstrijd'!K151</f>
        <v>338.00000000000546</v>
      </c>
      <c r="M824" s="553"/>
      <c r="N824" s="547"/>
      <c r="Q824" s="529" t="s">
        <v>5242</v>
      </c>
      <c r="R824" s="1"/>
      <c r="S824" s="440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9" t="s">
        <v>5123</v>
      </c>
      <c r="B826" s="443"/>
      <c r="C826" s="443"/>
      <c r="D826" s="444"/>
      <c r="E826" s="444"/>
      <c r="F826" s="444"/>
      <c r="G826" s="318" t="s">
        <v>150</v>
      </c>
      <c r="H826" s="443"/>
      <c r="I826" s="319" t="s">
        <v>5124</v>
      </c>
      <c r="J826" s="444"/>
      <c r="K826" s="443"/>
      <c r="L826" s="318"/>
      <c r="M826" s="443"/>
      <c r="N826" s="443"/>
      <c r="O826" s="318" t="s">
        <v>150</v>
      </c>
      <c r="P826" s="443"/>
      <c r="Q826" s="319" t="s">
        <v>5125</v>
      </c>
      <c r="R826" s="443"/>
      <c r="S826" s="443"/>
      <c r="T826" s="443"/>
      <c r="U826" s="443"/>
      <c r="V826" s="443"/>
      <c r="W826" s="318" t="s">
        <v>150</v>
      </c>
    </row>
    <row r="827" spans="1:23" ht="15.75" customHeight="1">
      <c r="A827" s="324" t="s">
        <v>5244</v>
      </c>
      <c r="I827" s="324" t="s">
        <v>5248</v>
      </c>
      <c r="L827" s="100"/>
      <c r="M827" s="221"/>
      <c r="Q827" s="324" t="s">
        <v>5250</v>
      </c>
      <c r="R827" s="203"/>
      <c r="S827" s="533"/>
      <c r="T827" s="14"/>
      <c r="U827" s="14"/>
      <c r="V827" s="14"/>
      <c r="W827" s="14"/>
    </row>
    <row r="828" spans="1:23" ht="15.75" customHeight="1">
      <c r="A828" s="324" t="s">
        <v>5245</v>
      </c>
      <c r="F828" s="223"/>
      <c r="G828" s="223"/>
      <c r="H828" s="223"/>
      <c r="I828" s="324" t="s">
        <v>5247</v>
      </c>
      <c r="J828" s="223"/>
      <c r="L828" s="100"/>
      <c r="M828" s="221"/>
      <c r="Q828" s="324" t="s">
        <v>5251</v>
      </c>
      <c r="R828" s="203"/>
      <c r="S828" s="14"/>
      <c r="T828" s="14"/>
      <c r="U828" s="14"/>
      <c r="V828" s="14"/>
      <c r="W828" s="304"/>
    </row>
    <row r="829" spans="1:23" ht="15.75" customHeight="1">
      <c r="A829" s="529" t="s">
        <v>5246</v>
      </c>
      <c r="I829" s="529" t="s">
        <v>5249</v>
      </c>
      <c r="L829" s="100"/>
      <c r="M829" s="221"/>
      <c r="Q829" s="529" t="s">
        <v>5236</v>
      </c>
      <c r="R829" s="203"/>
      <c r="S829" s="338"/>
      <c r="T829" s="14"/>
      <c r="U829" s="14"/>
      <c r="V829" s="14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9" t="s">
        <v>201</v>
      </c>
      <c r="B831" s="443"/>
      <c r="C831" s="443"/>
      <c r="D831" s="444"/>
      <c r="E831" s="444"/>
      <c r="F831" s="444"/>
      <c r="G831" s="318" t="s">
        <v>150</v>
      </c>
      <c r="H831" s="443"/>
      <c r="I831" s="319" t="s">
        <v>202</v>
      </c>
      <c r="J831" s="444"/>
      <c r="K831" s="443"/>
      <c r="L831" s="318"/>
      <c r="M831" s="443"/>
      <c r="N831" s="443"/>
      <c r="O831" s="318" t="s">
        <v>150</v>
      </c>
      <c r="P831" s="443"/>
      <c r="Q831" s="319" t="s">
        <v>5126</v>
      </c>
      <c r="R831" s="443"/>
      <c r="S831" s="443"/>
      <c r="T831" s="443"/>
      <c r="U831" s="443"/>
      <c r="V831" s="443"/>
      <c r="W831" s="318" t="s">
        <v>150</v>
      </c>
    </row>
    <row r="832" spans="1:23" ht="15.75" customHeight="1">
      <c r="A832" s="324" t="s">
        <v>5252</v>
      </c>
      <c r="B832" s="14"/>
      <c r="C832" s="14"/>
      <c r="D832" s="14"/>
      <c r="E832" s="14"/>
      <c r="F832" s="14"/>
      <c r="G832" s="14"/>
      <c r="H832" s="14"/>
      <c r="I832" s="324" t="s">
        <v>5254</v>
      </c>
      <c r="J832" s="14"/>
      <c r="K832" s="14"/>
      <c r="L832" s="530"/>
      <c r="M832" s="531"/>
      <c r="N832" s="14"/>
      <c r="O832" s="14"/>
      <c r="P832" s="14"/>
      <c r="Q832" s="324" t="s">
        <v>5256</v>
      </c>
      <c r="R832" s="203"/>
      <c r="S832" s="338"/>
      <c r="T832" s="14"/>
      <c r="U832" s="14"/>
      <c r="V832" s="14"/>
      <c r="W832" s="14"/>
    </row>
    <row r="833" spans="1:23" ht="15.75" customHeight="1">
      <c r="A833" s="324" t="s">
        <v>5253</v>
      </c>
      <c r="B833" s="14"/>
      <c r="C833" s="14"/>
      <c r="D833" s="14"/>
      <c r="E833" s="14"/>
      <c r="F833" s="532"/>
      <c r="G833" s="532"/>
      <c r="H833" s="532"/>
      <c r="I833" s="324" t="s">
        <v>5255</v>
      </c>
      <c r="J833" s="532"/>
      <c r="K833" s="14"/>
      <c r="L833" s="530"/>
      <c r="M833" s="531"/>
      <c r="N833" s="14"/>
      <c r="O833" s="14"/>
      <c r="P833" s="14"/>
      <c r="Q833" s="324" t="s">
        <v>5257</v>
      </c>
      <c r="R833" s="203"/>
      <c r="S833" s="530"/>
      <c r="T833" s="14"/>
      <c r="U833" s="14"/>
      <c r="V833" s="14"/>
      <c r="W833" s="304"/>
    </row>
    <row r="834" spans="1:23" ht="15.75" customHeight="1">
      <c r="A834" s="529" t="s">
        <v>5240</v>
      </c>
      <c r="B834" s="14"/>
      <c r="C834" s="14"/>
      <c r="D834" s="14"/>
      <c r="E834" s="14"/>
      <c r="F834" s="14"/>
      <c r="G834" s="14"/>
      <c r="H834" s="14"/>
      <c r="I834" s="529" t="s">
        <v>5242</v>
      </c>
      <c r="J834" s="14"/>
      <c r="K834" s="14"/>
      <c r="L834" s="530"/>
      <c r="M834" s="531"/>
      <c r="N834" s="14"/>
      <c r="O834" s="14"/>
      <c r="P834" s="14"/>
      <c r="Q834" s="529" t="s">
        <v>5246</v>
      </c>
      <c r="R834" s="203"/>
      <c r="S834" s="533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9" t="s">
        <v>5127</v>
      </c>
      <c r="F836" s="223"/>
      <c r="L836" s="100"/>
      <c r="M836" s="221"/>
      <c r="R836" s="1"/>
      <c r="S836" s="363"/>
      <c r="W836" s="301"/>
    </row>
    <row r="837" spans="1:23" ht="15.75" customHeight="1">
      <c r="A837" s="324" t="s">
        <v>5258</v>
      </c>
      <c r="B837" s="338"/>
      <c r="C837" s="14"/>
      <c r="D837" s="14"/>
      <c r="E837" s="14"/>
      <c r="F837" s="14"/>
      <c r="G837" s="14"/>
      <c r="H837" s="532"/>
      <c r="L837" s="100"/>
      <c r="M837" s="221"/>
      <c r="R837" s="1"/>
      <c r="S837" s="440"/>
      <c r="W837" s="28"/>
    </row>
    <row r="838" spans="1:23" ht="15.75" customHeight="1">
      <c r="A838" s="324" t="s">
        <v>5259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1"/>
    </row>
    <row r="839" spans="1:23" ht="15.75" customHeight="1">
      <c r="A839" s="529" t="s">
        <v>5249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1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3"/>
      <c r="W841" s="301"/>
    </row>
    <row r="842" spans="1:23" ht="15.75">
      <c r="D842" s="435" t="s">
        <v>5128</v>
      </c>
      <c r="E842" s="435" t="s">
        <v>5129</v>
      </c>
      <c r="F842" s="435" t="s">
        <v>5130</v>
      </c>
      <c r="G842" s="435" t="s">
        <v>5131</v>
      </c>
      <c r="H842" s="435" t="s">
        <v>5132</v>
      </c>
      <c r="I842" s="435" t="s">
        <v>5133</v>
      </c>
      <c r="J842" s="435" t="s">
        <v>5134</v>
      </c>
      <c r="K842" s="435" t="s">
        <v>5135</v>
      </c>
      <c r="L842" s="435" t="s">
        <v>5136</v>
      </c>
      <c r="M842" s="435" t="s">
        <v>5137</v>
      </c>
      <c r="N842" s="202" t="s">
        <v>40</v>
      </c>
      <c r="R842" s="1"/>
      <c r="S842" s="440"/>
      <c r="W842" s="28"/>
    </row>
    <row r="843" spans="1:23" ht="15.75">
      <c r="A843" s="3" t="s">
        <v>2268</v>
      </c>
      <c r="D843" s="50">
        <v>1</v>
      </c>
      <c r="E843" s="50">
        <v>3</v>
      </c>
      <c r="F843" s="50">
        <v>0</v>
      </c>
      <c r="G843" s="1"/>
      <c r="H843" s="1"/>
      <c r="I843" s="550"/>
      <c r="J843" s="1"/>
      <c r="K843" s="1"/>
      <c r="L843" s="57"/>
      <c r="M843" s="137"/>
      <c r="N843" s="336">
        <f>SUM(D843:M843)</f>
        <v>4</v>
      </c>
      <c r="O843">
        <v>1450.72</v>
      </c>
      <c r="P843" s="50" t="s">
        <v>85</v>
      </c>
      <c r="R843" s="1"/>
      <c r="S843" s="28"/>
      <c r="W843" s="301"/>
    </row>
    <row r="844" spans="1:23" ht="15.75">
      <c r="A844" s="370" t="s">
        <v>3582</v>
      </c>
      <c r="B844" s="370"/>
      <c r="C844" s="327"/>
      <c r="D844" s="330">
        <v>1</v>
      </c>
      <c r="E844" s="330" t="s">
        <v>5375</v>
      </c>
      <c r="F844" s="330">
        <v>3</v>
      </c>
      <c r="G844" s="548"/>
      <c r="H844" s="548"/>
      <c r="I844" s="548"/>
      <c r="J844" s="548"/>
      <c r="K844" s="548"/>
      <c r="L844" s="551"/>
      <c r="M844" s="552"/>
      <c r="N844" s="557">
        <f>SUM(D844:M844)</f>
        <v>4</v>
      </c>
      <c r="O844" s="327">
        <v>1183.52</v>
      </c>
      <c r="P844" s="50" t="s">
        <v>86</v>
      </c>
      <c r="R844" s="1"/>
      <c r="S844" s="441"/>
      <c r="W844" s="28"/>
    </row>
    <row r="845" spans="1:23" ht="15.75">
      <c r="A845" s="559" t="s">
        <v>2263</v>
      </c>
      <c r="B845" s="560"/>
      <c r="C845" s="560"/>
      <c r="D845" s="561">
        <v>2</v>
      </c>
      <c r="E845" s="561">
        <v>2</v>
      </c>
      <c r="F845" s="561" t="s">
        <v>5375</v>
      </c>
      <c r="G845" s="566"/>
      <c r="H845" s="566"/>
      <c r="I845" s="566"/>
      <c r="J845" s="566"/>
      <c r="K845" s="566"/>
      <c r="L845" s="567"/>
      <c r="M845" s="568"/>
      <c r="N845" s="565">
        <f>SUM(D845:M845)</f>
        <v>4</v>
      </c>
      <c r="O845" s="560">
        <v>1108.6400000000001</v>
      </c>
      <c r="R845" s="1"/>
      <c r="W845" s="28"/>
    </row>
    <row r="846" spans="1:23" ht="15.75">
      <c r="A846" s="3" t="s">
        <v>3570</v>
      </c>
      <c r="C846" s="1"/>
      <c r="D846" s="50" t="s">
        <v>5375</v>
      </c>
      <c r="E846" s="50">
        <v>0</v>
      </c>
      <c r="F846" s="50">
        <v>3</v>
      </c>
      <c r="G846" s="1"/>
      <c r="H846" s="1"/>
      <c r="I846" s="1"/>
      <c r="J846" s="1"/>
      <c r="K846" s="1"/>
      <c r="L846" s="57"/>
      <c r="M846" s="137"/>
      <c r="N846" s="336">
        <f>SUM(D846:M846)</f>
        <v>3</v>
      </c>
      <c r="O846">
        <v>1294.2</v>
      </c>
      <c r="R846" s="1"/>
      <c r="S846" s="363"/>
      <c r="W846" s="301"/>
    </row>
    <row r="847" spans="1:23" ht="15.75">
      <c r="A847" s="3" t="s">
        <v>2271</v>
      </c>
      <c r="D847" s="50">
        <v>2</v>
      </c>
      <c r="E847" s="50">
        <v>1</v>
      </c>
      <c r="F847" s="50">
        <v>0</v>
      </c>
      <c r="G847" s="550"/>
      <c r="H847" s="1"/>
      <c r="I847" s="550"/>
      <c r="J847" s="550"/>
      <c r="K847" s="1"/>
      <c r="L847" s="57"/>
      <c r="M847" s="137"/>
      <c r="N847" s="336">
        <f>SUM(D847:M847)</f>
        <v>3</v>
      </c>
      <c r="O847">
        <v>1052.3599999999999</v>
      </c>
      <c r="R847" s="1"/>
      <c r="S847" s="440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1"/>
    </row>
    <row r="849" spans="1:23" ht="15.75" customHeight="1">
      <c r="L849" s="100"/>
      <c r="M849" s="221"/>
      <c r="O849">
        <f>SUM(O843:O847)</f>
        <v>6089.44</v>
      </c>
      <c r="R849" s="1"/>
      <c r="S849" s="28"/>
      <c r="W849" s="301"/>
    </row>
    <row r="850" spans="1:23" ht="15.75" customHeight="1"/>
    <row r="851" spans="1:23" ht="15.75" customHeight="1"/>
    <row r="852" spans="1:23" ht="20.25">
      <c r="A852" s="534" t="s">
        <v>2164</v>
      </c>
      <c r="B852" s="527"/>
      <c r="L852" s="100"/>
      <c r="M852" s="221"/>
      <c r="R852" s="1"/>
      <c r="S852" s="440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9" t="s">
        <v>196</v>
      </c>
      <c r="B854" s="443"/>
      <c r="C854" s="443"/>
      <c r="D854" s="444"/>
      <c r="E854" s="444"/>
      <c r="F854" s="444"/>
      <c r="G854" s="318" t="s">
        <v>150</v>
      </c>
      <c r="H854" s="443"/>
      <c r="I854" s="319" t="s">
        <v>197</v>
      </c>
      <c r="J854" s="444"/>
      <c r="K854" s="443"/>
      <c r="L854" s="318"/>
      <c r="M854" s="443"/>
      <c r="N854" s="443"/>
      <c r="O854" s="318" t="s">
        <v>150</v>
      </c>
      <c r="P854" s="443"/>
      <c r="Q854" s="319" t="s">
        <v>198</v>
      </c>
      <c r="R854" s="443"/>
      <c r="S854" s="443"/>
      <c r="T854" s="443"/>
      <c r="U854" s="443"/>
      <c r="V854" s="443"/>
      <c r="W854" s="318" t="s">
        <v>150</v>
      </c>
    </row>
    <row r="855" spans="1:23" ht="15.75" customHeight="1">
      <c r="A855" s="324" t="s">
        <v>5260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3" t="s">
        <v>4534</v>
      </c>
      <c r="I855" s="324" t="s">
        <v>5263</v>
      </c>
      <c r="L855" s="547"/>
      <c r="M855" s="547">
        <f>'Punten per wedstrijd'!K129*1.2</f>
        <v>701.63999999999862</v>
      </c>
      <c r="N855" s="547">
        <f>'Punten per wedstrijd'!K170</f>
        <v>417.39999999999782</v>
      </c>
      <c r="O855" s="313" t="s">
        <v>4534</v>
      </c>
      <c r="Q855" s="324" t="s">
        <v>5266</v>
      </c>
      <c r="R855" s="1"/>
      <c r="S855" s="441"/>
      <c r="T855" s="1"/>
      <c r="U855" s="1">
        <f>'Punten per wedstrijd'!R104*1.2</f>
        <v>266.39999999999998</v>
      </c>
      <c r="V855" s="1">
        <f>'Punten per wedstrijd'!R25</f>
        <v>180</v>
      </c>
      <c r="W855" s="313" t="s">
        <v>4534</v>
      </c>
    </row>
    <row r="856" spans="1:23" ht="15.75" customHeight="1">
      <c r="A856" s="324" t="s">
        <v>5261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3" t="s">
        <v>4534</v>
      </c>
      <c r="H856" s="223"/>
      <c r="I856" s="324" t="s">
        <v>5264</v>
      </c>
      <c r="J856" s="223"/>
      <c r="L856" s="547"/>
      <c r="M856" s="547">
        <f>'Punten per wedstrijd'!K179*1.2</f>
        <v>731.39999999999566</v>
      </c>
      <c r="N856" s="547">
        <f>'Punten per wedstrijd'!K138</f>
        <v>663.20000000000073</v>
      </c>
      <c r="O856" s="313" t="s">
        <v>4536</v>
      </c>
      <c r="P856" s="221"/>
      <c r="Q856" s="324" t="s">
        <v>5267</v>
      </c>
      <c r="R856" s="1"/>
      <c r="S856" s="363"/>
      <c r="T856" s="1"/>
      <c r="U856" s="1">
        <f>'Punten per wedstrijd'!R66*1.2</f>
        <v>324</v>
      </c>
      <c r="V856" s="1">
        <f>'Punten per wedstrijd'!R34</f>
        <v>241.5</v>
      </c>
      <c r="W856" s="313" t="s">
        <v>4534</v>
      </c>
    </row>
    <row r="857" spans="1:23" ht="15.75" customHeight="1">
      <c r="A857" s="529" t="s">
        <v>5262</v>
      </c>
      <c r="D857" s="1">
        <f>'Punten per wedstrijd'!Q66</f>
        <v>254.39999999999964</v>
      </c>
      <c r="E857" s="1"/>
      <c r="F857" s="1"/>
      <c r="I857" s="529" t="s">
        <v>5265</v>
      </c>
      <c r="L857" s="547">
        <f>'Punten per wedstrijd'!K208</f>
        <v>758.09999999999854</v>
      </c>
      <c r="M857" s="553"/>
      <c r="N857" s="547"/>
      <c r="Q857" s="529" t="s">
        <v>5268</v>
      </c>
      <c r="R857" s="1"/>
      <c r="S857" s="440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9" t="s">
        <v>5123</v>
      </c>
      <c r="B859" s="443"/>
      <c r="C859" s="443"/>
      <c r="D859" s="444"/>
      <c r="E859" s="444"/>
      <c r="F859" s="444"/>
      <c r="G859" s="318" t="s">
        <v>150</v>
      </c>
      <c r="H859" s="443"/>
      <c r="I859" s="319" t="s">
        <v>5124</v>
      </c>
      <c r="J859" s="444"/>
      <c r="K859" s="443"/>
      <c r="L859" s="318"/>
      <c r="M859" s="443"/>
      <c r="N859" s="443"/>
      <c r="O859" s="318" t="s">
        <v>150</v>
      </c>
      <c r="P859" s="443"/>
      <c r="Q859" s="319" t="s">
        <v>5125</v>
      </c>
      <c r="R859" s="443"/>
      <c r="S859" s="443"/>
      <c r="T859" s="443"/>
      <c r="U859" s="443"/>
      <c r="V859" s="443"/>
      <c r="W859" s="318" t="s">
        <v>150</v>
      </c>
    </row>
    <row r="860" spans="1:23" ht="15.75" customHeight="1">
      <c r="A860" s="324" t="s">
        <v>5269</v>
      </c>
      <c r="I860" s="324" t="s">
        <v>5273</v>
      </c>
      <c r="L860" s="100"/>
      <c r="M860" s="221"/>
      <c r="Q860" s="324" t="s">
        <v>5275</v>
      </c>
      <c r="R860" s="203"/>
      <c r="S860" s="533"/>
      <c r="T860" s="14"/>
      <c r="U860" s="14"/>
      <c r="V860" s="14"/>
      <c r="W860" s="14"/>
    </row>
    <row r="861" spans="1:23" ht="15.75" customHeight="1">
      <c r="A861" s="324" t="s">
        <v>5270</v>
      </c>
      <c r="F861" s="223"/>
      <c r="G861" s="223"/>
      <c r="H861" s="223"/>
      <c r="I861" s="324" t="s">
        <v>5274</v>
      </c>
      <c r="J861" s="223"/>
      <c r="L861" s="100"/>
      <c r="M861" s="221"/>
      <c r="Q861" s="324" t="s">
        <v>5276</v>
      </c>
      <c r="R861" s="203"/>
      <c r="S861" s="14"/>
      <c r="T861" s="14"/>
      <c r="U861" s="14"/>
      <c r="V861" s="14"/>
      <c r="W861" s="304"/>
    </row>
    <row r="862" spans="1:23" ht="15.75" customHeight="1">
      <c r="A862" s="529" t="s">
        <v>5271</v>
      </c>
      <c r="I862" s="529" t="s">
        <v>5272</v>
      </c>
      <c r="L862" s="100"/>
      <c r="M862" s="221"/>
      <c r="Q862" s="529" t="s">
        <v>5262</v>
      </c>
      <c r="R862" s="203"/>
      <c r="S862" s="338"/>
      <c r="T862" s="14"/>
      <c r="U862" s="14"/>
      <c r="V862" s="14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9" t="s">
        <v>201</v>
      </c>
      <c r="B864" s="443"/>
      <c r="C864" s="443"/>
      <c r="D864" s="444"/>
      <c r="E864" s="444"/>
      <c r="F864" s="444"/>
      <c r="G864" s="318" t="s">
        <v>150</v>
      </c>
      <c r="H864" s="443"/>
      <c r="I864" s="319" t="s">
        <v>202</v>
      </c>
      <c r="J864" s="444"/>
      <c r="K864" s="443"/>
      <c r="L864" s="318"/>
      <c r="M864" s="443"/>
      <c r="N864" s="443"/>
      <c r="O864" s="318" t="s">
        <v>150</v>
      </c>
      <c r="P864" s="443"/>
      <c r="Q864" s="319" t="s">
        <v>5126</v>
      </c>
      <c r="R864" s="443"/>
      <c r="S864" s="443"/>
      <c r="T864" s="443"/>
      <c r="U864" s="443"/>
      <c r="V864" s="443"/>
      <c r="W864" s="318" t="s">
        <v>150</v>
      </c>
    </row>
    <row r="865" spans="1:23" ht="15.75" customHeight="1">
      <c r="A865" s="324" t="s">
        <v>5277</v>
      </c>
      <c r="B865" s="14"/>
      <c r="C865" s="14"/>
      <c r="D865" s="14"/>
      <c r="E865" s="14"/>
      <c r="F865" s="14"/>
      <c r="G865" s="14"/>
      <c r="H865" s="14"/>
      <c r="I865" s="324" t="s">
        <v>5279</v>
      </c>
      <c r="J865" s="14"/>
      <c r="K865" s="14"/>
      <c r="L865" s="530"/>
      <c r="M865" s="531"/>
      <c r="N865" s="14"/>
      <c r="O865" s="14"/>
      <c r="P865" s="14"/>
      <c r="Q865" s="324" t="s">
        <v>5281</v>
      </c>
      <c r="R865" s="203"/>
      <c r="S865" s="338"/>
      <c r="T865" s="14"/>
      <c r="U865" s="14"/>
      <c r="V865" s="14"/>
      <c r="W865" s="14"/>
    </row>
    <row r="866" spans="1:23" ht="15.75" customHeight="1">
      <c r="A866" s="324" t="s">
        <v>5278</v>
      </c>
      <c r="B866" s="14"/>
      <c r="C866" s="14"/>
      <c r="D866" s="14"/>
      <c r="E866" s="14"/>
      <c r="F866" s="532"/>
      <c r="G866" s="532"/>
      <c r="H866" s="532"/>
      <c r="I866" s="324" t="s">
        <v>5280</v>
      </c>
      <c r="J866" s="532"/>
      <c r="K866" s="14"/>
      <c r="L866" s="530"/>
      <c r="M866" s="531"/>
      <c r="N866" s="14"/>
      <c r="O866" s="14"/>
      <c r="P866" s="14"/>
      <c r="Q866" s="324" t="s">
        <v>5282</v>
      </c>
      <c r="R866" s="203"/>
      <c r="S866" s="530"/>
      <c r="T866" s="14"/>
      <c r="U866" s="14"/>
      <c r="V866" s="14"/>
      <c r="W866" s="304"/>
    </row>
    <row r="867" spans="1:23" ht="15.75" customHeight="1">
      <c r="A867" s="529" t="s">
        <v>5265</v>
      </c>
      <c r="B867" s="14"/>
      <c r="C867" s="14"/>
      <c r="D867" s="14"/>
      <c r="E867" s="14"/>
      <c r="F867" s="14"/>
      <c r="G867" s="14"/>
      <c r="H867" s="14"/>
      <c r="I867" s="529" t="s">
        <v>5268</v>
      </c>
      <c r="J867" s="14"/>
      <c r="K867" s="14"/>
      <c r="L867" s="530"/>
      <c r="M867" s="531"/>
      <c r="N867" s="14"/>
      <c r="O867" s="14"/>
      <c r="P867" s="14"/>
      <c r="Q867" s="529" t="s">
        <v>5271</v>
      </c>
      <c r="R867" s="203"/>
      <c r="S867" s="533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9" t="s">
        <v>5127</v>
      </c>
      <c r="F869" s="223"/>
      <c r="L869" s="100"/>
      <c r="M869" s="221"/>
      <c r="R869" s="1"/>
      <c r="S869" s="363"/>
      <c r="W869" s="301"/>
    </row>
    <row r="870" spans="1:23" ht="15.75" customHeight="1">
      <c r="A870" s="324" t="s">
        <v>5283</v>
      </c>
      <c r="B870" s="338"/>
      <c r="C870" s="14"/>
      <c r="D870" s="14"/>
      <c r="E870" s="14"/>
      <c r="F870" s="14"/>
      <c r="G870" s="14"/>
      <c r="H870" s="532"/>
      <c r="L870" s="100"/>
      <c r="M870" s="221"/>
      <c r="R870" s="1"/>
      <c r="S870" s="440"/>
      <c r="W870" s="28"/>
    </row>
    <row r="871" spans="1:23" ht="15.75" customHeight="1">
      <c r="A871" s="324" t="s">
        <v>5284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1"/>
    </row>
    <row r="872" spans="1:23" ht="15.75" customHeight="1">
      <c r="A872" s="529" t="s">
        <v>5272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1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3"/>
      <c r="W874" s="301"/>
    </row>
    <row r="875" spans="1:23" ht="15.75">
      <c r="D875" s="435" t="s">
        <v>5128</v>
      </c>
      <c r="E875" s="435" t="s">
        <v>5129</v>
      </c>
      <c r="F875" s="435" t="s">
        <v>5130</v>
      </c>
      <c r="G875" s="435" t="s">
        <v>5131</v>
      </c>
      <c r="H875" s="435" t="s">
        <v>5132</v>
      </c>
      <c r="I875" s="435" t="s">
        <v>5133</v>
      </c>
      <c r="J875" s="435" t="s">
        <v>5134</v>
      </c>
      <c r="K875" s="435" t="s">
        <v>5135</v>
      </c>
      <c r="L875" s="435" t="s">
        <v>5136</v>
      </c>
      <c r="M875" s="435" t="s">
        <v>5137</v>
      </c>
      <c r="N875" s="202" t="s">
        <v>40</v>
      </c>
      <c r="R875" s="1"/>
      <c r="S875" s="440"/>
      <c r="W875" s="28"/>
    </row>
    <row r="876" spans="1:23" ht="15">
      <c r="A876" s="559" t="s">
        <v>2266</v>
      </c>
      <c r="B876" s="559"/>
      <c r="C876" s="560"/>
      <c r="D876" s="561">
        <v>3</v>
      </c>
      <c r="E876" s="561" t="s">
        <v>5375</v>
      </c>
      <c r="F876" s="561">
        <v>3</v>
      </c>
      <c r="G876" s="561"/>
      <c r="H876" s="561"/>
      <c r="I876" s="561"/>
      <c r="J876" s="561"/>
      <c r="K876" s="561"/>
      <c r="L876" s="563"/>
      <c r="M876" s="564"/>
      <c r="N876" s="565">
        <f>SUM(D876:M876)</f>
        <v>6</v>
      </c>
      <c r="O876" s="560">
        <v>1459.02</v>
      </c>
      <c r="P876" s="50" t="s">
        <v>90</v>
      </c>
      <c r="R876" s="1"/>
      <c r="S876" s="28"/>
      <c r="W876" s="301"/>
    </row>
    <row r="877" spans="1:23" ht="15">
      <c r="A877" s="370" t="s">
        <v>3495</v>
      </c>
      <c r="B877" s="327"/>
      <c r="C877" s="327"/>
      <c r="D877" s="330">
        <v>3</v>
      </c>
      <c r="E877" s="330">
        <v>1</v>
      </c>
      <c r="F877" s="330">
        <v>0</v>
      </c>
      <c r="G877" s="562"/>
      <c r="H877" s="330"/>
      <c r="I877" s="562"/>
      <c r="J877" s="562"/>
      <c r="K877" s="330"/>
      <c r="L877" s="555"/>
      <c r="M877" s="556"/>
      <c r="N877" s="557">
        <f>SUM(D877:M877)</f>
        <v>4</v>
      </c>
      <c r="O877" s="327">
        <v>1385.78</v>
      </c>
      <c r="P877" s="50" t="s">
        <v>91</v>
      </c>
      <c r="R877" s="1"/>
      <c r="S877" s="441"/>
      <c r="W877" s="28"/>
    </row>
    <row r="878" spans="1:23" ht="15">
      <c r="A878" s="3" t="s">
        <v>2305</v>
      </c>
      <c r="D878" s="50">
        <v>0</v>
      </c>
      <c r="E878" s="50">
        <v>3</v>
      </c>
      <c r="F878" s="50">
        <v>0</v>
      </c>
      <c r="G878" s="50"/>
      <c r="H878" s="50"/>
      <c r="I878" s="554"/>
      <c r="J878" s="50"/>
      <c r="K878" s="50"/>
      <c r="L878" s="9"/>
      <c r="M878" s="300"/>
      <c r="N878" s="336">
        <f>SUM(D878:M878)</f>
        <v>3</v>
      </c>
      <c r="O878">
        <v>1224.54</v>
      </c>
      <c r="R878" s="1"/>
      <c r="W878" s="28"/>
    </row>
    <row r="879" spans="1:23" ht="15">
      <c r="A879" s="3" t="s">
        <v>3575</v>
      </c>
      <c r="C879" s="1"/>
      <c r="D879" s="50" t="s">
        <v>5375</v>
      </c>
      <c r="E879" s="50">
        <v>0</v>
      </c>
      <c r="F879" s="50">
        <v>3</v>
      </c>
      <c r="G879" s="50"/>
      <c r="H879" s="50"/>
      <c r="I879" s="50"/>
      <c r="J879" s="50"/>
      <c r="K879" s="50"/>
      <c r="L879" s="9"/>
      <c r="M879" s="300"/>
      <c r="N879" s="336">
        <f>SUM(D879:M879)</f>
        <v>3</v>
      </c>
      <c r="O879">
        <v>995.8</v>
      </c>
      <c r="R879" s="1"/>
      <c r="S879" s="363"/>
      <c r="W879" s="301"/>
    </row>
    <row r="880" spans="1:23" ht="15">
      <c r="A880" s="3" t="s">
        <v>3605</v>
      </c>
      <c r="D880" s="50">
        <v>0</v>
      </c>
      <c r="E880" s="50">
        <v>2</v>
      </c>
      <c r="F880" s="50" t="s">
        <v>5375</v>
      </c>
      <c r="G880" s="50"/>
      <c r="H880" s="50"/>
      <c r="I880" s="50"/>
      <c r="J880" s="50"/>
      <c r="K880" s="50"/>
      <c r="L880" s="9"/>
      <c r="M880" s="300"/>
      <c r="N880" s="336">
        <f>SUM(D880:M880)</f>
        <v>2</v>
      </c>
      <c r="O880">
        <v>1255.2</v>
      </c>
      <c r="R880" s="1"/>
      <c r="S880" s="440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1"/>
    </row>
    <row r="882" spans="1:23" ht="15.75" customHeight="1">
      <c r="L882" s="100"/>
      <c r="M882" s="221"/>
      <c r="O882">
        <f>SUM(O876:O880)</f>
        <v>6320.34</v>
      </c>
      <c r="R882" s="1"/>
      <c r="S882" s="28"/>
      <c r="W882" s="301"/>
    </row>
    <row r="883" spans="1:23" ht="15.75" customHeight="1"/>
    <row r="884" spans="1:23" ht="15.75" customHeight="1"/>
    <row r="885" spans="1:23" ht="20.25">
      <c r="A885" s="534" t="s">
        <v>2165</v>
      </c>
      <c r="B885" s="527"/>
      <c r="L885" s="100"/>
      <c r="M885" s="221"/>
      <c r="R885" s="1"/>
      <c r="S885" s="440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9" t="s">
        <v>196</v>
      </c>
      <c r="B887" s="443"/>
      <c r="C887" s="443"/>
      <c r="D887" s="444"/>
      <c r="E887" s="444"/>
      <c r="F887" s="444"/>
      <c r="G887" s="318" t="s">
        <v>150</v>
      </c>
      <c r="H887" s="443"/>
      <c r="I887" s="319" t="s">
        <v>197</v>
      </c>
      <c r="J887" s="444"/>
      <c r="K887" s="443"/>
      <c r="L887" s="318"/>
      <c r="M887" s="443"/>
      <c r="N887" s="443"/>
      <c r="O887" s="318" t="s">
        <v>150</v>
      </c>
      <c r="P887" s="443"/>
      <c r="Q887" s="319" t="s">
        <v>198</v>
      </c>
      <c r="R887" s="443"/>
      <c r="S887" s="443"/>
      <c r="T887" s="443"/>
      <c r="U887" s="443"/>
      <c r="V887" s="443"/>
      <c r="W887" s="318" t="s">
        <v>150</v>
      </c>
    </row>
    <row r="888" spans="1:23" ht="15.75" customHeight="1">
      <c r="A888" s="324" t="s">
        <v>5285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3" t="s">
        <v>4536</v>
      </c>
      <c r="I888" s="324" t="s">
        <v>5288</v>
      </c>
      <c r="L888" s="547"/>
      <c r="M888" s="547">
        <f>'Punten per wedstrijd'!K147*1.2</f>
        <v>406.20000000000437</v>
      </c>
      <c r="N888" s="547">
        <f>'Punten per wedstrijd'!K162</f>
        <v>233.90000000000691</v>
      </c>
      <c r="O888" s="313" t="s">
        <v>4534</v>
      </c>
      <c r="Q888" s="324" t="s">
        <v>5291</v>
      </c>
      <c r="R888" s="1"/>
      <c r="S888" s="441"/>
      <c r="T888" s="1"/>
      <c r="U888" s="1">
        <f>'Punten per wedstrijd'!R40*1.2</f>
        <v>363.23999999999995</v>
      </c>
      <c r="V888" s="1">
        <f>'Punten per wedstrijd'!R43</f>
        <v>379.2</v>
      </c>
      <c r="W888" s="313" t="s">
        <v>4533</v>
      </c>
    </row>
    <row r="889" spans="1:23" ht="15.75" customHeight="1">
      <c r="A889" s="324" t="s">
        <v>5286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3" t="s">
        <v>4534</v>
      </c>
      <c r="H889" s="223"/>
      <c r="I889" s="324" t="s">
        <v>5289</v>
      </c>
      <c r="J889" s="223"/>
      <c r="L889" s="547"/>
      <c r="M889" s="547">
        <f>'Punten per wedstrijd'!K130*1.2</f>
        <v>734.27999999999736</v>
      </c>
      <c r="N889" s="547">
        <f>'Punten per wedstrijd'!K141</f>
        <v>310.09999999999854</v>
      </c>
      <c r="O889" s="313" t="s">
        <v>4534</v>
      </c>
      <c r="P889" s="221"/>
      <c r="Q889" s="324" t="s">
        <v>5292</v>
      </c>
      <c r="R889" s="1"/>
      <c r="S889" s="363"/>
      <c r="T889" s="1"/>
      <c r="U889" s="1">
        <f>'Punten per wedstrijd'!R58*1.2</f>
        <v>218.88</v>
      </c>
      <c r="V889" s="1">
        <f>'Punten per wedstrijd'!R37</f>
        <v>97.5</v>
      </c>
      <c r="W889" s="313" t="s">
        <v>4534</v>
      </c>
    </row>
    <row r="890" spans="1:23" ht="15.75" customHeight="1">
      <c r="A890" s="529" t="s">
        <v>5287</v>
      </c>
      <c r="D890" s="1">
        <f>'Punten per wedstrijd'!Q58</f>
        <v>325.600000000004</v>
      </c>
      <c r="E890" s="1"/>
      <c r="F890" s="1"/>
      <c r="I890" s="529" t="s">
        <v>5290</v>
      </c>
      <c r="L890" s="547">
        <f>'Punten per wedstrijd'!K144</f>
        <v>646</v>
      </c>
      <c r="M890" s="553"/>
      <c r="N890" s="547"/>
      <c r="Q890" s="529" t="s">
        <v>5293</v>
      </c>
      <c r="R890" s="1"/>
      <c r="S890" s="440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9" t="s">
        <v>5123</v>
      </c>
      <c r="B892" s="443"/>
      <c r="C892" s="443"/>
      <c r="D892" s="444"/>
      <c r="E892" s="444"/>
      <c r="F892" s="444"/>
      <c r="G892" s="318" t="s">
        <v>150</v>
      </c>
      <c r="H892" s="443"/>
      <c r="I892" s="319" t="s">
        <v>5124</v>
      </c>
      <c r="J892" s="444"/>
      <c r="K892" s="443"/>
      <c r="L892" s="318"/>
      <c r="M892" s="443"/>
      <c r="N892" s="443"/>
      <c r="O892" s="318" t="s">
        <v>150</v>
      </c>
      <c r="P892" s="443"/>
      <c r="Q892" s="319" t="s">
        <v>5125</v>
      </c>
      <c r="R892" s="443"/>
      <c r="S892" s="443"/>
      <c r="T892" s="443"/>
      <c r="U892" s="443"/>
      <c r="V892" s="443"/>
      <c r="W892" s="318" t="s">
        <v>150</v>
      </c>
    </row>
    <row r="893" spans="1:23" ht="15.75" customHeight="1">
      <c r="A893" s="324" t="s">
        <v>5294</v>
      </c>
      <c r="I893" s="324" t="s">
        <v>5297</v>
      </c>
      <c r="L893" s="100"/>
      <c r="M893" s="221"/>
      <c r="Q893" s="324" t="s">
        <v>5300</v>
      </c>
      <c r="R893" s="203"/>
      <c r="S893" s="533"/>
      <c r="T893" s="14"/>
      <c r="U893" s="14"/>
      <c r="V893" s="14"/>
      <c r="W893" s="14"/>
    </row>
    <row r="894" spans="1:23" ht="15.75" customHeight="1">
      <c r="A894" s="324" t="s">
        <v>5295</v>
      </c>
      <c r="F894" s="223"/>
      <c r="G894" s="223"/>
      <c r="H894" s="223"/>
      <c r="I894" s="324" t="s">
        <v>5298</v>
      </c>
      <c r="J894" s="223"/>
      <c r="L894" s="100"/>
      <c r="M894" s="221"/>
      <c r="Q894" s="324" t="s">
        <v>5301</v>
      </c>
      <c r="R894" s="203"/>
      <c r="S894" s="14"/>
      <c r="T894" s="14"/>
      <c r="U894" s="14"/>
      <c r="V894" s="14"/>
      <c r="W894" s="304"/>
    </row>
    <row r="895" spans="1:23" ht="15.75" customHeight="1">
      <c r="A895" s="529" t="s">
        <v>5296</v>
      </c>
      <c r="I895" s="529" t="s">
        <v>5299</v>
      </c>
      <c r="L895" s="100"/>
      <c r="M895" s="221"/>
      <c r="Q895" s="529" t="s">
        <v>5287</v>
      </c>
      <c r="R895" s="203"/>
      <c r="S895" s="338"/>
      <c r="T895" s="14"/>
      <c r="U895" s="14"/>
      <c r="V895" s="14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9" t="s">
        <v>201</v>
      </c>
      <c r="B897" s="443"/>
      <c r="C897" s="443"/>
      <c r="D897" s="444"/>
      <c r="E897" s="444"/>
      <c r="F897" s="444"/>
      <c r="G897" s="318" t="s">
        <v>150</v>
      </c>
      <c r="H897" s="443"/>
      <c r="I897" s="319" t="s">
        <v>202</v>
      </c>
      <c r="J897" s="444"/>
      <c r="K897" s="443"/>
      <c r="L897" s="318"/>
      <c r="M897" s="443"/>
      <c r="N897" s="443"/>
      <c r="O897" s="318" t="s">
        <v>150</v>
      </c>
      <c r="P897" s="443"/>
      <c r="Q897" s="319" t="s">
        <v>5126</v>
      </c>
      <c r="R897" s="443"/>
      <c r="S897" s="443"/>
      <c r="T897" s="443"/>
      <c r="U897" s="443"/>
      <c r="V897" s="443"/>
      <c r="W897" s="318" t="s">
        <v>150</v>
      </c>
    </row>
    <row r="898" spans="1:23" ht="15.75" customHeight="1">
      <c r="A898" s="324" t="s">
        <v>5302</v>
      </c>
      <c r="B898" s="14"/>
      <c r="C898" s="14"/>
      <c r="D898" s="14"/>
      <c r="E898" s="14"/>
      <c r="F898" s="14"/>
      <c r="G898" s="14"/>
      <c r="H898" s="14"/>
      <c r="I898" s="324" t="s">
        <v>5304</v>
      </c>
      <c r="J898" s="14"/>
      <c r="K898" s="14"/>
      <c r="L898" s="530"/>
      <c r="M898" s="531"/>
      <c r="N898" s="14"/>
      <c r="O898" s="14"/>
      <c r="P898" s="14"/>
      <c r="Q898" s="324" t="s">
        <v>5306</v>
      </c>
      <c r="R898" s="203"/>
      <c r="S898" s="338"/>
      <c r="T898" s="14"/>
      <c r="U898" s="14"/>
      <c r="V898" s="14"/>
      <c r="W898" s="14"/>
    </row>
    <row r="899" spans="1:23" ht="15.75" customHeight="1">
      <c r="A899" s="324" t="s">
        <v>5303</v>
      </c>
      <c r="B899" s="14"/>
      <c r="C899" s="14"/>
      <c r="D899" s="14"/>
      <c r="E899" s="14"/>
      <c r="F899" s="532"/>
      <c r="G899" s="532"/>
      <c r="H899" s="532"/>
      <c r="I899" s="324" t="s">
        <v>5305</v>
      </c>
      <c r="J899" s="532"/>
      <c r="K899" s="14"/>
      <c r="L899" s="530"/>
      <c r="M899" s="531"/>
      <c r="N899" s="14"/>
      <c r="O899" s="14"/>
      <c r="P899" s="14"/>
      <c r="Q899" s="324" t="s">
        <v>5307</v>
      </c>
      <c r="R899" s="203"/>
      <c r="S899" s="530"/>
      <c r="T899" s="14"/>
      <c r="U899" s="14"/>
      <c r="V899" s="14"/>
      <c r="W899" s="304"/>
    </row>
    <row r="900" spans="1:23" ht="15.75" customHeight="1">
      <c r="A900" s="529" t="s">
        <v>5290</v>
      </c>
      <c r="B900" s="14"/>
      <c r="C900" s="14"/>
      <c r="D900" s="14"/>
      <c r="E900" s="14"/>
      <c r="F900" s="14"/>
      <c r="G900" s="14"/>
      <c r="H900" s="14"/>
      <c r="I900" s="529" t="s">
        <v>5293</v>
      </c>
      <c r="J900" s="14"/>
      <c r="K900" s="14"/>
      <c r="L900" s="530"/>
      <c r="M900" s="531"/>
      <c r="N900" s="14"/>
      <c r="O900" s="14"/>
      <c r="P900" s="14"/>
      <c r="Q900" s="529" t="s">
        <v>5296</v>
      </c>
      <c r="R900" s="203"/>
      <c r="S900" s="533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9" t="s">
        <v>5127</v>
      </c>
      <c r="F902" s="223"/>
      <c r="L902" s="100"/>
      <c r="M902" s="221"/>
      <c r="R902" s="1"/>
      <c r="S902" s="363"/>
      <c r="W902" s="301"/>
    </row>
    <row r="903" spans="1:23" ht="15.75" customHeight="1">
      <c r="A903" s="324" t="s">
        <v>5308</v>
      </c>
      <c r="B903" s="338"/>
      <c r="C903" s="14"/>
      <c r="D903" s="14"/>
      <c r="E903" s="14"/>
      <c r="F903" s="14"/>
      <c r="G903" s="14"/>
      <c r="H903" s="532"/>
      <c r="L903" s="100"/>
      <c r="M903" s="221"/>
      <c r="R903" s="1"/>
      <c r="S903" s="440"/>
      <c r="W903" s="28"/>
    </row>
    <row r="904" spans="1:23" ht="15.75" customHeight="1">
      <c r="A904" s="324" t="s">
        <v>5309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1"/>
    </row>
    <row r="905" spans="1:23" ht="15.75" customHeight="1">
      <c r="A905" s="529" t="s">
        <v>5299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1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3"/>
      <c r="W907" s="301"/>
    </row>
    <row r="908" spans="1:23" ht="15.75">
      <c r="D908" s="435" t="s">
        <v>5128</v>
      </c>
      <c r="E908" s="435" t="s">
        <v>5129</v>
      </c>
      <c r="F908" s="435" t="s">
        <v>5130</v>
      </c>
      <c r="G908" s="435" t="s">
        <v>5131</v>
      </c>
      <c r="H908" s="435" t="s">
        <v>5132</v>
      </c>
      <c r="I908" s="435" t="s">
        <v>5133</v>
      </c>
      <c r="J908" s="435" t="s">
        <v>5134</v>
      </c>
      <c r="K908" s="435" t="s">
        <v>5135</v>
      </c>
      <c r="L908" s="435" t="s">
        <v>5136</v>
      </c>
      <c r="M908" s="435" t="s">
        <v>5137</v>
      </c>
      <c r="N908" s="202" t="s">
        <v>40</v>
      </c>
      <c r="R908" s="1"/>
      <c r="S908" s="440"/>
      <c r="W908" s="28"/>
    </row>
    <row r="909" spans="1:23" ht="15">
      <c r="A909" s="3" t="s">
        <v>3600</v>
      </c>
      <c r="D909" s="50">
        <v>0</v>
      </c>
      <c r="E909" s="50">
        <v>3</v>
      </c>
      <c r="F909" s="50">
        <v>2</v>
      </c>
      <c r="G909" s="50"/>
      <c r="H909" s="50"/>
      <c r="I909" s="554"/>
      <c r="J909" s="50"/>
      <c r="K909" s="50"/>
      <c r="L909" s="9"/>
      <c r="M909" s="300"/>
      <c r="N909" s="336">
        <f>SUM(D909:M909)</f>
        <v>5</v>
      </c>
      <c r="O909">
        <v>1083.4000000000001</v>
      </c>
      <c r="P909" s="50" t="s">
        <v>95</v>
      </c>
      <c r="R909" s="1"/>
      <c r="S909" s="28"/>
      <c r="W909" s="301"/>
    </row>
    <row r="910" spans="1:23" ht="15">
      <c r="A910" s="370" t="s">
        <v>3607</v>
      </c>
      <c r="B910" s="327"/>
      <c r="C910" s="327"/>
      <c r="D910" s="330">
        <v>1</v>
      </c>
      <c r="E910" s="330">
        <v>3</v>
      </c>
      <c r="F910" s="330" t="s">
        <v>5375</v>
      </c>
      <c r="G910" s="330"/>
      <c r="H910" s="330"/>
      <c r="I910" s="330"/>
      <c r="J910" s="330"/>
      <c r="K910" s="330"/>
      <c r="L910" s="555"/>
      <c r="M910" s="556"/>
      <c r="N910" s="557">
        <f>SUM(D910:M910)</f>
        <v>4</v>
      </c>
      <c r="O910" s="327">
        <v>1253.98</v>
      </c>
      <c r="P910" s="50" t="s">
        <v>96</v>
      </c>
      <c r="R910" s="1"/>
      <c r="S910" s="441"/>
      <c r="W910" s="28"/>
    </row>
    <row r="911" spans="1:23" ht="15">
      <c r="A911" s="559" t="s">
        <v>3588</v>
      </c>
      <c r="B911" s="559"/>
      <c r="C911" s="560"/>
      <c r="D911" s="561">
        <v>2</v>
      </c>
      <c r="E911" s="561" t="s">
        <v>5375</v>
      </c>
      <c r="F911" s="561">
        <v>1</v>
      </c>
      <c r="G911" s="561"/>
      <c r="H911" s="561"/>
      <c r="I911" s="561"/>
      <c r="J911" s="561"/>
      <c r="K911" s="561"/>
      <c r="L911" s="563"/>
      <c r="M911" s="564"/>
      <c r="N911" s="565">
        <f>SUM(D911:M911)</f>
        <v>3</v>
      </c>
      <c r="O911" s="560">
        <v>1527.52</v>
      </c>
      <c r="R911" s="1"/>
      <c r="W911" s="28"/>
    </row>
    <row r="912" spans="1:23" ht="15">
      <c r="A912" s="559" t="s">
        <v>2294</v>
      </c>
      <c r="B912" s="560"/>
      <c r="C912" s="560"/>
      <c r="D912" s="561">
        <v>3</v>
      </c>
      <c r="E912" s="561">
        <v>0</v>
      </c>
      <c r="F912" s="561">
        <v>0</v>
      </c>
      <c r="G912" s="580"/>
      <c r="H912" s="561"/>
      <c r="I912" s="580"/>
      <c r="J912" s="580"/>
      <c r="K912" s="561"/>
      <c r="L912" s="563"/>
      <c r="M912" s="564"/>
      <c r="N912" s="565">
        <f>SUM(D912:M912)</f>
        <v>3</v>
      </c>
      <c r="O912" s="560">
        <v>838.28</v>
      </c>
      <c r="R912" s="1"/>
      <c r="S912" s="363"/>
      <c r="W912" s="301"/>
    </row>
    <row r="913" spans="1:23" ht="15">
      <c r="A913" s="3" t="s">
        <v>3493</v>
      </c>
      <c r="C913" s="1"/>
      <c r="D913" s="50" t="s">
        <v>5375</v>
      </c>
      <c r="E913" s="50">
        <v>0</v>
      </c>
      <c r="F913" s="50">
        <v>3</v>
      </c>
      <c r="G913" s="50"/>
      <c r="H913" s="50"/>
      <c r="I913" s="50"/>
      <c r="J913" s="50"/>
      <c r="K913" s="50"/>
      <c r="L913" s="9"/>
      <c r="M913" s="300"/>
      <c r="N913" s="336">
        <f>SUM(D913:M913)</f>
        <v>3</v>
      </c>
      <c r="O913">
        <v>778.38</v>
      </c>
      <c r="R913" s="1"/>
      <c r="S913" s="440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1"/>
    </row>
    <row r="915" spans="1:23" ht="15.75" customHeight="1">
      <c r="L915" s="100"/>
      <c r="M915" s="221"/>
      <c r="O915">
        <f>SUM(O909:O913)</f>
        <v>5481.56</v>
      </c>
      <c r="R915" s="1"/>
      <c r="S915" s="28"/>
      <c r="W915" s="301"/>
    </row>
    <row r="916" spans="1:23" ht="15.75" customHeight="1"/>
    <row r="917" spans="1:23" ht="15.75" customHeight="1"/>
    <row r="918" spans="1:23" ht="20.25">
      <c r="A918" s="534" t="s">
        <v>2166</v>
      </c>
      <c r="B918" s="527"/>
      <c r="L918" s="100"/>
      <c r="M918" s="221"/>
      <c r="R918" s="1"/>
      <c r="S918" s="440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9" t="s">
        <v>196</v>
      </c>
      <c r="B920" s="443"/>
      <c r="C920" s="443"/>
      <c r="D920" s="444"/>
      <c r="E920" s="444"/>
      <c r="F920" s="444"/>
      <c r="G920" s="318" t="s">
        <v>150</v>
      </c>
      <c r="H920" s="443"/>
      <c r="I920" s="319" t="s">
        <v>197</v>
      </c>
      <c r="J920" s="444"/>
      <c r="K920" s="443"/>
      <c r="L920" s="318"/>
      <c r="M920" s="443"/>
      <c r="N920" s="443"/>
      <c r="O920" s="318" t="s">
        <v>150</v>
      </c>
      <c r="P920" s="443"/>
      <c r="Q920" s="319" t="s">
        <v>198</v>
      </c>
      <c r="R920" s="443"/>
      <c r="S920" s="443"/>
      <c r="T920" s="443"/>
      <c r="U920" s="443"/>
      <c r="V920" s="443"/>
      <c r="W920" s="318" t="s">
        <v>150</v>
      </c>
    </row>
    <row r="921" spans="1:23" ht="15.75" customHeight="1">
      <c r="A921" s="324" t="s">
        <v>5310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3" t="s">
        <v>4534</v>
      </c>
      <c r="I921" s="324" t="s">
        <v>5313</v>
      </c>
      <c r="L921" s="547"/>
      <c r="M921" s="547">
        <f>'Punten per wedstrijd'!K119*1.2</f>
        <v>649.44000000000517</v>
      </c>
      <c r="N921" s="547">
        <f>'Punten per wedstrijd'!K127</f>
        <v>448.40000000000146</v>
      </c>
      <c r="O921" s="313" t="s">
        <v>4534</v>
      </c>
      <c r="Q921" s="324" t="s">
        <v>5316</v>
      </c>
      <c r="R921" s="1"/>
      <c r="S921" s="441"/>
      <c r="T921" s="1"/>
      <c r="U921" s="1">
        <f>'Punten per wedstrijd'!R74*1.2</f>
        <v>99</v>
      </c>
      <c r="V921" s="1">
        <f>'Punten per wedstrijd'!R15</f>
        <v>42</v>
      </c>
      <c r="W921" s="313" t="s">
        <v>4534</v>
      </c>
    </row>
    <row r="922" spans="1:23" ht="15.75" customHeight="1">
      <c r="A922" s="324" t="s">
        <v>5311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3" t="s">
        <v>4534</v>
      </c>
      <c r="H922" s="223"/>
      <c r="I922" s="324" t="s">
        <v>5314</v>
      </c>
      <c r="J922" s="223"/>
      <c r="L922" s="547"/>
      <c r="M922" s="547">
        <f>'Punten per wedstrijd'!K198*1.2</f>
        <v>989.03999999999644</v>
      </c>
      <c r="N922" s="547">
        <f>'Punten per wedstrijd'!K194</f>
        <v>35.80000000000291</v>
      </c>
      <c r="O922" s="313" t="s">
        <v>4534</v>
      </c>
      <c r="P922" s="221"/>
      <c r="Q922" s="324" t="s">
        <v>5317</v>
      </c>
      <c r="R922" s="1"/>
      <c r="S922" s="363"/>
      <c r="T922" s="1"/>
      <c r="U922" s="1">
        <f>'Punten per wedstrijd'!R23*1.2</f>
        <v>181.08</v>
      </c>
      <c r="V922" s="1">
        <f>'Punten per wedstrijd'!R90</f>
        <v>155.4</v>
      </c>
      <c r="W922" s="313" t="s">
        <v>4536</v>
      </c>
    </row>
    <row r="923" spans="1:23" ht="15.75" customHeight="1">
      <c r="A923" s="529" t="s">
        <v>5312</v>
      </c>
      <c r="D923" s="1">
        <f>'Punten per wedstrijd'!Q23</f>
        <v>367</v>
      </c>
      <c r="E923" s="1"/>
      <c r="F923" s="1"/>
      <c r="I923" s="529" t="s">
        <v>5315</v>
      </c>
      <c r="L923" s="547">
        <f>'Punten per wedstrijd'!K178</f>
        <v>465.39999999999964</v>
      </c>
      <c r="M923" s="553"/>
      <c r="N923" s="547"/>
      <c r="Q923" s="529" t="s">
        <v>5318</v>
      </c>
      <c r="R923" s="1"/>
      <c r="S923" s="440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9" t="s">
        <v>5123</v>
      </c>
      <c r="B925" s="443"/>
      <c r="C925" s="443"/>
      <c r="D925" s="444"/>
      <c r="E925" s="444"/>
      <c r="F925" s="444"/>
      <c r="G925" s="318" t="s">
        <v>150</v>
      </c>
      <c r="H925" s="443"/>
      <c r="I925" s="319" t="s">
        <v>5124</v>
      </c>
      <c r="J925" s="444"/>
      <c r="K925" s="443"/>
      <c r="L925" s="318"/>
      <c r="M925" s="443"/>
      <c r="N925" s="443"/>
      <c r="O925" s="318" t="s">
        <v>150</v>
      </c>
      <c r="P925" s="443"/>
      <c r="Q925" s="319" t="s">
        <v>5125</v>
      </c>
      <c r="R925" s="443"/>
      <c r="S925" s="443"/>
      <c r="T925" s="443"/>
      <c r="U925" s="443"/>
      <c r="V925" s="443"/>
      <c r="W925" s="318" t="s">
        <v>150</v>
      </c>
    </row>
    <row r="926" spans="1:23" ht="15.75" customHeight="1">
      <c r="A926" s="324" t="s">
        <v>5319</v>
      </c>
      <c r="I926" s="324" t="s">
        <v>5322</v>
      </c>
      <c r="L926" s="100"/>
      <c r="M926" s="221"/>
      <c r="Q926" s="324" t="s">
        <v>5325</v>
      </c>
      <c r="R926" s="203"/>
      <c r="S926" s="533"/>
      <c r="T926" s="14"/>
      <c r="U926" s="14"/>
      <c r="V926" s="14"/>
      <c r="W926" s="14"/>
    </row>
    <row r="927" spans="1:23" ht="15.75" customHeight="1">
      <c r="A927" s="324" t="s">
        <v>5320</v>
      </c>
      <c r="F927" s="223"/>
      <c r="G927" s="223"/>
      <c r="H927" s="223"/>
      <c r="I927" s="324" t="s">
        <v>5323</v>
      </c>
      <c r="J927" s="223"/>
      <c r="L927" s="100"/>
      <c r="M927" s="221"/>
      <c r="Q927" s="324" t="s">
        <v>5326</v>
      </c>
      <c r="R927" s="203"/>
      <c r="S927" s="14"/>
      <c r="T927" s="14"/>
      <c r="U927" s="14"/>
      <c r="V927" s="14"/>
      <c r="W927" s="304"/>
    </row>
    <row r="928" spans="1:23" ht="15.75" customHeight="1">
      <c r="A928" s="529" t="s">
        <v>5321</v>
      </c>
      <c r="I928" s="529" t="s">
        <v>5324</v>
      </c>
      <c r="L928" s="100"/>
      <c r="M928" s="221"/>
      <c r="Q928" s="529" t="s">
        <v>5312</v>
      </c>
      <c r="R928" s="203"/>
      <c r="S928" s="338"/>
      <c r="T928" s="14"/>
      <c r="U928" s="14"/>
      <c r="V928" s="14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M929" s="221"/>
      <c r="R929" s="1"/>
      <c r="W929" s="28"/>
    </row>
    <row r="930" spans="1:23" ht="15.75" customHeight="1">
      <c r="A930" s="319" t="s">
        <v>201</v>
      </c>
      <c r="B930" s="443"/>
      <c r="C930" s="443"/>
      <c r="D930" s="444"/>
      <c r="E930" s="444"/>
      <c r="F930" s="444"/>
      <c r="G930" s="318" t="s">
        <v>150</v>
      </c>
      <c r="H930" s="443"/>
      <c r="I930" s="319" t="s">
        <v>202</v>
      </c>
      <c r="J930" s="444"/>
      <c r="K930" s="443"/>
      <c r="L930" s="318"/>
      <c r="M930" s="443"/>
      <c r="N930" s="443"/>
      <c r="O930" s="318" t="s">
        <v>150</v>
      </c>
      <c r="P930" s="443"/>
      <c r="Q930" s="319" t="s">
        <v>5126</v>
      </c>
      <c r="R930" s="443"/>
      <c r="S930" s="443"/>
      <c r="T930" s="443"/>
      <c r="U930" s="443"/>
      <c r="V930" s="443"/>
      <c r="W930" s="318" t="s">
        <v>150</v>
      </c>
    </row>
    <row r="931" spans="1:23" ht="15.75" customHeight="1">
      <c r="A931" s="324" t="s">
        <v>5327</v>
      </c>
      <c r="B931" s="14"/>
      <c r="C931" s="14"/>
      <c r="D931" s="14"/>
      <c r="E931" s="14"/>
      <c r="F931" s="14"/>
      <c r="G931" s="14"/>
      <c r="H931" s="14"/>
      <c r="I931" s="324" t="s">
        <v>5329</v>
      </c>
      <c r="J931" s="14"/>
      <c r="K931" s="14"/>
      <c r="L931" s="530"/>
      <c r="M931" s="531"/>
      <c r="N931" s="14"/>
      <c r="O931" s="14"/>
      <c r="P931" s="14"/>
      <c r="Q931" s="324" t="s">
        <v>5331</v>
      </c>
      <c r="R931" s="203"/>
      <c r="S931" s="338"/>
      <c r="T931" s="14"/>
      <c r="U931" s="14"/>
      <c r="V931" s="14"/>
      <c r="W931" s="14"/>
    </row>
    <row r="932" spans="1:23" ht="15.75" customHeight="1">
      <c r="A932" s="324" t="s">
        <v>5328</v>
      </c>
      <c r="B932" s="14"/>
      <c r="C932" s="14"/>
      <c r="D932" s="14"/>
      <c r="E932" s="14"/>
      <c r="F932" s="532"/>
      <c r="G932" s="532"/>
      <c r="H932" s="532"/>
      <c r="I932" s="324" t="s">
        <v>5330</v>
      </c>
      <c r="J932" s="532"/>
      <c r="K932" s="14"/>
      <c r="L932" s="530"/>
      <c r="M932" s="531"/>
      <c r="N932" s="14"/>
      <c r="O932" s="14"/>
      <c r="P932" s="14"/>
      <c r="Q932" s="324" t="s">
        <v>5332</v>
      </c>
      <c r="R932" s="203"/>
      <c r="S932" s="530"/>
      <c r="T932" s="14"/>
      <c r="U932" s="14"/>
      <c r="V932" s="14"/>
      <c r="W932" s="304"/>
    </row>
    <row r="933" spans="1:23" ht="15.75" customHeight="1">
      <c r="A933" s="529" t="s">
        <v>5315</v>
      </c>
      <c r="B933" s="14"/>
      <c r="C933" s="14"/>
      <c r="D933" s="14"/>
      <c r="E933" s="14"/>
      <c r="F933" s="14"/>
      <c r="G933" s="14"/>
      <c r="H933" s="14"/>
      <c r="I933" s="529" t="s">
        <v>5318</v>
      </c>
      <c r="J933" s="14"/>
      <c r="K933" s="14"/>
      <c r="L933" s="530"/>
      <c r="M933" s="531"/>
      <c r="N933" s="14"/>
      <c r="O933" s="14"/>
      <c r="P933" s="14"/>
      <c r="Q933" s="529" t="s">
        <v>5321</v>
      </c>
      <c r="R933" s="203"/>
      <c r="S933" s="533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9" t="s">
        <v>5127</v>
      </c>
      <c r="F935" s="223"/>
      <c r="L935" s="100"/>
      <c r="M935" s="221"/>
      <c r="R935" s="1"/>
      <c r="S935" s="363"/>
      <c r="W935" s="301"/>
    </row>
    <row r="936" spans="1:23" ht="15.75" customHeight="1">
      <c r="A936" s="324" t="s">
        <v>5333</v>
      </c>
      <c r="B936" s="338"/>
      <c r="C936" s="14"/>
      <c r="D936" s="14"/>
      <c r="E936" s="14"/>
      <c r="F936" s="14"/>
      <c r="G936" s="14"/>
      <c r="H936" s="532"/>
      <c r="L936" s="100"/>
      <c r="M936" s="221"/>
      <c r="R936" s="1"/>
      <c r="S936" s="440"/>
      <c r="W936" s="28"/>
    </row>
    <row r="937" spans="1:23" ht="15.75" customHeight="1">
      <c r="A937" s="324" t="s">
        <v>5334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1"/>
    </row>
    <row r="938" spans="1:23" ht="15.75" customHeight="1">
      <c r="A938" s="529" t="s">
        <v>5324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1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3"/>
      <c r="W940" s="301"/>
    </row>
    <row r="941" spans="1:23" ht="15.75">
      <c r="D941" s="435" t="s">
        <v>5128</v>
      </c>
      <c r="E941" s="435" t="s">
        <v>5129</v>
      </c>
      <c r="F941" s="435" t="s">
        <v>5130</v>
      </c>
      <c r="G941" s="435" t="s">
        <v>5131</v>
      </c>
      <c r="H941" s="435" t="s">
        <v>5132</v>
      </c>
      <c r="I941" s="435" t="s">
        <v>5133</v>
      </c>
      <c r="J941" s="435" t="s">
        <v>5134</v>
      </c>
      <c r="K941" s="435" t="s">
        <v>5135</v>
      </c>
      <c r="L941" s="435" t="s">
        <v>5136</v>
      </c>
      <c r="M941" s="435" t="s">
        <v>5137</v>
      </c>
      <c r="N941" s="202" t="s">
        <v>40</v>
      </c>
      <c r="R941" s="1"/>
      <c r="S941" s="440"/>
      <c r="W941" s="28"/>
    </row>
    <row r="942" spans="1:23" ht="15">
      <c r="A942" s="559" t="s">
        <v>2265</v>
      </c>
      <c r="B942" s="559"/>
      <c r="C942" s="560"/>
      <c r="D942" s="561">
        <v>3</v>
      </c>
      <c r="E942" s="561" t="s">
        <v>5375</v>
      </c>
      <c r="F942" s="561">
        <v>3</v>
      </c>
      <c r="G942" s="561"/>
      <c r="H942" s="561"/>
      <c r="I942" s="561"/>
      <c r="J942" s="561"/>
      <c r="K942" s="561"/>
      <c r="L942" s="563"/>
      <c r="M942" s="564"/>
      <c r="N942" s="565">
        <f>SUM(D942:M942)</f>
        <v>6</v>
      </c>
      <c r="O942" s="571">
        <v>1215.1600000000001</v>
      </c>
      <c r="P942" s="50" t="s">
        <v>100</v>
      </c>
      <c r="R942" s="1"/>
      <c r="S942" s="28"/>
      <c r="W942" s="301"/>
    </row>
    <row r="943" spans="1:23" ht="15">
      <c r="A943" s="370" t="s">
        <v>3578</v>
      </c>
      <c r="B943" s="327"/>
      <c r="C943" s="327"/>
      <c r="D943" s="330">
        <v>3</v>
      </c>
      <c r="E943" s="330">
        <v>0</v>
      </c>
      <c r="F943" s="330">
        <v>1</v>
      </c>
      <c r="G943" s="562"/>
      <c r="H943" s="330"/>
      <c r="I943" s="562"/>
      <c r="J943" s="562"/>
      <c r="K943" s="330"/>
      <c r="L943" s="555"/>
      <c r="M943" s="556"/>
      <c r="N943" s="557">
        <f>SUM(D943:M943)</f>
        <v>4</v>
      </c>
      <c r="O943" s="327">
        <v>658.72</v>
      </c>
      <c r="P943" s="50" t="s">
        <v>101</v>
      </c>
      <c r="R943" s="1"/>
      <c r="S943" s="441"/>
      <c r="W943" s="28"/>
    </row>
    <row r="944" spans="1:23" ht="15">
      <c r="A944" s="3" t="s">
        <v>2297</v>
      </c>
      <c r="D944" s="50">
        <v>0</v>
      </c>
      <c r="E944" s="50">
        <v>3</v>
      </c>
      <c r="F944" s="50" t="s">
        <v>5375</v>
      </c>
      <c r="G944" s="50"/>
      <c r="H944" s="50"/>
      <c r="I944" s="50"/>
      <c r="J944" s="50"/>
      <c r="K944" s="50"/>
      <c r="L944" s="9"/>
      <c r="M944" s="300"/>
      <c r="N944" s="336">
        <f>SUM(D944:M944)</f>
        <v>3</v>
      </c>
      <c r="O944">
        <v>1425.74</v>
      </c>
      <c r="R944" s="1"/>
      <c r="W944" s="28"/>
    </row>
    <row r="945" spans="1:23" ht="15">
      <c r="A945" s="3" t="s">
        <v>2278</v>
      </c>
      <c r="D945" s="50">
        <v>0</v>
      </c>
      <c r="E945" s="50">
        <v>3</v>
      </c>
      <c r="F945" s="50">
        <v>0</v>
      </c>
      <c r="G945" s="50"/>
      <c r="H945" s="50"/>
      <c r="I945" s="554"/>
      <c r="J945" s="50"/>
      <c r="K945" s="50"/>
      <c r="L945" s="9"/>
      <c r="M945" s="300"/>
      <c r="N945" s="336">
        <f>SUM(D945:M945)</f>
        <v>3</v>
      </c>
      <c r="O945">
        <v>998.54</v>
      </c>
      <c r="R945" s="1"/>
      <c r="S945" s="363"/>
      <c r="W945" s="301"/>
    </row>
    <row r="946" spans="1:23" ht="15">
      <c r="A946" s="3" t="s">
        <v>3583</v>
      </c>
      <c r="C946" s="1"/>
      <c r="D946" s="50" t="s">
        <v>5375</v>
      </c>
      <c r="E946" s="50">
        <v>0</v>
      </c>
      <c r="F946" s="50">
        <v>2</v>
      </c>
      <c r="G946" s="50"/>
      <c r="H946" s="50"/>
      <c r="I946" s="50"/>
      <c r="J946" s="50"/>
      <c r="K946" s="50"/>
      <c r="L946" s="9"/>
      <c r="M946" s="300"/>
      <c r="N946" s="336">
        <f>SUM(D946:M946)</f>
        <v>2</v>
      </c>
      <c r="O946">
        <v>996.48</v>
      </c>
      <c r="R946" s="1"/>
      <c r="S946" s="440"/>
      <c r="T946" s="3"/>
      <c r="W946" s="28"/>
    </row>
    <row r="947" spans="1:23" ht="15.75">
      <c r="H947" s="223"/>
      <c r="L947" s="100"/>
      <c r="M947" s="221"/>
      <c r="R947" s="1"/>
      <c r="S947" s="28"/>
      <c r="W947" s="301"/>
    </row>
    <row r="948" spans="1:23" ht="15.75">
      <c r="L948" s="100"/>
      <c r="M948" s="221"/>
      <c r="O948">
        <f>SUM(O942:O946)</f>
        <v>5294.6399999999994</v>
      </c>
      <c r="R948" s="1"/>
      <c r="S948" s="28"/>
      <c r="W948" s="301"/>
    </row>
  </sheetData>
  <sortState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2055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2069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2290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3152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2334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2088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2618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2074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3154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1834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2064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2081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3153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2565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2339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2061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2791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3156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2075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2060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3167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3163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2521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2688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2056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2135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2605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2335</v>
      </c>
      <c r="N65" s="28"/>
      <c r="O65" s="28"/>
      <c r="P65" s="285">
        <v>136</v>
      </c>
      <c r="Q65" s="1" t="s">
        <v>137</v>
      </c>
      <c r="S65" s="206" t="s">
        <v>2552</v>
      </c>
      <c r="T65" s="50"/>
      <c r="U65" s="50"/>
      <c r="V65" s="285">
        <v>91</v>
      </c>
      <c r="W65" s="1" t="s">
        <v>135</v>
      </c>
    </row>
    <row r="66" spans="1:23" ht="18">
      <c r="A66" s="206" t="s">
        <v>2556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2591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2518</v>
      </c>
      <c r="T67" s="28"/>
      <c r="U67" s="28"/>
      <c r="V67" s="285">
        <v>90</v>
      </c>
      <c r="W67" s="1" t="s">
        <v>135</v>
      </c>
    </row>
    <row r="68" spans="1:23" ht="18">
      <c r="A68" s="397" t="s">
        <v>2345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2144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3146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2084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2083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2098</v>
      </c>
      <c r="B76" s="28"/>
      <c r="C76" s="276"/>
      <c r="D76" s="285">
        <v>63</v>
      </c>
      <c r="E76" s="1" t="s">
        <v>131</v>
      </c>
      <c r="G76" s="206" t="s">
        <v>2717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2085</v>
      </c>
      <c r="H77" s="28"/>
      <c r="I77" s="276"/>
      <c r="J77" s="285">
        <v>43</v>
      </c>
      <c r="K77" s="1" t="s">
        <v>132</v>
      </c>
      <c r="S77" s="407" t="s">
        <v>3155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2674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2343</v>
      </c>
      <c r="N82" s="28"/>
      <c r="O82" s="28"/>
      <c r="P82" s="285">
        <v>30</v>
      </c>
      <c r="Q82" s="1" t="s">
        <v>130</v>
      </c>
      <c r="S82" s="206" t="s">
        <v>2566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3145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2068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3104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2105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2317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2555</v>
      </c>
      <c r="B87" s="28"/>
      <c r="C87" s="28"/>
      <c r="D87" s="285">
        <v>58</v>
      </c>
      <c r="E87" s="1" t="s">
        <v>131</v>
      </c>
      <c r="G87" s="331" t="s">
        <v>2058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2132</v>
      </c>
      <c r="B91" s="28"/>
      <c r="C91" s="276"/>
      <c r="D91" s="285">
        <v>56</v>
      </c>
      <c r="E91" s="1" t="s">
        <v>131</v>
      </c>
      <c r="G91" s="331" t="s">
        <v>2093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2666</v>
      </c>
      <c r="H93" s="28"/>
      <c r="I93" s="28"/>
      <c r="J93" s="285">
        <v>41</v>
      </c>
      <c r="K93" s="1" t="s">
        <v>132</v>
      </c>
      <c r="M93" s="206" t="s">
        <v>2513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2594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3162</v>
      </c>
      <c r="T94" s="28"/>
      <c r="U94" s="276"/>
      <c r="V94" s="285">
        <v>18</v>
      </c>
      <c r="W94" s="1" t="s">
        <v>129</v>
      </c>
    </row>
    <row r="95" spans="1:23" ht="18">
      <c r="A95" s="331" t="s">
        <v>2070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2109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2655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2066</v>
      </c>
      <c r="B97" s="276"/>
      <c r="C97" s="276"/>
      <c r="D97" s="285">
        <v>53</v>
      </c>
      <c r="E97" s="1" t="s">
        <v>131</v>
      </c>
      <c r="G97" s="331" t="s">
        <v>2059</v>
      </c>
      <c r="H97" s="276"/>
      <c r="I97" s="276"/>
      <c r="J97" s="285">
        <v>40</v>
      </c>
      <c r="K97" s="1" t="s">
        <v>132</v>
      </c>
      <c r="M97" s="331" t="s">
        <v>2126</v>
      </c>
      <c r="N97" s="28"/>
      <c r="O97" s="276"/>
      <c r="P97" s="285">
        <v>28</v>
      </c>
      <c r="Q97" s="1" t="s">
        <v>130</v>
      </c>
      <c r="S97" s="331" t="s">
        <v>2151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2094</v>
      </c>
      <c r="N98" s="28"/>
      <c r="O98" s="276"/>
      <c r="P98" s="285">
        <v>28</v>
      </c>
      <c r="Q98" s="1" t="s">
        <v>130</v>
      </c>
      <c r="S98" s="206" t="s">
        <v>2661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2709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2829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2106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2626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2808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2678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2076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2065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2090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2089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2635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2673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2792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2099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2783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2641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3164</v>
      </c>
      <c r="N113" s="276"/>
      <c r="O113" s="276"/>
      <c r="P113" s="285">
        <v>26</v>
      </c>
      <c r="Q113" s="1" t="s">
        <v>130</v>
      </c>
      <c r="S113" s="206" t="s">
        <v>2326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2067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2784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2716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2332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2690</v>
      </c>
      <c r="H117" s="28"/>
      <c r="I117" s="28"/>
      <c r="J117" s="285">
        <v>36</v>
      </c>
      <c r="K117" s="1" t="s">
        <v>132</v>
      </c>
      <c r="M117" s="206" t="s">
        <v>2316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3086</v>
      </c>
      <c r="N118" s="28"/>
      <c r="O118" s="28"/>
      <c r="P118" s="285">
        <v>25</v>
      </c>
      <c r="Q118" s="1" t="s">
        <v>130</v>
      </c>
      <c r="S118" s="331" t="s">
        <v>2152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2340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2572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2560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2319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2782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2516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2830</v>
      </c>
      <c r="N124" s="28"/>
      <c r="O124" s="28"/>
      <c r="P124" s="285">
        <v>24</v>
      </c>
      <c r="Q124" s="1" t="s">
        <v>130</v>
      </c>
      <c r="S124" s="206" t="s">
        <v>2514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2801</v>
      </c>
      <c r="N125" s="28"/>
      <c r="O125" s="28"/>
      <c r="P125" s="285">
        <v>24</v>
      </c>
      <c r="Q125" s="1" t="s">
        <v>130</v>
      </c>
      <c r="S125" s="206" t="s">
        <v>2590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2684</v>
      </c>
      <c r="H126" s="28"/>
      <c r="I126" s="28"/>
      <c r="J126" s="285">
        <v>34</v>
      </c>
      <c r="K126" s="1" t="s">
        <v>132</v>
      </c>
      <c r="M126" s="206" t="s">
        <v>2638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3103</v>
      </c>
      <c r="N127" s="28"/>
      <c r="O127" s="28"/>
      <c r="P127" s="285">
        <v>24</v>
      </c>
      <c r="Q127" s="1" t="s">
        <v>130</v>
      </c>
      <c r="S127" s="331" t="s">
        <v>2071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2115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2072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2707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2315</v>
      </c>
      <c r="H132" s="28"/>
      <c r="I132" s="28"/>
      <c r="J132" s="285">
        <v>33</v>
      </c>
      <c r="K132" s="1" t="s">
        <v>132</v>
      </c>
      <c r="M132" s="206" t="s">
        <v>2323</v>
      </c>
      <c r="N132" s="28"/>
      <c r="O132" s="28"/>
      <c r="P132" s="285">
        <v>23</v>
      </c>
      <c r="Q132" s="1" t="s">
        <v>130</v>
      </c>
      <c r="S132" s="331" t="s">
        <v>2120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2844</v>
      </c>
      <c r="H133" s="28"/>
      <c r="I133" s="28"/>
      <c r="J133" s="285">
        <v>33</v>
      </c>
      <c r="K133" s="1" t="s">
        <v>132</v>
      </c>
      <c r="M133" s="206" t="s">
        <v>2797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2647</v>
      </c>
      <c r="H134" s="28"/>
      <c r="I134" s="28"/>
      <c r="J134" s="285">
        <v>33</v>
      </c>
      <c r="K134" s="1" t="s">
        <v>132</v>
      </c>
      <c r="M134" s="206" t="s">
        <v>2515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2118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2091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3166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2147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2096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2517</v>
      </c>
      <c r="H140" s="28"/>
      <c r="I140" s="28"/>
      <c r="J140" s="285">
        <v>31</v>
      </c>
      <c r="K140" s="1" t="s">
        <v>132</v>
      </c>
      <c r="M140" s="331" t="s">
        <v>2139</v>
      </c>
      <c r="N140" s="28"/>
      <c r="O140" s="276"/>
      <c r="P140" s="285">
        <v>22</v>
      </c>
      <c r="Q140" s="1" t="s">
        <v>130</v>
      </c>
      <c r="S140" s="206" t="s">
        <v>2654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2730</v>
      </c>
      <c r="H141" s="28"/>
      <c r="I141" s="28"/>
      <c r="J141" s="285">
        <v>31</v>
      </c>
      <c r="K141" s="1" t="s">
        <v>132</v>
      </c>
      <c r="M141" s="331" t="s">
        <v>2073</v>
      </c>
      <c r="N141" s="276"/>
      <c r="O141" s="276"/>
      <c r="P141" s="285">
        <v>22</v>
      </c>
      <c r="Q141" s="1" t="s">
        <v>130</v>
      </c>
      <c r="S141" s="206" t="s">
        <v>2669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2818</v>
      </c>
      <c r="H142" s="28"/>
      <c r="I142" s="28"/>
      <c r="J142" s="285">
        <v>31</v>
      </c>
      <c r="K142" s="1" t="s">
        <v>132</v>
      </c>
      <c r="M142" s="331" t="s">
        <v>2092</v>
      </c>
      <c r="N142" s="28"/>
      <c r="O142" s="276"/>
      <c r="P142" s="285">
        <v>22</v>
      </c>
      <c r="Q142" s="1" t="s">
        <v>130</v>
      </c>
      <c r="S142" s="206" t="s">
        <v>2672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2583</v>
      </c>
      <c r="H143" s="28"/>
      <c r="I143" s="28"/>
      <c r="J143" s="285">
        <v>31</v>
      </c>
      <c r="K143" s="1" t="s">
        <v>132</v>
      </c>
      <c r="M143" s="206" t="s">
        <v>2570</v>
      </c>
      <c r="N143" s="28"/>
      <c r="O143" s="28"/>
      <c r="P143" s="285">
        <v>22</v>
      </c>
      <c r="Q143" s="1" t="s">
        <v>130</v>
      </c>
      <c r="S143" s="206" t="s">
        <v>2749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2770</v>
      </c>
      <c r="N144" s="28"/>
      <c r="O144" s="28"/>
      <c r="P144" s="285">
        <v>22</v>
      </c>
      <c r="Q144" s="1" t="s">
        <v>130</v>
      </c>
      <c r="S144" s="206" t="s">
        <v>2799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2794</v>
      </c>
      <c r="N145" s="28"/>
      <c r="O145" s="28"/>
      <c r="P145" s="285">
        <v>22</v>
      </c>
      <c r="Q145" s="1" t="s">
        <v>130</v>
      </c>
      <c r="S145" s="206" t="s">
        <v>2857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2080</v>
      </c>
      <c r="N146" s="276"/>
      <c r="O146" s="276"/>
      <c r="P146" s="285">
        <v>21</v>
      </c>
      <c r="Q146" s="1" t="s">
        <v>130</v>
      </c>
      <c r="S146" s="206" t="s">
        <v>2606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3108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2114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2817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2551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2726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2584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2841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2613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2743</v>
      </c>
      <c r="N158" s="28"/>
      <c r="O158" s="28"/>
      <c r="P158" s="285">
        <v>20</v>
      </c>
      <c r="Q158" s="1" t="s">
        <v>130</v>
      </c>
      <c r="S158" s="206" t="s">
        <v>2687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2580</v>
      </c>
      <c r="N159" s="28"/>
      <c r="O159" s="28"/>
      <c r="P159" s="285">
        <v>20</v>
      </c>
      <c r="Q159" s="1" t="s">
        <v>130</v>
      </c>
      <c r="S159" s="206" t="s">
        <v>2760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2593</v>
      </c>
      <c r="N160" s="28"/>
      <c r="O160" s="28"/>
      <c r="P160" s="285">
        <v>20</v>
      </c>
      <c r="Q160" s="1" t="s">
        <v>130</v>
      </c>
      <c r="S160" s="407" t="s">
        <v>3168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2607</v>
      </c>
      <c r="N161" s="28"/>
      <c r="O161" s="28"/>
      <c r="P161" s="285">
        <v>20</v>
      </c>
      <c r="Q161" s="1" t="s">
        <v>130</v>
      </c>
      <c r="S161" s="206" t="s">
        <v>2836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2341</v>
      </c>
      <c r="N162" s="28"/>
      <c r="O162" s="28"/>
      <c r="P162" s="285">
        <v>20</v>
      </c>
      <c r="Q162" s="1" t="s">
        <v>130</v>
      </c>
      <c r="S162" s="206" t="s">
        <v>2599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2710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2571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1832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2111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3158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2062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2313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2657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2601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2554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2785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1833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1845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2057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2078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2876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2522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2575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3105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2117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2121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1844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2595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2837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2553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2563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2320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3123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2107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3159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2134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1846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3160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2737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2604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2748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2564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2750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2110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2123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2077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2145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2149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2333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2318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2860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2643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2615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3195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2646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2543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2652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2827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2559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2677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2542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3088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2609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2686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2336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2739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2649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3102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1847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3161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2627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2847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2344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2832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3193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2119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2082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2097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2574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2869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2608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2581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2689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2331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2619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2636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3133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1835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2095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2124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2130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3157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2738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2747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2330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2667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2602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2623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2729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2558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2838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2312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2727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2600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2719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2728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2633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2512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3107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3134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2079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2122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2127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2131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2138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2630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2530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2620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2718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2848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2288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3127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3131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2108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2116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2063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1842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2136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2140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2143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2148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2523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2616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2562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2668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2849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2519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2585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2614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2346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2858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2631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3089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2597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2777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2582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2603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2859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2828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2328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2861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2819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3109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2112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2133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2086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2708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2327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3087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2325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2632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2342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2524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2324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2598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2544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2321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2628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2642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2531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2809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2546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2624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2550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2868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2787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2622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2617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2653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2839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2645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3097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3132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2087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2113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3165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2125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2128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2129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1837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2137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2141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2142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2146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2150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2679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2637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2569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2789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2573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2586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2610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2338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2337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2621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2557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2650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2644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2651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2596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2625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2648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2311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2788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2807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2329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2576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2629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2520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2347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2877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2798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2867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2634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3121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ref="A1:D1313">
    <sortCondition descending="1" ref="D1:D1313"/>
  </sortState>
  <hyperlinks>
    <hyperlink ref="A42" r:id="rId1" display="https://www.procyclingstats.com/rider/kristian-aasvold"/>
    <hyperlink ref="S442" r:id="rId2" display="https://www.procyclingstats.com/rider/ben-zwiehoff"/>
    <hyperlink ref="M6" r:id="rId3" display="https://www.procyclingstats.com/rider/arnaud-de-lie"/>
    <hyperlink ref="S160" r:id="rId4" display="https://www.procyclingstats.com/rider/alexandre-geniez"/>
    <hyperlink ref="S610" r:id="rId5" display="https://www.procyclingstats.com/rider/marti-marquez"/>
    <hyperlink ref="S389" r:id="rId6" display="https://www.procyclingstats.com/rider/pau-miquel-delgado"/>
    <hyperlink ref="M174" r:id="rId7" display="https://www.procyclingstats.com/rider/louis-barre"/>
    <hyperlink ref="G132" r:id="rId8" display="https://www.procyclingstats.com/rider/benjamin-perry"/>
    <hyperlink ref="M117" r:id="rId9" display="https://www.procyclingstats.com/rider/jacob-hindsgaul-madsen"/>
    <hyperlink ref="A86" r:id="rId10" display="https://www.procyclingstats.com/rider/alessandro-fedeli"/>
    <hyperlink ref="S268" r:id="rId11" display="https://www.procyclingstats.com/rider/adne-holter"/>
    <hyperlink ref="G122" r:id="rId12" display="https://www.procyclingstats.com/rider/anatoliy-budyak"/>
    <hyperlink ref="S211" r:id="rId13" display="https://www.procyclingstats.com/rider/luis-joe-luhrs"/>
    <hyperlink ref="S535" r:id="rId14" display="https://www.procyclingstats.com/rider/oscar-pelegri"/>
    <hyperlink ref="M132" r:id="rId15" display="https://www.procyclingstats.com/rider/tobias-ludvigsson"/>
    <hyperlink ref="S529" r:id="rId16" display="https://www.procyclingstats.com/rider/tom-mainguenaud"/>
    <hyperlink ref="S523" r:id="rId17" display="https://www.procyclingstats.com/rider/tristan-delacroix"/>
    <hyperlink ref="S113" r:id="rId18" display="https://www.procyclingstats.com/rider/paul-ourselin"/>
    <hyperlink ref="S518" r:id="rId19" display="https://www.procyclingstats.com/rider/kevin-besson"/>
    <hyperlink ref="S493" r:id="rId20" display="https://www.procyclingstats.com/rider/stephane-rossetto"/>
    <hyperlink ref="S613" r:id="rId21" display="https://www.procyclingstats.com/rider/andrea-mifsud"/>
    <hyperlink ref="S377" r:id="rId22" display="https://www.procyclingstats.com/rider/jonathan-couanon"/>
    <hyperlink ref="S337" r:id="rId23" display="https://www.procyclingstats.com/rider/xabier-isasa-larranaga"/>
    <hyperlink ref="M116" r:id="rId24" display="https://www.procyclingstats.com/rider/jon-barrenetxea-golzarri"/>
    <hyperlink ref="S265" r:id="rId25" display="https://www.procyclingstats.com/rider/lindsay-de-vylder"/>
    <hyperlink ref="G23" r:id="rId26" display="https://www.procyclingstats.com/rider/magnus-sheffield"/>
    <hyperlink ref="M65" r:id="rId27" display="https://www.procyclingstats.com/rider/ben-turner"/>
    <hyperlink ref="S295" r:id="rId28" display="https://www.procyclingstats.com/rider/paul-penhoet"/>
    <hyperlink ref="S595" r:id="rId29" display="https://www.procyclingstats.com/rider/peio-goikoetxea"/>
    <hyperlink ref="S593" r:id="rId30" display="https://www.procyclingstats.com/rider/jan-dunnewind"/>
    <hyperlink ref="G40" r:id="rId31" display="https://www.procyclingstats.com/rider/kevin-vauquelin"/>
    <hyperlink ref="M119" r:id="rId32" display="https://www.procyclingstats.com/rider/kevin-vermaerke"/>
    <hyperlink ref="M162" r:id="rId33" display="https://www.procyclingstats.com/rider/henri-vandenabeele"/>
    <hyperlink ref="S525" r:id="rId34" display="https://www.procyclingstats.com/rider/michele-gazzoli"/>
    <hyperlink ref="M82" r:id="rId35" display="https://www.procyclingstats.com/rider/joao-matias"/>
    <hyperlink ref="S315" r:id="rId36" display="https://www.procyclingstats.com/rider/pedro-pinto2"/>
    <hyperlink ref="A68" r:id="rId37" display="https://www.procyclingstats.com/rider/johannes-staune-mittet"/>
    <hyperlink ref="S479" r:id="rId38" display="https://www.procyclingstats.com/rider/antonio-manuel-sousa-ferreira"/>
    <hyperlink ref="S622" r:id="rId39" display="https://www.procyclingstats.com/rider/afonso-silva"/>
    <hyperlink ref="S400" r:id="rId40" display="https://www.procyclingstats.com/rider/xandres-vervloesem"/>
    <hyperlink ref="M93" r:id="rId41" display="https://www.procyclingstats.com/rider/alessandro-tonelli"/>
    <hyperlink ref="S124" r:id="rId42" display="https://www.procyclingstats.com/rider/paul-lapeira"/>
    <hyperlink ref="M134" r:id="rId43" display="https://www.procyclingstats.com/rider/mathias-vacek"/>
    <hyperlink ref="S123" r:id="rId44" display="https://www.procyclingstats.com/rider/pavel-kochetkov"/>
    <hyperlink ref="G140" r:id="rId45" display="https://www.procyclingstats.com/rider/igor-arrieta-lizarraga"/>
    <hyperlink ref="S67" r:id="rId46" display="https://www.procyclingstats.com/rider/sandy-dujardin"/>
    <hyperlink ref="S476" r:id="rId47" display="https://www.procyclingstats.com/rider/andre-drege"/>
    <hyperlink ref="S620" r:id="rId48" display="https://www.procyclingstats.com/rider/el-houcaine-sabbahi"/>
    <hyperlink ref="M60" r:id="rId49" display="https://www.procyclingstats.com/rider/axel-laurance"/>
    <hyperlink ref="S191" r:id="rId50" display="https://www.procyclingstats.com/rider/jean-bosco-nsengiyumva"/>
    <hyperlink ref="S469" r:id="rId51" display="https://www.procyclingstats.com/rider/juan-diego-alba"/>
    <hyperlink ref="S526" r:id="rId52" display="https://www.procyclingstats.com/rider/leo-hayter"/>
    <hyperlink ref="S428" r:id="rId53" display="https://www.procyclingstats.com/rider/donavan-grondin"/>
    <hyperlink ref="S539" r:id="rId54" display="https://www.procyclingstats.com/rider/jensen-plowright"/>
    <hyperlink ref="S289" r:id="rId55" display="https://www.procyclingstats.com/rider/victor-koretzky"/>
    <hyperlink ref="S283" r:id="rId56" display="https://www.procyclingstats.com/rider/joren-bloem2"/>
    <hyperlink ref="S534" r:id="rId57" display="https://www.procyclingstats.com/rider/rick-ottema"/>
    <hyperlink ref="S541" r:id="rId58" display="https://www.procyclingstats.com/rider/luca-rastelli"/>
    <hyperlink ref="S77" r:id="rId59" display="https://www.procyclingstats.com/rider/diego-rosa"/>
    <hyperlink ref="S544" r:id="rId60" display="https://www.procyclingstats.com/rider/szymon-sajnok"/>
    <hyperlink ref="M153" r:id="rId61" display="https://www.procyclingstats.com/rider/lewis-askey"/>
    <hyperlink ref="S65" r:id="rId62" display="https://www.procyclingstats.com/rider/adrien-petit"/>
    <hyperlink ref="S209" r:id="rId63" display="https://www.procyclingstats.com/rider/william-blume-levy"/>
    <hyperlink ref="S178" r:id="rId64" display="https://www.procyclingstats.com/rider/flavien-maurelet"/>
    <hyperlink ref="A66" r:id="rId65" display="https://www.procyclingstats.com/rider/sam-welsford"/>
    <hyperlink ref="S598" r:id="rId66" display="https://www.procyclingstats.com/rider/tord-gudmestad"/>
    <hyperlink ref="A87" r:id="rId67" display="https://www.procyclingstats.com/rider/hugo-page"/>
    <hyperlink ref="S383" r:id="rId68" display="https://www.procyclingstats.com/rider/fabien-grellier"/>
    <hyperlink ref="S287" r:id="rId69" display="https://www.procyclingstats.com/rider/alan-jousseaume"/>
    <hyperlink ref="S121" r:id="rId70" display="https://www.procyclingstats.com/rider/kamiel-bonneu"/>
    <hyperlink ref="S471" r:id="rId71" display="https://www.procyclingstats.com/rider/vito-braet"/>
    <hyperlink ref="S210" r:id="rId72" display="https://www.procyclingstats.com/rider/fabian-lienhard"/>
    <hyperlink ref="S241" r:id="rId73" display="https://www.procyclingstats.com/rider/thomas-pesenti"/>
    <hyperlink ref="S39" r:id="rId74" display="https://www.procyclingstats.com/rider/cian-uijtdebroeks"/>
    <hyperlink ref="S82" r:id="rId75" display="https://www.procyclingstats.com/rider/nicola-conci"/>
    <hyperlink ref="S587" r:id="rId76" display="https://www.procyclingstats.com/rider/giovanni-bortoluzzi"/>
    <hyperlink ref="S317" r:id="rId77" display="https://www.procyclingstats.com/rider/edoardo-zardini"/>
    <hyperlink ref="M143" r:id="rId78" display="https://www.procyclingstats.com/rider/robin-froidevaux"/>
    <hyperlink ref="S164" r:id="rId79" display="https://www.procyclingstats.com/rider/alessandro-verre"/>
    <hyperlink ref="S120" r:id="rId80" display="https://www.procyclingstats.com/rider/gustav-basson"/>
    <hyperlink ref="S589" r:id="rId81" display="https://www.procyclingstats.com/rider/rnus-byiza-uhiriwe"/>
    <hyperlink ref="S330" r:id="rId82" display="https://www.procyclingstats.com/rider/hamza-amari"/>
    <hyperlink ref="S192" r:id="rId83" display="https://www.procyclingstats.com/rider/ivo-emanuel-alves"/>
    <hyperlink ref="S615" r:id="rId84" display="https://www.procyclingstats.com/rider/anton-palzer"/>
    <hyperlink ref="M159" r:id="rId85" display="https://www.procyclingstats.com/rider/nariyuki-masuda"/>
    <hyperlink ref="S335" r:id="rId86" display="https://www.procyclingstats.com/rider/muradjan-halmuratov"/>
    <hyperlink ref="S488" r:id="rId87" display="https://www.procyclingstats.com/rider/yousef-mohamed-mirza"/>
    <hyperlink ref="G143" r:id="rId88" display="https://www.procyclingstats.com/rider/jambaljamts-sainbayar"/>
    <hyperlink ref="M155" r:id="rId89" display="https://www.procyclingstats.com/rider/igor-chzhan"/>
    <hyperlink ref="S477" r:id="rId90" display="https://www.procyclingstats.com/rider/bilguunjargal-erdenebat"/>
    <hyperlink ref="S590" r:id="rId91" display="https://www.procyclingstats.com/rider/mohamad-esmail-chaichi-raghimi"/>
    <hyperlink ref="S125" r:id="rId92" display="https://www.procyclingstats.com/rider/bart-lemmen"/>
    <hyperlink ref="A67" r:id="rId93" display="https://www.procyclingstats.com/rider/edoardo-zambanini"/>
    <hyperlink ref="M160" r:id="rId94" display="https://www.procyclingstats.com/rider/mohd-harrif-saleh"/>
    <hyperlink ref="G94" r:id="rId95" display="https://www.procyclingstats.com/rider/raymond-kreder"/>
    <hyperlink ref="S207" r:id="rId96" display="https://www.procyclingstats.com/rider/nathan-earle"/>
    <hyperlink ref="S605" r:id="rId97" display="https://www.procyclingstats.com/rider/mohd-elmi-jumari"/>
    <hyperlink ref="S485" r:id="rId98" display="https://www.procyclingstats.com/rider/nattapol-jumchat"/>
    <hyperlink ref="S530" r:id="rId99" display="https://www.procyclingstats.com/rider/mohd-shahrul-mat-amin"/>
    <hyperlink ref="S162" r:id="rId100" display="https://www.procyclingstats.com/rider/valentin-midey"/>
    <hyperlink ref="S391" r:id="rId101" display="https://www.procyclingstats.com/rider/keon-woo-park"/>
    <hyperlink ref="S177" r:id="rId102" display="https://www.procyclingstats.com/rider/yuma-koishi"/>
    <hyperlink ref="S379" r:id="rId103" display="https://www.procyclingstats.com/rider/marcelo-felipe"/>
    <hyperlink ref="S489" r:id="rId104" display="https://www.procyclingstats.com/rider/muhammad-shaiful-adlan"/>
    <hyperlink ref="S236" r:id="rId105" display="https://www.procyclingstats.com/rider/mael-guegan"/>
    <hyperlink ref="A65" r:id="rId106" display="https://www.procyclingstats.com/rider/casper-van-uden"/>
    <hyperlink ref="S146" r:id="rId107" display="https://www.procyclingstats.com/rider/kenneth-van-bilsen"/>
    <hyperlink ref="M161" r:id="rId108" display="https://www.procyclingstats.com/rider/tom-sexton"/>
    <hyperlink ref="S333" r:id="rId109" display="https://www.procyclingstats.com/rider/michael-freiberg"/>
    <hyperlink ref="S292" r:id="rId110" display="https://www.procyclingstats.com/rider/conor-leahy"/>
    <hyperlink ref="S591" r:id="rId111" display="https://www.procyclingstats.com/rider/alastair-christie-johnston"/>
    <hyperlink ref="M157" r:id="rId112" display="https://www.procyclingstats.com/rider/noah-granigan"/>
    <hyperlink ref="S478" r:id="rId113" display="https://www.procyclingstats.com/rider/miguel-angel-fernandez-ruiz"/>
    <hyperlink ref="S272" r:id="rId114" display="https://www.procyclingstats.com/rider/mustafa-sayar"/>
    <hyperlink ref="S470" r:id="rId115" display="https://www.procyclingstats.com/rider/mario-aparicio-munoz"/>
    <hyperlink ref="S548" r:id="rId116" display="https://www.procyclingstats.com/rider/dylan-sunderland"/>
    <hyperlink ref="S30" r:id="rId117" display="https://www.procyclingstats.com/rider/corbin-strong"/>
    <hyperlink ref="S338" r:id="rId118" display="https://www.procyclingstats.com/rider/fran-miholjevic"/>
    <hyperlink ref="S435" r:id="rId119" display="https://www.procyclingstats.com/rider/edgar-andres-pinzon-villalba"/>
    <hyperlink ref="S596" r:id="rId120" display="https://www.procyclingstats.com/rider/german-dario-gomez"/>
    <hyperlink ref="S547" r:id="rId121" display="https://www.procyclingstats.com/rider/jaka-spoljar"/>
    <hyperlink ref="S381" r:id="rId122" display="https://www.procyclingstats.com/rider/filippo-fortin"/>
    <hyperlink ref="S543" r:id="rId123" display="https://www.procyclingstats.com/rider/bartosz-rudyk"/>
    <hyperlink ref="S606" r:id="rId124" display="https://www.procyclingstats.com/rider/dusan-kalaba"/>
    <hyperlink ref="M102" r:id="rId125" display="https://www.procyclingstats.com/rider/rainer-kepplinger"/>
    <hyperlink ref="S305" r:id="rId126" display="https://www.procyclingstats.com/rider/walter-calzoni"/>
    <hyperlink ref="S536" r:id="rId127" display="https://www.procyclingstats.com/rider/david-per"/>
    <hyperlink ref="S618" r:id="rId128" display="https://www.procyclingstats.com/rider/patrick-reissig"/>
    <hyperlink ref="S426" r:id="rId129" display="https://www.procyclingstats.com/rider/tilen-finkst"/>
    <hyperlink ref="S483" r:id="rId130" display="https://www.procyclingstats.com/rider/ziga-horvat"/>
    <hyperlink ref="S524" r:id="rId131" display="https://www.procyclingstats.com/rider/francesco-di-felice"/>
    <hyperlink ref="S397" r:id="rId132" display="https://www.procyclingstats.com/rider/mihael-stajnar"/>
    <hyperlink ref="S633" r:id="rId133" display="https://www.procyclingstats.com/rider/bauyrzhan-zhaparuly"/>
    <hyperlink ref="A109" r:id="rId134" display="https://www.procyclingstats.com/rider/jimmy-janssens"/>
    <hyperlink ref="S340" r:id="rId135" display="https://www.procyclingstats.com/rider/nans-peters"/>
    <hyperlink ref="S585" r:id="rId136" display="https://www.procyclingstats.com/rider/william-barta"/>
    <hyperlink ref="M126" r:id="rId137" display="https://www.procyclingstats.com/rider/lenny-martinez"/>
    <hyperlink ref="S112" r:id="rId138" display="https://www.procyclingstats.com/rider/james-fouche"/>
    <hyperlink ref="S537" r:id="rId139" display="https://www.procyclingstats.com/rider/andrea-peron"/>
    <hyperlink ref="S270" r:id="rId140" display="https://www.procyclingstats.com/rider/nils-nyborg-broge"/>
    <hyperlink ref="S601" r:id="rId141" display="https://www.procyclingstats.com/rider/periklis-ilias"/>
    <hyperlink ref="S551" r:id="rId142" display="https://www.procyclingstats.com/rider/attilio-viviani"/>
    <hyperlink ref="S282" r:id="rId143" display="https://www.procyclingstats.com/rider/hakon-aalrust"/>
    <hyperlink ref="G134" r:id="rId144" display="https://www.procyclingstats.com/rider/mark-stewart"/>
    <hyperlink ref="S608" r:id="rId145" display="https://www.procyclingstats.com/rider/sander-lemmens"/>
    <hyperlink ref="S297" r:id="rId146" display="https://www.procyclingstats.com/rider/embret-svestad-bardseng"/>
    <hyperlink ref="S600" r:id="rId147" display="https://www.procyclingstats.com/rider/antoine-huby"/>
    <hyperlink ref="S306" r:id="rId148" display="https://www.procyclingstats.com/rider/isaac-canton"/>
    <hyperlink ref="S603" r:id="rId149" display="https://www.procyclingstats.com/rider/unai-iribar-jauregi"/>
    <hyperlink ref="S284" r:id="rId150" display="https://www.procyclingstats.com/rider/antoine-debons"/>
    <hyperlink ref="S549" r:id="rId151" display="https://www.procyclingstats.com/rider/valere-thiebaud"/>
    <hyperlink ref="S140" r:id="rId152" display="https://www.procyclingstats.com/rider/nils-brun"/>
    <hyperlink ref="A96" r:id="rId153" display="https://www.procyclingstats.com/rider/ben-healy"/>
    <hyperlink ref="S175" r:id="rId154" display="https://www.procyclingstats.com/rider/jenno-berckmoes"/>
    <hyperlink ref="S176" r:id="rId155" display="https://www.procyclingstats.com/rider/milan-fretin"/>
    <hyperlink ref="S98" r:id="rId156" display="https://www.procyclingstats.com/rider/alex-colman"/>
    <hyperlink ref="S374" r:id="rId157" display="https://www.procyclingstats.com/rider/louis-blouwe"/>
    <hyperlink ref="S291" r:id="rId158" display="https://www.procyclingstats.com/rider/matthieu-ladagnous"/>
    <hyperlink ref="S307" r:id="rId159" display="https://www.procyclingstats.com/rider/joris-delbove"/>
    <hyperlink ref="S630" r:id="rId160" display="https://www.procyclingstats.com/rider/ward-vanhoof"/>
    <hyperlink ref="G93" r:id="rId161" display="https://www.procyclingstats.com/rider/carl-fredrik-hagen"/>
    <hyperlink ref="S378" r:id="rId162" display="https://www.procyclingstats.com/rider/nicolas-dalla-valle"/>
    <hyperlink ref="S473" r:id="rId163" display="https://www.procyclingstats.com/rider/lauro-cesar-chaman"/>
    <hyperlink ref="S141" r:id="rId164" display="https://www.procyclingstats.com/rider/emiliano-contreras"/>
    <hyperlink ref="S339" r:id="rId165" display="https://www.procyclingstats.com/rider/sixto-nunez"/>
    <hyperlink ref="S594" r:id="rId166" display="https://www.procyclingstats.com/rider/andre-eduardo-gohr"/>
    <hyperlink ref="S142" r:id="rId167" display="https://www.procyclingstats.com/rider/eddy-fine"/>
    <hyperlink ref="M109" r:id="rId168" display="https://www.procyclingstats.com/rider/christopher-lawless"/>
    <hyperlink ref="G80" r:id="rId169" display="https://www.procyclingstats.com/rider/samuel-watson"/>
    <hyperlink ref="S212" r:id="rId170" display="https://www.procyclingstats.com/rider/morne-van-niekerk"/>
    <hyperlink ref="S519" r:id="rId171" display="https://www.procyclingstats.com/rider/pavel-bittner"/>
    <hyperlink ref="S288" r:id="rId172" display="https://www.procyclingstats.com/rider/timo-kielich"/>
    <hyperlink ref="G104" r:id="rId173" display="https://www.procyclingstats.com/rider/madis-mihkels"/>
    <hyperlink ref="S584" r:id="rId174" display="https://www.procyclingstats.com/rider/tomas-barta"/>
    <hyperlink ref="S617" r:id="rId175" display="https://www.procyclingstats.com/rider/ukko-iisakki-peltonen"/>
    <hyperlink ref="S436" r:id="rId176" display="https://www.procyclingstats.com/rider/peeter-pruus"/>
    <hyperlink ref="S538" r:id="rId177" display="https://www.procyclingstats.com/rider/arne-peters"/>
    <hyperlink ref="S531" r:id="rId178" display="https://www.procyclingstats.com/rider/jakub-murias"/>
    <hyperlink ref="G126" r:id="rId179" display="https://www.procyclingstats.com/rider/gilles-de-wilde"/>
    <hyperlink ref="S267" r:id="rId180" display="https://www.procyclingstats.com/rider/paul-hennequin"/>
    <hyperlink ref="S294" r:id="rId181" display="https://www.procyclingstats.com/rider/julian-mertens"/>
    <hyperlink ref="S158" r:id="rId182" display="https://www.procyclingstats.com/rider/jorge-arcas"/>
    <hyperlink ref="A61" r:id="rId183" display="https://www.procyclingstats.com/rider/domen-novak"/>
    <hyperlink ref="S336" r:id="rId184" display="https://www.procyclingstats.com/rider/michael-hepburn"/>
    <hyperlink ref="G117" r:id="rId185" display="https://www.procyclingstats.com/rider/mikael-cherel"/>
    <hyperlink ref="S433" r:id="rId186" display="https://www.procyclingstats.com/rider/alessio-martinelli"/>
    <hyperlink ref="S342" r:id="rId187" display="https://www.procyclingstats.com/rider/laurens-sweeck"/>
    <hyperlink ref="S312" r:id="rId188" display="https://www.procyclingstats.com/rider/riccardo-lucca"/>
    <hyperlink ref="S631" r:id="rId189" display="https://www.procyclingstats.com/rider/riccardo-verza-2"/>
    <hyperlink ref="S439" r:id="rId190" display="https://www.procyclingstats.com/rider/edoardo-sandri"/>
    <hyperlink ref="S624" r:id="rId191" display="https://www.procyclingstats.com/rider/oliver-stockwell"/>
    <hyperlink ref="G131" r:id="rId192" display="https://www.procyclingstats.com/rider/alessandro-fancellu"/>
    <hyperlink ref="S517" r:id="rId193" display="https://www.procyclingstats.com/rider/thijs-aerts"/>
    <hyperlink ref="S99" r:id="rId194" display="https://www.procyclingstats.com/rider/tomas-kopecky"/>
    <hyperlink ref="S163" r:id="rId195" display="https://www.procyclingstats.com/rider/alexander-salby"/>
    <hyperlink ref="S308" r:id="rId196" display="https://www.procyclingstats.com/rider/ceriel-desal"/>
    <hyperlink ref="S393" r:id="rId197" display="https://www.procyclingstats.com/rider/dimitri-peyskens"/>
    <hyperlink ref="S496" r:id="rId198" display="https://www.procyclingstats.com/rider/roel-van-sintmaartensdijk"/>
    <hyperlink ref="S597" r:id="rId199" display="https://www.procyclingstats.com/rider/jean-goubert"/>
    <hyperlink ref="S311" r:id="rId200" display="https://www.procyclingstats.com/rider/lasse-norman-hansen"/>
    <hyperlink ref="S115" r:id="rId201" display="https://www.procyclingstats.com/rider/alex-tolio"/>
    <hyperlink ref="G76" r:id="rId202" display="https://www.procyclingstats.com/rider/vojtech-repa"/>
    <hyperlink ref="S437" r:id="rId203" display="https://www.procyclingstats.com/rider/edward-ravasi"/>
    <hyperlink ref="S394" r:id="rId204" display="https://www.procyclingstats.com/rider/viktor-potocki"/>
    <hyperlink ref="S599" r:id="rId205" display="https://www.procyclingstats.com/rider/dylan-hopkins"/>
    <hyperlink ref="S497" r:id="rId206" display="https://www.procyclingstats.com/rider/simon-vitzthum"/>
    <hyperlink ref="S498" r:id="rId207" display="https://www.procyclingstats.com/rider/yannis-voisard"/>
    <hyperlink ref="M154" r:id="rId208" display="https://www.procyclingstats.com/rider/xabier-mikel-azparren-irurzun"/>
    <hyperlink ref="S390" r:id="rId209" display="https://www.procyclingstats.com/rider/truls-nordhagen"/>
    <hyperlink ref="S396" r:id="rId210" display="https://www.procyclingstats.com/rider/george-simpson"/>
    <hyperlink ref="S382" r:id="rId211" display="https://www.procyclingstats.com/rider/kamil-gradek"/>
    <hyperlink ref="G141" r:id="rId212" display="https://www.procyclingstats.com/rider/derek-gee"/>
    <hyperlink ref="S111" r:id="rId213" display="https://www.procyclingstats.com/rider/matteo-dal-cin"/>
    <hyperlink ref="S392" r:id="rId214" display="https://www.procyclingstats.com/rider/george-peden"/>
    <hyperlink ref="S235" r:id="rId215" display="https://www.procyclingstats.com/rider/regan-gough"/>
    <hyperlink ref="S401" r:id="rId216" display="https://www.procyclingstats.com/rider/michael-vink"/>
    <hyperlink ref="S239" r:id="rId217" display="https://www.procyclingstats.com/rider/byron-munton"/>
    <hyperlink ref="S240" r:id="rId218" display="https://www.procyclingstats.com/rider/yuriy-natarov"/>
    <hyperlink ref="S234" r:id="rId219" display="https://www.procyclingstats.com/rider/jan-andrej-cully"/>
    <hyperlink ref="S375" r:id="rId220" display="https://www.procyclingstats.com/rider/marek-canecky"/>
    <hyperlink ref="S296" r:id="rId221" display="https://www.procyclingstats.com/rider/alexandar-richardson"/>
    <hyperlink ref="S242" r:id="rId222" display="https://www.procyclingstats.com/rider/yeison-rincon"/>
    <hyperlink ref="S245" r:id="rId223" display="https://www.procyclingstats.com/rider/james-whelan"/>
    <hyperlink ref="S384" r:id="rId224" display="https://www.procyclingstats.com/rider/brendan-johnston"/>
    <hyperlink ref="M158" r:id="rId225" display="https://www.procyclingstats.com/rider/kristijan-koren"/>
    <hyperlink ref="S244" r:id="rId226" display="https://www.procyclingstats.com/rider/tyler-stites"/>
    <hyperlink ref="S398" r:id="rId227" display="https://www.procyclingstats.com/rider/colin-stussi"/>
    <hyperlink ref="S233" r:id="rId228" display="https://www.procyclingstats.com/rider/tiago-antunes"/>
    <hyperlink ref="S376" r:id="rId229" display="https://www.procyclingstats.com/rider/fabio-manuel-fernandes-costa"/>
    <hyperlink ref="S238" r:id="rId230" display="https://www.procyclingstats.com/rider/richard-huera"/>
    <hyperlink ref="S143" r:id="rId231" display="https://www.procyclingstats.com/rider/cormac-mcgeough"/>
    <hyperlink ref="S246" r:id="rId232" display="https://www.procyclingstats.com/rider/matej-zahalka"/>
    <hyperlink ref="S402" r:id="rId233" display="https://www.procyclingstats.com/rider/artyom-zakharov"/>
    <hyperlink ref="S387" r:id="rId234" display="https://www.procyclingstats.com/rider/siim-kiskonen"/>
    <hyperlink ref="S380" r:id="rId235" display="https://www.procyclingstats.com/rider/andzs-flaksis"/>
    <hyperlink ref="S237" r:id="rId236" display="https://www.procyclingstats.com/rider/colin-heiderscheid"/>
    <hyperlink ref="S399" r:id="rId237" display="https://www.procyclingstats.com/rider/noe-ury"/>
    <hyperlink ref="S159" r:id="rId238" display="https://www.procyclingstats.com/rider/christopher-froome"/>
    <hyperlink ref="M144" r:id="rId239" display="https://www.procyclingstats.com/rider/gregor-muhlberger"/>
    <hyperlink ref="S293" r:id="rId240" display="https://www.procyclingstats.com/rider/lukas-meiler"/>
    <hyperlink ref="S424" r:id="rId241" display="https://www.procyclingstats.com/rider/johannes-adamietz"/>
    <hyperlink ref="S627" r:id="rId242" display="https://www.procyclingstats.com/rider/miquel-valls"/>
    <hyperlink ref="S264" r:id="rId243" display="https://www.procyclingstats.com/rider/jonathan-klever-caicedo"/>
    <hyperlink ref="S487" r:id="rId244" display="https://www.procyclingstats.com/rider/juan-antonio-lopez-cozar-jaimez"/>
    <hyperlink ref="S434" r:id="rId245" display="https://www.procyclingstats.com/rider/johan-meens"/>
    <hyperlink ref="S385" r:id="rId246" display="https://www.procyclingstats.com/rider/jan-kaspar"/>
    <hyperlink ref="G123" r:id="rId247" display="https://www.procyclingstats.com/rider/oscar-onley"/>
    <hyperlink ref="A112" r:id="rId248" display="https://www.procyclingstats.com/rider/archie-ryan"/>
    <hyperlink ref="S114" r:id="rId249" display="https://www.procyclingstats.com/rider/max-poole"/>
    <hyperlink ref="S179" r:id="rId250" display="https://www.procyclingstats.com/rider/bastien-tronchon"/>
    <hyperlink ref="S438" r:id="rId251" display="https://www.procyclingstats.com/rider/valentin-retailleau"/>
    <hyperlink ref="S546" r:id="rId252" display="https://www.procyclingstats.com/rider/pieter-serry"/>
    <hyperlink ref="S611" r:id="rId253" display="https://www.procyclingstats.com/rider/alex-martin-gutierrez"/>
    <hyperlink ref="S588" r:id="rId254" display="https://www.procyclingstats.com/rider/sam-brand"/>
    <hyperlink ref="S520" r:id="rId255" display="https://www.procyclingstats.com/rider/piotr-brozyna"/>
    <hyperlink ref="A49" r:id="rId256" display="https://www.procyclingstats.com/rider/michel-hessmann"/>
    <hyperlink ref="M110" r:id="rId257" display="https://www.procyclingstats.com/rider/kamil-malecki"/>
    <hyperlink ref="S193" r:id="rId258" display="https://www.procyclingstats.com/rider/syver-waersted"/>
    <hyperlink ref="M145" r:id="rId259" display="https://www.procyclingstats.com/rider/hannes-wilksch"/>
    <hyperlink ref="S619" r:id="rId260" display="https://www.procyclingstats.com/rider/louis-richard"/>
    <hyperlink ref="S341" r:id="rId261" display="https://www.procyclingstats.com/rider/oliver-rees"/>
    <hyperlink ref="M133" r:id="rId262" display="https://www.procyclingstats.com/rider/scott-mcgill"/>
    <hyperlink ref="S626" r:id="rId263" display="https://www.procyclingstats.com/rider/edwin-torres"/>
    <hyperlink ref="S144" r:id="rId264" display="https://www.procyclingstats.com/rider/jokin-murguialday-elorza"/>
    <hyperlink ref="S609" r:id="rId265" display="https://www.procyclingstats.com/rider/andoni-lopez-de-abetxuko-jimenez"/>
    <hyperlink ref="M125" r:id="rId266" display="https://www.procyclingstats.com/rider/victor-langellotti"/>
    <hyperlink ref="S429" r:id="rId267" display="https://www.procyclingstats.com/rider/txomin-juaristi"/>
    <hyperlink ref="S528" r:id="rId268" display="https://www.procyclingstats.com/rider/goncalo-leaca"/>
    <hyperlink ref="S425" r:id="rId269" display="https://www.procyclingstats.com/rider/andre-cardoso"/>
    <hyperlink ref="S475" r:id="rId270" display="https://www.procyclingstats.com/rider/jesus-del-pino"/>
    <hyperlink ref="S482" r:id="rId271" display="https://www.procyclingstats.com/rider/helder-goncalves"/>
    <hyperlink ref="S612" r:id="rId272" display="https://www.procyclingstats.com/rider/joao-medeiros"/>
    <hyperlink ref="G103" r:id="rId273" display="https://www.procyclingstats.com/rider/gleb-syritsa"/>
    <hyperlink ref="S540" r:id="rId274" display="https://www.procyclingstats.com/rider/blake-quick"/>
    <hyperlink ref="S271" r:id="rId275" display="https://www.procyclingstats.com/rider/cedric-pries"/>
    <hyperlink ref="S494" r:id="rId276" display="https://www.procyclingstats.com/rider/ylber-sefa"/>
    <hyperlink ref="S388" r:id="rId277" display="https://www.procyclingstats.com/rider/axel-mariault"/>
    <hyperlink ref="S490" r:id="rId278" display="https://www.procyclingstats.com/rider/nicklas-amdi-pedersen"/>
    <hyperlink ref="S527" r:id="rId279" display="https://www.procyclingstats.com/rider/magnus-henneberg"/>
    <hyperlink ref="S472" r:id="rId280" display="https://www.procyclingstats.com/rider/mathias-bregnhoj"/>
    <hyperlink ref="S309" r:id="rId281" display="https://www.procyclingstats.com/rider/anders-foldager"/>
    <hyperlink ref="M152" r:id="rId282" display="https://www.procyclingstats.com/rider/jacob-ahlsson"/>
    <hyperlink ref="G142" r:id="rId283" display="https://www.procyclingstats.com/rider/jakub-otruba"/>
    <hyperlink ref="S499" r:id="rId284" display="https://www.procyclingstats.com/rider/matic-zumer"/>
    <hyperlink ref="S614" r:id="rId285" display="https://www.procyclingstats.com/rider/ingvar-omarsson"/>
    <hyperlink ref="S586" r:id="rId286" display="https://www.procyclingstats.com/rider/davide-bomboi"/>
    <hyperlink ref="S373" r:id="rId287" display="https://www.procyclingstats.com/rider/ruben-apers"/>
    <hyperlink ref="S604" r:id="rId288" display="https://www.procyclingstats.com/rider/jordan-jegat"/>
    <hyperlink ref="S334" r:id="rId289" display="https://www.procyclingstats.com/rider/felix-gros"/>
    <hyperlink ref="S122" r:id="rId290" display="https://www.procyclingstats.com/rider/jakob-gessner"/>
    <hyperlink ref="S285" r:id="rId291" display="https://www.procyclingstats.com/rider/roman-duckert"/>
    <hyperlink ref="S492" r:id="rId292" display="https://www.procyclingstats.com/rider/frederik-rasmann"/>
    <hyperlink ref="S100" r:id="rId293" display="https://www.procyclingstats.com/rider/loe-van-belle"/>
    <hyperlink ref="M124" r:id="rId294" display="https://www.procyclingstats.com/rider/sebastian-kolze-changizi"/>
    <hyperlink ref="S481" r:id="rId295" display="https://www.procyclingstats.com/rider/nicolas-david-gomez"/>
    <hyperlink ref="S316" r:id="rId296" display="https://www.procyclingstats.com/rider/mats-wenzel"/>
    <hyperlink ref="S592" r:id="rId297" display="https://www.procyclingstats.com/rider/davide-dapporto"/>
    <hyperlink ref="S427" r:id="rId298" display="https://www.procyclingstats.com/rider/stian-fredheim"/>
    <hyperlink ref="S441" r:id="rId299" display="https://www.procyclingstats.com/rider/felix-stehli"/>
    <hyperlink ref="S161" r:id="rId300" display="https://www.procyclingstats.com/rider/adam-holm-jorgensen"/>
    <hyperlink ref="S208" r:id="rId301" display="https://www.procyclingstats.com/rider/jordan-labrosse"/>
    <hyperlink ref="S386" r:id="rId302" display="https://www.procyclingstats.com/rider/petr-kelemeh"/>
    <hyperlink ref="S550" r:id="rId303" display="https://www.procyclingstats.com/rider/baptiste-vadic"/>
    <hyperlink ref="S266" r:id="rId304" display="https://www.procyclingstats.com/rider/romain-gregoire1"/>
    <hyperlink ref="M156" r:id="rId305" display="https://www.procyclingstats.com/rider/thomas-gloag"/>
    <hyperlink ref="S621" r:id="rId306" display="https://www.procyclingstats.com/rider/maximilian-schmidbauer"/>
    <hyperlink ref="S486" r:id="rId307" display="https://www.procyclingstats.com/rider/william-junior-lecerf"/>
    <hyperlink ref="G133" r:id="rId308" display="https://www.procyclingstats.com/rider/davide-piganzoli"/>
    <hyperlink ref="S332" r:id="rId309" display="https://www.procyclingstats.com/rider/matthew-dinham"/>
    <hyperlink ref="S430" r:id="rId310" display="https://www.procyclingstats.com/rider/mathis-le-berre"/>
    <hyperlink ref="S313" r:id="rId311" display="https://www.procyclingstats.com/rider/lorenzo-milesi"/>
    <hyperlink ref="S440" r:id="rId312" display="https://www.procyclingstats.com/rider/alec-segaert"/>
    <hyperlink ref="S474" r:id="rId313" display="https://www.procyclingstats.com/rider/ewen-costiou"/>
    <hyperlink ref="S431" r:id="rId314" display="https://www.procyclingstats.com/rider/harold-martin-lopez"/>
    <hyperlink ref="S628" r:id="rId315" display="https://www.procyclingstats.com/rider/lennert-van-eetvelt"/>
    <hyperlink ref="S607" r:id="rId316" display="https://www.procyclingstats.com/rider/ryan-kamp"/>
    <hyperlink ref="S206" r:id="rId317" display="https://www.procyclingstats.com/rider/alexandre-balmer"/>
    <hyperlink ref="S314" r:id="rId318" display="https://www.procyclingstats.com/rider/robigzon-leandro-oyola"/>
    <hyperlink ref="S432" r:id="rId319" display="https://www.procyclingstats.com/rider/david-lozano"/>
    <hyperlink ref="S542" r:id="rId320" display="https://www.procyclingstats.com/rider/brendan-rhim"/>
    <hyperlink ref="S145" r:id="rId321" display="https://www.procyclingstats.com/rider/cristian-raileanu"/>
    <hyperlink ref="S480" r:id="rId322" display="https://www.procyclingstats.com/rider/lorenzo-ginestra"/>
    <hyperlink ref="S491" r:id="rId323" display="https://www.procyclingstats.com/rider/darren-rafferty"/>
    <hyperlink ref="S269" r:id="rId324" display="https://www.procyclingstats.com/rider/alessandro-iacchi"/>
    <hyperlink ref="S495" r:id="rId325" display="https://www.procyclingstats.com/rider/matthew-teggart"/>
    <hyperlink ref="S310" r:id="rId326" display="https://www.procyclingstats.com/rider/pierre-gautherat"/>
    <hyperlink ref="S243" r:id="rId327" display="https://www.procyclingstats.com/rider/ramon-sinkeldam"/>
    <hyperlink ref="S286" r:id="rId328" display="https://www.procyclingstats.com/rider/haest-jasper"/>
    <hyperlink ref="S629" r:id="rId329" display="https://www.procyclingstats.com/rider/daan-van-sintmaartensdijk"/>
    <hyperlink ref="S545" r:id="rId330" display="https://www.procyclingstats.com/rider/peter-schulting"/>
    <hyperlink ref="S331" r:id="rId331" display="https://www.procyclingstats.com/rider/abel-balderstone-roumens"/>
    <hyperlink ref="S522" r:id="rId332" display="https://www.procyclingstats.com/rider/davide-de-cassan"/>
    <hyperlink ref="S190" r:id="rId333" display="https://www.procyclingstats.com/rider/gil-gelders"/>
    <hyperlink ref="S623" r:id="rId334" display="https://www.procyclingstats.com/rider/kasper-viberg-sogaard"/>
    <hyperlink ref="S616" r:id="rId335" display="https://www.procyclingstats.com/rider/tobiasz-pawlak"/>
    <hyperlink ref="S395" r:id="rId336" display="https://www.procyclingstats.com/rider/brandon-smith-rivera-vargas"/>
    <hyperlink ref="S533" r:id="rId337" display="https://www.procyclingstats.com/rider/jean-claude-nzafashwanayo"/>
    <hyperlink ref="S532" r:id="rId338" display="https://www.procyclingstats.com/rider/hossein-nateghi"/>
    <hyperlink ref="S632" r:id="rId339" display="https://www.procyclingstats.com/rider/yunus-emre-yilmaz"/>
    <hyperlink ref="M118" r:id="rId340" display="https://www.procyclingstats.com/rider/saeid-safarzadeh"/>
    <hyperlink ref="S521" r:id="rId341" display="https://www.procyclingstats.com/rider/thanakhan-chaiyasombat"/>
    <hyperlink ref="S290" r:id="rId342" display="https://www.procyclingstats.com/rider/ali-labib-shotorban"/>
    <hyperlink ref="S484" r:id="rId343" display="https://www.procyclingstats.com/rider/sarbast-issa"/>
    <hyperlink ref="S602" r:id="rId344" display="https://www.procyclingstats.com/rider/emmanuel-iradukunda"/>
    <hyperlink ref="S625" r:id="rId345" display="https://www.procyclingstats.com/rider/tim-torn-teutenberg"/>
    <hyperlink ref="S552" r:id="rId346" display="https://www.procyclingstats.com/rider/florian-dauphin"/>
    <hyperlink ref="S298" r:id="rId347" display="https://www.procyclingstats.com/rider/hayato-okamoto"/>
    <hyperlink ref="M127" r:id="rId348" display="https://www.procyclingstats.com/rider/sam-culverwell"/>
    <hyperlink ref="A85" r:id="rId349" display="https://www.procyclingstats.com/rider/benjamin-dyball"/>
    <hyperlink ref="S194" r:id="rId350" display="https://www.procyclingstats.com/rider/marcos-garcia"/>
    <hyperlink ref="S553" r:id="rId351" display="https://www.procyclingstats.com/rider/stefan-bennett"/>
    <hyperlink ref="S403" r:id="rId352" display="https://www.procyclingstats.com/rider/chun-kai-feng"/>
    <hyperlink ref="S147" r:id="rId353" display="https://www.procyclingstats.com/rider/thomas-lebas"/>
    <hyperlink ref="S500" r:id="rId354" display="https://www.procyclingstats.com/rider/james-jobber"/>
    <hyperlink ref="S554" r:id="rId355" display="https://www.procyclingstats.com/rider/shoma-kazama"/>
    <hyperlink ref="S634" r:id="rId356" display="https://www.procyclingstats.com/rider/tadaaki-nakai"/>
    <hyperlink ref="S635" r:id="rId357" display="https://www.procyclingstats.com/rider/maxime-jarnet"/>
    <hyperlink ref="S213" r:id="rId358" display="https://www.procyclingstats.com/rider/matheo-vercher"/>
    <hyperlink ref="S404" r:id="rId359" display="https://www.procyclingstats.com/rider/yukiya-arashiro"/>
    <hyperlink ref="S443" r:id="rId360" display="https://www.procyclingstats.com/rider/francesco-busatto"/>
    <hyperlink ref="S405" r:id="rId361" display="https://www.procyclingstats.com/rider/craig-wiggins"/>
    <hyperlink ref="S444" r:id="rId362" display="https://www.procyclingstats.com/rider/carter-bettles"/>
    <hyperlink ref="S555" r:id="rId363" display="https://www.procyclingstats.com/rider/david-van-der-poel"/>
    <hyperlink ref="S343" r:id="rId364" display="https://www.procyclingstats.com/rider/jason-osborne"/>
    <hyperlink ref="S406" r:id="rId365" display="https://www.procyclingstats.com/rider/lucas-de-rossi"/>
    <hyperlink ref="M83" r:id="rId366" display="https://www.procyclingstats.com/rider/robert-gesink"/>
    <hyperlink ref="G71" r:id="rId367" display="https://www.procyclingstats.com/rider/jose-felix-parr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17"/>
  <sheetViews>
    <sheetView tabSelected="1" topLeftCell="A487" zoomScaleNormal="100" workbookViewId="0">
      <selection activeCell="D518" sqref="D51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4112</v>
      </c>
    </row>
    <row r="2" spans="1:13" ht="15" customHeight="1">
      <c r="A2" s="487" t="s">
        <v>4492</v>
      </c>
    </row>
    <row r="3" spans="1:13" ht="15" customHeight="1">
      <c r="A3" s="504" t="s">
        <v>4129</v>
      </c>
      <c r="B3" s="505"/>
    </row>
    <row r="4" spans="1:13" ht="15" customHeight="1">
      <c r="A4" s="291" t="s">
        <v>4127</v>
      </c>
      <c r="B4" s="291" t="s">
        <v>2691</v>
      </c>
      <c r="C4" s="291" t="s">
        <v>2692</v>
      </c>
      <c r="D4" s="291" t="s">
        <v>2693</v>
      </c>
      <c r="E4" s="291" t="s">
        <v>2694</v>
      </c>
      <c r="F4" s="291" t="s">
        <v>2695</v>
      </c>
      <c r="G4" s="291" t="s">
        <v>40</v>
      </c>
      <c r="H4" s="451" t="s">
        <v>2453</v>
      </c>
      <c r="M4" s="124" t="s">
        <v>2453</v>
      </c>
    </row>
    <row r="5" spans="1:13" ht="15" customHeight="1">
      <c r="A5" s="25" t="s">
        <v>4499</v>
      </c>
      <c r="B5" s="25" t="s">
        <v>2025</v>
      </c>
      <c r="C5" s="25" t="s">
        <v>4530</v>
      </c>
      <c r="D5" s="25" t="s">
        <v>2008</v>
      </c>
      <c r="E5" s="25" t="s">
        <v>1652</v>
      </c>
      <c r="F5" s="25" t="s">
        <v>783</v>
      </c>
      <c r="G5" s="25" t="s">
        <v>2008</v>
      </c>
      <c r="H5" s="392" t="s">
        <v>2008</v>
      </c>
      <c r="I5" s="221" t="s">
        <v>4706</v>
      </c>
      <c r="M5" s="124"/>
    </row>
    <row r="6" spans="1:13" ht="15" customHeight="1">
      <c r="A6" s="26" t="s">
        <v>2008</v>
      </c>
      <c r="B6" s="26" t="s">
        <v>1652</v>
      </c>
      <c r="C6" s="26" t="s">
        <v>3372</v>
      </c>
      <c r="D6" s="26" t="s">
        <v>2051</v>
      </c>
      <c r="E6" s="26" t="s">
        <v>3387</v>
      </c>
      <c r="F6" s="26" t="s">
        <v>9</v>
      </c>
      <c r="G6" s="26" t="s">
        <v>783</v>
      </c>
      <c r="H6" s="466" t="s">
        <v>4128</v>
      </c>
      <c r="I6" s="221" t="s">
        <v>4706</v>
      </c>
      <c r="M6" t="s">
        <v>2027</v>
      </c>
    </row>
    <row r="7" spans="1:13" ht="15" customHeight="1">
      <c r="A7" s="21" t="s">
        <v>800</v>
      </c>
      <c r="B7" s="21" t="s">
        <v>3387</v>
      </c>
      <c r="C7" s="21" t="s">
        <v>3388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7" t="s">
        <v>4493</v>
      </c>
    </row>
    <row r="10" spans="1:13" ht="15" customHeight="1">
      <c r="A10" s="24" t="s">
        <v>4130</v>
      </c>
      <c r="F10" s="447"/>
    </row>
    <row r="11" spans="1:13" ht="15" customHeight="1">
      <c r="A11" s="25" t="s">
        <v>2054</v>
      </c>
      <c r="B11" s="451" t="s">
        <v>2453</v>
      </c>
    </row>
    <row r="12" spans="1:13" ht="15" customHeight="1">
      <c r="A12" s="26" t="s">
        <v>3397</v>
      </c>
      <c r="B12" s="392" t="s">
        <v>2008</v>
      </c>
      <c r="C12" s="221" t="s">
        <v>4709</v>
      </c>
    </row>
    <row r="13" spans="1:13" ht="15" customHeight="1">
      <c r="A13" s="21" t="s">
        <v>3388</v>
      </c>
      <c r="B13" s="466" t="s">
        <v>4555</v>
      </c>
      <c r="C13" s="221" t="s">
        <v>4710</v>
      </c>
    </row>
    <row r="14" spans="1:13" ht="15" customHeight="1">
      <c r="A14" s="21" t="s">
        <v>2012</v>
      </c>
      <c r="B14" s="452"/>
      <c r="C14" s="1"/>
    </row>
    <row r="15" spans="1:13" ht="15" customHeight="1">
      <c r="A15" s="21" t="s">
        <v>3381</v>
      </c>
      <c r="C15" s="1"/>
    </row>
    <row r="16" spans="1:13" ht="15" customHeight="1">
      <c r="A16" s="21" t="s">
        <v>3375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3377</v>
      </c>
      <c r="C18" s="1"/>
    </row>
    <row r="19" spans="1:6" ht="15" customHeight="1">
      <c r="A19" s="21" t="s">
        <v>3376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3368</v>
      </c>
      <c r="C21" s="1"/>
    </row>
    <row r="22" spans="1:6" ht="15" customHeight="1">
      <c r="A22" s="39"/>
      <c r="F22" s="447"/>
    </row>
    <row r="23" spans="1:6" ht="15" customHeight="1">
      <c r="A23" s="24" t="s">
        <v>4539</v>
      </c>
    </row>
    <row r="24" spans="1:6" ht="15" customHeight="1">
      <c r="A24" s="25" t="s">
        <v>3401</v>
      </c>
      <c r="B24" s="451" t="s">
        <v>2453</v>
      </c>
    </row>
    <row r="25" spans="1:6" ht="15" customHeight="1">
      <c r="A25" s="26" t="s">
        <v>796</v>
      </c>
      <c r="B25" s="392" t="s">
        <v>2008</v>
      </c>
      <c r="C25" s="221" t="s">
        <v>4711</v>
      </c>
    </row>
    <row r="26" spans="1:6" ht="15" customHeight="1">
      <c r="A26" s="21" t="s">
        <v>11</v>
      </c>
      <c r="B26" s="466" t="s">
        <v>4556</v>
      </c>
      <c r="C26" s="221" t="s">
        <v>4712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4549</v>
      </c>
    </row>
    <row r="30" spans="1:6" ht="15" customHeight="1">
      <c r="A30" s="25" t="s">
        <v>3368</v>
      </c>
      <c r="B30" s="451" t="s">
        <v>2453</v>
      </c>
    </row>
    <row r="31" spans="1:6" ht="15" customHeight="1">
      <c r="A31" s="26" t="s">
        <v>1647</v>
      </c>
      <c r="B31" s="392" t="s">
        <v>2008</v>
      </c>
      <c r="C31" s="221" t="s">
        <v>4708</v>
      </c>
    </row>
    <row r="32" spans="1:6" ht="15" customHeight="1">
      <c r="A32" s="21" t="s">
        <v>143</v>
      </c>
      <c r="B32" s="466" t="s">
        <v>4557</v>
      </c>
      <c r="C32" s="221" t="s">
        <v>4713</v>
      </c>
    </row>
    <row r="33" spans="1:6" ht="15" customHeight="1">
      <c r="B33" s="452"/>
    </row>
    <row r="34" spans="1:6" ht="15" customHeight="1">
      <c r="A34" s="24" t="s">
        <v>4540</v>
      </c>
    </row>
    <row r="35" spans="1:6" ht="15" customHeight="1">
      <c r="A35" s="25" t="s">
        <v>2028</v>
      </c>
      <c r="B35" s="451" t="s">
        <v>2453</v>
      </c>
    </row>
    <row r="36" spans="1:6" ht="15" customHeight="1">
      <c r="A36" s="25" t="s">
        <v>749</v>
      </c>
      <c r="B36" s="392" t="s">
        <v>2008</v>
      </c>
      <c r="C36" s="221" t="s">
        <v>4714</v>
      </c>
    </row>
    <row r="37" spans="1:6" ht="15" customHeight="1">
      <c r="A37" s="21" t="s">
        <v>4538</v>
      </c>
      <c r="B37" s="466" t="s">
        <v>4561</v>
      </c>
      <c r="C37" s="221" t="s">
        <v>4715</v>
      </c>
      <c r="F37" s="447"/>
    </row>
    <row r="38" spans="1:6" ht="15" customHeight="1">
      <c r="A38" s="21" t="s">
        <v>3384</v>
      </c>
      <c r="B38" s="392"/>
    </row>
    <row r="39" spans="1:6" ht="15" customHeight="1">
      <c r="B39" s="1"/>
    </row>
    <row r="40" spans="1:6" ht="15" customHeight="1">
      <c r="A40" s="24" t="s">
        <v>4541</v>
      </c>
    </row>
    <row r="41" spans="1:6" ht="15" customHeight="1">
      <c r="A41" s="25" t="s">
        <v>2028</v>
      </c>
      <c r="B41" s="451" t="s">
        <v>2453</v>
      </c>
    </row>
    <row r="42" spans="1:6" ht="15" customHeight="1">
      <c r="A42" s="25" t="s">
        <v>749</v>
      </c>
      <c r="B42" s="392" t="s">
        <v>2008</v>
      </c>
      <c r="C42" s="221" t="s">
        <v>4716</v>
      </c>
    </row>
    <row r="43" spans="1:6" ht="15" customHeight="1">
      <c r="A43" s="21" t="s">
        <v>779</v>
      </c>
      <c r="B43" s="466" t="s">
        <v>4563</v>
      </c>
      <c r="C43" s="221" t="s">
        <v>4717</v>
      </c>
      <c r="F43" s="447"/>
    </row>
    <row r="44" spans="1:6" ht="15" customHeight="1">
      <c r="B44" s="452"/>
    </row>
    <row r="45" spans="1:6" ht="15" customHeight="1">
      <c r="A45" s="24" t="s">
        <v>4542</v>
      </c>
    </row>
    <row r="46" spans="1:6" ht="15" customHeight="1">
      <c r="A46" s="25" t="s">
        <v>783</v>
      </c>
      <c r="B46" s="451" t="s">
        <v>2453</v>
      </c>
    </row>
    <row r="47" spans="1:6" ht="15" customHeight="1">
      <c r="A47" s="26" t="s">
        <v>143</v>
      </c>
      <c r="B47" s="392" t="s">
        <v>2008</v>
      </c>
      <c r="C47" s="221" t="s">
        <v>4708</v>
      </c>
    </row>
    <row r="48" spans="1:6" ht="15" customHeight="1">
      <c r="A48" s="21" t="s">
        <v>33</v>
      </c>
      <c r="B48" s="466" t="s">
        <v>4565</v>
      </c>
      <c r="C48" s="221" t="s">
        <v>4718</v>
      </c>
      <c r="F48" s="447"/>
    </row>
    <row r="49" spans="1:10" ht="15" customHeight="1">
      <c r="B49" s="466"/>
    </row>
    <row r="50" spans="1:10" ht="15" customHeight="1">
      <c r="A50" s="24" t="s">
        <v>4543</v>
      </c>
    </row>
    <row r="51" spans="1:10" ht="15" customHeight="1">
      <c r="A51" s="25" t="s">
        <v>27</v>
      </c>
      <c r="B51" s="451" t="s">
        <v>2453</v>
      </c>
    </row>
    <row r="52" spans="1:10" ht="15" customHeight="1">
      <c r="A52" s="26" t="s">
        <v>728</v>
      </c>
      <c r="B52" s="392" t="s">
        <v>2008</v>
      </c>
      <c r="C52" s="221" t="s">
        <v>4708</v>
      </c>
    </row>
    <row r="53" spans="1:10" ht="15" customHeight="1">
      <c r="A53" s="21" t="s">
        <v>2051</v>
      </c>
      <c r="B53" s="466" t="s">
        <v>4571</v>
      </c>
      <c r="C53" s="221" t="s">
        <v>4719</v>
      </c>
    </row>
    <row r="54" spans="1:10" ht="15" customHeight="1">
      <c r="A54" s="21"/>
      <c r="B54" s="452"/>
      <c r="F54" s="447"/>
    </row>
    <row r="55" spans="1:10" ht="15" customHeight="1">
      <c r="A55" s="24" t="s">
        <v>4545</v>
      </c>
    </row>
    <row r="56" spans="1:10" ht="15" customHeight="1">
      <c r="A56" s="291" t="s">
        <v>2691</v>
      </c>
      <c r="B56" s="291" t="s">
        <v>2692</v>
      </c>
      <c r="C56" s="291" t="s">
        <v>2693</v>
      </c>
      <c r="D56" s="291" t="s">
        <v>2694</v>
      </c>
      <c r="E56" s="291" t="s">
        <v>2695</v>
      </c>
      <c r="F56" s="291" t="s">
        <v>2696</v>
      </c>
      <c r="G56" s="291" t="s">
        <v>2697</v>
      </c>
      <c r="H56" s="291" t="s">
        <v>40</v>
      </c>
      <c r="I56" s="451" t="s">
        <v>2453</v>
      </c>
    </row>
    <row r="57" spans="1:10" ht="15" customHeight="1">
      <c r="A57" s="25" t="s">
        <v>4537</v>
      </c>
      <c r="B57" s="25" t="s">
        <v>33</v>
      </c>
      <c r="C57" s="25" t="s">
        <v>33</v>
      </c>
      <c r="D57" s="25" t="s">
        <v>33</v>
      </c>
      <c r="E57" s="25" t="s">
        <v>3367</v>
      </c>
      <c r="F57" s="25" t="s">
        <v>1</v>
      </c>
      <c r="G57" s="25" t="s">
        <v>3367</v>
      </c>
      <c r="H57" s="25" t="s">
        <v>153</v>
      </c>
      <c r="I57" s="392" t="s">
        <v>2008</v>
      </c>
      <c r="J57" s="221" t="s">
        <v>4720</v>
      </c>
    </row>
    <row r="58" spans="1:10" ht="15" customHeight="1">
      <c r="A58" s="26" t="s">
        <v>4537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3374</v>
      </c>
      <c r="G58" s="25" t="s">
        <v>1654</v>
      </c>
      <c r="H58" s="26" t="s">
        <v>2011</v>
      </c>
      <c r="I58" s="466" t="s">
        <v>4582</v>
      </c>
      <c r="J58" s="221" t="s">
        <v>4721</v>
      </c>
    </row>
    <row r="59" spans="1:10" ht="15" customHeight="1">
      <c r="A59" s="21" t="s">
        <v>4537</v>
      </c>
      <c r="B59" s="26" t="s">
        <v>31</v>
      </c>
      <c r="C59" s="26" t="s">
        <v>31</v>
      </c>
      <c r="D59" s="26" t="s">
        <v>31</v>
      </c>
      <c r="E59" s="21" t="s">
        <v>4537</v>
      </c>
      <c r="F59" s="21" t="s">
        <v>4537</v>
      </c>
      <c r="G59" s="21" t="s">
        <v>4537</v>
      </c>
      <c r="H59" s="21" t="s">
        <v>33</v>
      </c>
      <c r="I59" s="452"/>
    </row>
    <row r="60" spans="1:10" ht="15" customHeight="1"/>
    <row r="61" spans="1:10" ht="15" customHeight="1">
      <c r="A61" s="24" t="s">
        <v>4544</v>
      </c>
    </row>
    <row r="62" spans="1:10" ht="15" customHeight="1">
      <c r="A62" s="291" t="s">
        <v>2691</v>
      </c>
      <c r="B62" s="291" t="s">
        <v>2692</v>
      </c>
      <c r="C62" s="291" t="s">
        <v>2693</v>
      </c>
      <c r="D62" s="291" t="s">
        <v>2694</v>
      </c>
      <c r="E62" s="291" t="s">
        <v>2695</v>
      </c>
      <c r="F62" s="291" t="s">
        <v>2696</v>
      </c>
      <c r="G62" s="291" t="s">
        <v>2697</v>
      </c>
      <c r="H62" s="291" t="s">
        <v>40</v>
      </c>
      <c r="I62" s="451" t="s">
        <v>2453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2008</v>
      </c>
      <c r="F63" s="25" t="s">
        <v>1657</v>
      </c>
      <c r="G63" s="25" t="s">
        <v>790</v>
      </c>
      <c r="H63" s="25" t="s">
        <v>2008</v>
      </c>
      <c r="I63" s="392" t="s">
        <v>2008</v>
      </c>
      <c r="J63" s="221" t="s">
        <v>4707</v>
      </c>
    </row>
    <row r="64" spans="1:10" ht="15" customHeight="1">
      <c r="A64" s="26" t="s">
        <v>3377</v>
      </c>
      <c r="B64" s="26" t="s">
        <v>2158</v>
      </c>
      <c r="C64" s="26" t="s">
        <v>728</v>
      </c>
      <c r="D64" s="26" t="s">
        <v>1657</v>
      </c>
      <c r="E64" s="26" t="s">
        <v>2053</v>
      </c>
      <c r="F64" s="26" t="s">
        <v>748</v>
      </c>
      <c r="G64" s="26" t="s">
        <v>782</v>
      </c>
      <c r="H64" s="26" t="s">
        <v>2053</v>
      </c>
      <c r="I64" s="466" t="s">
        <v>4596</v>
      </c>
      <c r="J64" s="221" t="s">
        <v>4722</v>
      </c>
    </row>
    <row r="65" spans="1:9" ht="15" customHeight="1">
      <c r="A65" s="21" t="s">
        <v>4530</v>
      </c>
      <c r="B65" s="21" t="s">
        <v>3370</v>
      </c>
      <c r="C65" s="21" t="s">
        <v>2003</v>
      </c>
      <c r="D65" s="21" t="s">
        <v>3381</v>
      </c>
      <c r="E65" s="21" t="s">
        <v>3379</v>
      </c>
      <c r="F65" s="21" t="s">
        <v>2008</v>
      </c>
      <c r="G65" s="21" t="s">
        <v>1653</v>
      </c>
      <c r="H65" s="21" t="s">
        <v>748</v>
      </c>
      <c r="I65" s="452"/>
    </row>
    <row r="66" spans="1:9" ht="15" customHeight="1">
      <c r="B66" s="1"/>
    </row>
    <row r="67" spans="1:9" ht="15" customHeight="1">
      <c r="A67" s="504" t="s">
        <v>4546</v>
      </c>
      <c r="B67" s="505"/>
      <c r="F67" s="447"/>
    </row>
    <row r="68" spans="1:9" ht="15" customHeight="1">
      <c r="A68" s="25" t="s">
        <v>2008</v>
      </c>
      <c r="B68" s="451" t="s">
        <v>2453</v>
      </c>
    </row>
    <row r="69" spans="1:9" ht="15" customHeight="1">
      <c r="A69" s="26" t="s">
        <v>3379</v>
      </c>
      <c r="B69" s="392" t="s">
        <v>2008</v>
      </c>
      <c r="C69" s="221" t="s">
        <v>4708</v>
      </c>
    </row>
    <row r="70" spans="1:9" ht="15" customHeight="1">
      <c r="A70" s="21" t="s">
        <v>3387</v>
      </c>
      <c r="B70" s="466" t="s">
        <v>4598</v>
      </c>
      <c r="C70" s="221" t="s">
        <v>4723</v>
      </c>
    </row>
    <row r="71" spans="1:9" ht="15" customHeight="1">
      <c r="B71" s="452"/>
      <c r="C71" s="1"/>
    </row>
    <row r="72" spans="1:9" ht="15" customHeight="1">
      <c r="A72" s="487" t="s">
        <v>4494</v>
      </c>
    </row>
    <row r="73" spans="1:9" ht="15" customHeight="1">
      <c r="A73" s="24" t="s">
        <v>4489</v>
      </c>
      <c r="F73" s="447"/>
    </row>
    <row r="74" spans="1:9" ht="15" customHeight="1">
      <c r="A74" s="291" t="s">
        <v>2691</v>
      </c>
      <c r="B74" s="291" t="s">
        <v>2692</v>
      </c>
      <c r="C74" s="291" t="s">
        <v>2693</v>
      </c>
      <c r="D74" s="291" t="s">
        <v>2694</v>
      </c>
      <c r="E74" s="291" t="s">
        <v>2695</v>
      </c>
      <c r="F74" s="291" t="s">
        <v>40</v>
      </c>
      <c r="G74" s="451" t="s">
        <v>2453</v>
      </c>
    </row>
    <row r="75" spans="1:9" ht="15" customHeight="1">
      <c r="A75" s="25" t="s">
        <v>757</v>
      </c>
      <c r="B75" s="25" t="s">
        <v>3377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2008</v>
      </c>
      <c r="H75" s="221" t="s">
        <v>4728</v>
      </c>
    </row>
    <row r="76" spans="1:9" ht="15" customHeight="1">
      <c r="A76" s="26" t="s">
        <v>763</v>
      </c>
      <c r="B76" s="26" t="s">
        <v>2009</v>
      </c>
      <c r="C76" s="26" t="s">
        <v>25</v>
      </c>
      <c r="D76" s="26" t="s">
        <v>2008</v>
      </c>
      <c r="E76" s="26" t="s">
        <v>3380</v>
      </c>
      <c r="F76" s="26" t="s">
        <v>155</v>
      </c>
      <c r="G76" s="466" t="s">
        <v>4739</v>
      </c>
      <c r="H76" s="221" t="s">
        <v>4729</v>
      </c>
    </row>
    <row r="77" spans="1:9" ht="15" customHeight="1">
      <c r="A77" s="26" t="s">
        <v>738</v>
      </c>
      <c r="B77" s="21" t="s">
        <v>3381</v>
      </c>
      <c r="C77" s="21" t="s">
        <v>154</v>
      </c>
      <c r="D77" s="21" t="s">
        <v>4724</v>
      </c>
      <c r="E77" s="21" t="s">
        <v>790</v>
      </c>
      <c r="F77" s="21" t="s">
        <v>3381</v>
      </c>
      <c r="G77" s="452"/>
    </row>
    <row r="78" spans="1:9" ht="15" customHeight="1">
      <c r="A78" s="26" t="s">
        <v>3373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7"/>
    </row>
    <row r="81" spans="1:8" ht="15" customHeight="1">
      <c r="A81" s="24" t="s">
        <v>4490</v>
      </c>
      <c r="F81" s="447"/>
    </row>
    <row r="82" spans="1:8" ht="15" customHeight="1">
      <c r="A82" s="291" t="s">
        <v>2691</v>
      </c>
      <c r="B82" s="291" t="s">
        <v>2692</v>
      </c>
      <c r="C82" s="291" t="s">
        <v>2693</v>
      </c>
      <c r="D82" s="291" t="s">
        <v>2694</v>
      </c>
      <c r="E82" s="291" t="s">
        <v>2695</v>
      </c>
      <c r="F82" s="291" t="s">
        <v>40</v>
      </c>
      <c r="G82" s="451" t="s">
        <v>2453</v>
      </c>
    </row>
    <row r="83" spans="1:8" ht="15" customHeight="1">
      <c r="A83" s="25" t="s">
        <v>3376</v>
      </c>
      <c r="B83" s="25" t="s">
        <v>4537</v>
      </c>
      <c r="C83" s="25" t="s">
        <v>3375</v>
      </c>
      <c r="D83" s="25" t="s">
        <v>2019</v>
      </c>
      <c r="E83" s="25" t="s">
        <v>2028</v>
      </c>
      <c r="F83" s="25" t="s">
        <v>2019</v>
      </c>
      <c r="G83" s="392" t="s">
        <v>2008</v>
      </c>
      <c r="H83" s="221" t="s">
        <v>4732</v>
      </c>
    </row>
    <row r="84" spans="1:8" ht="15" customHeight="1">
      <c r="A84" s="26" t="s">
        <v>3377</v>
      </c>
      <c r="B84" s="26" t="s">
        <v>4537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6" t="s">
        <v>4740</v>
      </c>
      <c r="H84" s="221" t="s">
        <v>4733</v>
      </c>
    </row>
    <row r="85" spans="1:8" ht="15" customHeight="1">
      <c r="A85" s="21" t="s">
        <v>1659</v>
      </c>
      <c r="B85" s="21" t="s">
        <v>4537</v>
      </c>
      <c r="C85" s="21" t="s">
        <v>778</v>
      </c>
      <c r="D85" s="26" t="s">
        <v>2012</v>
      </c>
      <c r="E85" s="21" t="s">
        <v>2019</v>
      </c>
      <c r="F85" s="21" t="s">
        <v>2012</v>
      </c>
      <c r="G85" s="452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4725</v>
      </c>
      <c r="C87" s="26"/>
      <c r="D87" s="26" t="s">
        <v>2027</v>
      </c>
      <c r="G87" s="1"/>
    </row>
    <row r="88" spans="1:8" ht="15" customHeight="1">
      <c r="A88" s="21"/>
      <c r="B88" t="s">
        <v>4725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4491</v>
      </c>
      <c r="F90" s="447"/>
    </row>
    <row r="91" spans="1:8" ht="15" customHeight="1">
      <c r="A91" s="291" t="s">
        <v>2691</v>
      </c>
      <c r="B91" s="291" t="s">
        <v>2692</v>
      </c>
      <c r="C91" s="291" t="s">
        <v>2693</v>
      </c>
      <c r="D91" s="291" t="s">
        <v>2694</v>
      </c>
      <c r="E91" s="291" t="s">
        <v>2695</v>
      </c>
      <c r="F91" s="291" t="s">
        <v>40</v>
      </c>
      <c r="G91" s="451" t="s">
        <v>2453</v>
      </c>
    </row>
    <row r="92" spans="1:8" ht="15" customHeight="1">
      <c r="A92" s="25" t="s">
        <v>1656</v>
      </c>
      <c r="B92" s="25" t="s">
        <v>3378</v>
      </c>
      <c r="C92" s="25" t="s">
        <v>162</v>
      </c>
      <c r="D92" s="25" t="s">
        <v>141</v>
      </c>
      <c r="E92" s="25" t="s">
        <v>3373</v>
      </c>
      <c r="F92" s="25" t="s">
        <v>778</v>
      </c>
      <c r="G92" s="392" t="s">
        <v>2008</v>
      </c>
      <c r="H92" s="221" t="s">
        <v>4737</v>
      </c>
    </row>
    <row r="93" spans="1:8" ht="15" customHeight="1">
      <c r="A93" s="26" t="s">
        <v>783</v>
      </c>
      <c r="B93" s="26" t="s">
        <v>3387</v>
      </c>
      <c r="C93" s="26" t="s">
        <v>9</v>
      </c>
      <c r="D93" s="26" t="s">
        <v>733</v>
      </c>
      <c r="E93" s="26" t="s">
        <v>4530</v>
      </c>
      <c r="F93" s="26" t="s">
        <v>733</v>
      </c>
      <c r="G93" s="466" t="s">
        <v>4741</v>
      </c>
      <c r="H93" s="221" t="s">
        <v>4738</v>
      </c>
    </row>
    <row r="94" spans="1:8" ht="15" customHeight="1">
      <c r="A94" s="21" t="s">
        <v>3369</v>
      </c>
      <c r="B94" s="21" t="s">
        <v>2027</v>
      </c>
      <c r="C94" s="26" t="s">
        <v>3385</v>
      </c>
      <c r="D94" s="21" t="s">
        <v>778</v>
      </c>
      <c r="E94" s="21" t="s">
        <v>2158</v>
      </c>
      <c r="F94" s="21" t="s">
        <v>3387</v>
      </c>
      <c r="G94" s="452"/>
    </row>
    <row r="95" spans="1:8" ht="15" customHeight="1"/>
    <row r="96" spans="1:8" ht="15" customHeight="1">
      <c r="A96" s="487" t="s">
        <v>4495</v>
      </c>
      <c r="C96" t="s">
        <v>4725</v>
      </c>
    </row>
    <row r="97" spans="1:6" ht="15" customHeight="1">
      <c r="A97" s="24" t="s">
        <v>4496</v>
      </c>
      <c r="C97" t="s">
        <v>4725</v>
      </c>
    </row>
    <row r="98" spans="1:6" ht="15" customHeight="1">
      <c r="A98" s="25" t="s">
        <v>1660</v>
      </c>
      <c r="B98" s="451" t="s">
        <v>2453</v>
      </c>
      <c r="C98" s="221" t="s">
        <v>4708</v>
      </c>
      <c r="F98" s="447"/>
    </row>
    <row r="99" spans="1:6" ht="15" customHeight="1">
      <c r="A99" s="26" t="s">
        <v>728</v>
      </c>
      <c r="B99" s="392" t="s">
        <v>2008</v>
      </c>
      <c r="C99" s="221" t="s">
        <v>4770</v>
      </c>
    </row>
    <row r="100" spans="1:6" ht="15" customHeight="1">
      <c r="A100" s="21" t="s">
        <v>3385</v>
      </c>
      <c r="B100" s="466" t="s">
        <v>4780</v>
      </c>
      <c r="C100" s="221"/>
    </row>
    <row r="101" spans="1:6" ht="15" customHeight="1">
      <c r="B101" s="452"/>
    </row>
    <row r="102" spans="1:6" ht="15" customHeight="1">
      <c r="A102" s="24" t="s">
        <v>4547</v>
      </c>
    </row>
    <row r="103" spans="1:6" ht="15" customHeight="1">
      <c r="A103" s="25" t="s">
        <v>3385</v>
      </c>
      <c r="B103" s="451" t="s">
        <v>2453</v>
      </c>
      <c r="C103" s="221" t="s">
        <v>4708</v>
      </c>
    </row>
    <row r="104" spans="1:6" ht="15" customHeight="1">
      <c r="A104" s="26" t="s">
        <v>3384</v>
      </c>
      <c r="B104" s="392" t="s">
        <v>2008</v>
      </c>
      <c r="C104" s="221" t="s">
        <v>4771</v>
      </c>
    </row>
    <row r="105" spans="1:6" ht="15" customHeight="1">
      <c r="A105" s="21" t="s">
        <v>771</v>
      </c>
      <c r="B105" s="466" t="s">
        <v>4781</v>
      </c>
      <c r="C105" s="221"/>
    </row>
    <row r="106" spans="1:6" ht="15" customHeight="1">
      <c r="A106" s="39"/>
      <c r="B106" s="452"/>
    </row>
    <row r="107" spans="1:6" ht="15" customHeight="1">
      <c r="A107" s="24" t="s">
        <v>4548</v>
      </c>
    </row>
    <row r="108" spans="1:6" ht="15" customHeight="1">
      <c r="A108" s="25" t="s">
        <v>796</v>
      </c>
      <c r="B108" s="451" t="s">
        <v>2453</v>
      </c>
      <c r="C108" s="221" t="s">
        <v>4708</v>
      </c>
      <c r="E108" s="447"/>
    </row>
    <row r="109" spans="1:6" ht="15" customHeight="1">
      <c r="A109" s="26" t="s">
        <v>1</v>
      </c>
      <c r="B109" s="392" t="s">
        <v>2008</v>
      </c>
      <c r="C109" s="221" t="s">
        <v>4772</v>
      </c>
      <c r="D109" s="291"/>
      <c r="E109" s="291"/>
      <c r="F109" s="124"/>
    </row>
    <row r="110" spans="1:6" ht="15" customHeight="1">
      <c r="A110" s="21" t="s">
        <v>1647</v>
      </c>
      <c r="B110" s="466" t="s">
        <v>4782</v>
      </c>
      <c r="C110" s="221"/>
      <c r="F110" s="124"/>
    </row>
    <row r="111" spans="1:6" ht="15" customHeight="1">
      <c r="A111" s="21"/>
      <c r="B111" s="452"/>
    </row>
    <row r="112" spans="1:6" ht="15" customHeight="1">
      <c r="A112" s="24" t="s">
        <v>4745</v>
      </c>
      <c r="F112" s="1"/>
    </row>
    <row r="113" spans="1:6" ht="15" customHeight="1">
      <c r="A113" s="25" t="s">
        <v>3367</v>
      </c>
      <c r="B113" s="451" t="s">
        <v>2453</v>
      </c>
      <c r="C113" s="221" t="s">
        <v>4773</v>
      </c>
      <c r="F113" s="447"/>
    </row>
    <row r="114" spans="1:6" ht="15" customHeight="1">
      <c r="A114" s="25" t="s">
        <v>1654</v>
      </c>
      <c r="B114" s="392" t="s">
        <v>2008</v>
      </c>
      <c r="C114" s="221" t="s">
        <v>4774</v>
      </c>
    </row>
    <row r="115" spans="1:6" ht="15" customHeight="1">
      <c r="A115" s="21" t="s">
        <v>4537</v>
      </c>
      <c r="B115" s="466" t="s">
        <v>4783</v>
      </c>
      <c r="C115" s="221"/>
    </row>
    <row r="116" spans="1:6" ht="15" customHeight="1">
      <c r="B116" s="452"/>
    </row>
    <row r="117" spans="1:6" ht="15" customHeight="1">
      <c r="A117" s="24" t="s">
        <v>4744</v>
      </c>
    </row>
    <row r="118" spans="1:6" ht="15" customHeight="1">
      <c r="A118" s="25" t="s">
        <v>153</v>
      </c>
      <c r="B118" s="451" t="s">
        <v>2453</v>
      </c>
      <c r="C118" s="221" t="s">
        <v>4708</v>
      </c>
    </row>
    <row r="119" spans="1:6" ht="15" customHeight="1">
      <c r="A119" s="26" t="s">
        <v>3375</v>
      </c>
      <c r="B119" s="392" t="s">
        <v>2008</v>
      </c>
      <c r="C119" s="221" t="s">
        <v>4775</v>
      </c>
    </row>
    <row r="120" spans="1:6" ht="15" customHeight="1">
      <c r="A120" s="21" t="s">
        <v>757</v>
      </c>
      <c r="B120" s="466" t="s">
        <v>4784</v>
      </c>
    </row>
    <row r="121" spans="1:6" ht="15" customHeight="1">
      <c r="B121" s="452"/>
    </row>
    <row r="122" spans="1:6" ht="15" customHeight="1">
      <c r="A122" s="24" t="s">
        <v>4746</v>
      </c>
    </row>
    <row r="123" spans="1:6" ht="15" customHeight="1">
      <c r="A123" s="25" t="s">
        <v>3367</v>
      </c>
      <c r="B123" s="451" t="s">
        <v>2453</v>
      </c>
      <c r="C123" s="221" t="s">
        <v>4773</v>
      </c>
    </row>
    <row r="124" spans="1:6" ht="15" customHeight="1">
      <c r="A124" s="25" t="s">
        <v>1654</v>
      </c>
      <c r="B124" s="392" t="s">
        <v>2008</v>
      </c>
      <c r="C124" s="221" t="s">
        <v>4788</v>
      </c>
    </row>
    <row r="125" spans="1:6" ht="15" customHeight="1">
      <c r="A125" s="21" t="s">
        <v>4537</v>
      </c>
      <c r="B125" s="466" t="s">
        <v>4787</v>
      </c>
      <c r="C125" s="221"/>
    </row>
    <row r="126" spans="1:6" ht="15" customHeight="1">
      <c r="B126" s="452"/>
    </row>
    <row r="127" spans="1:6" ht="15" customHeight="1">
      <c r="A127" s="24" t="s">
        <v>4747</v>
      </c>
    </row>
    <row r="128" spans="1:6" ht="15" customHeight="1">
      <c r="A128" s="25" t="s">
        <v>3385</v>
      </c>
      <c r="B128" s="451" t="s">
        <v>2453</v>
      </c>
      <c r="C128" s="221" t="s">
        <v>4708</v>
      </c>
    </row>
    <row r="129" spans="1:8" ht="15" customHeight="1">
      <c r="A129" s="26" t="s">
        <v>2009</v>
      </c>
      <c r="B129" s="392" t="s">
        <v>2008</v>
      </c>
      <c r="C129" s="221" t="s">
        <v>4794</v>
      </c>
    </row>
    <row r="130" spans="1:8" ht="15" customHeight="1">
      <c r="A130" s="21" t="s">
        <v>4499</v>
      </c>
      <c r="B130" s="466" t="s">
        <v>4793</v>
      </c>
      <c r="C130" s="221"/>
    </row>
    <row r="131" spans="1:8" ht="15" customHeight="1">
      <c r="A131" s="21"/>
      <c r="B131" s="392"/>
    </row>
    <row r="132" spans="1:8" ht="15" customHeight="1">
      <c r="A132" s="487" t="s">
        <v>4497</v>
      </c>
      <c r="F132" s="447"/>
    </row>
    <row r="133" spans="1:8" ht="15" customHeight="1">
      <c r="A133" s="24" t="s">
        <v>4748</v>
      </c>
      <c r="F133" s="447"/>
    </row>
    <row r="134" spans="1:8" ht="15" customHeight="1">
      <c r="A134" s="291" t="s">
        <v>2691</v>
      </c>
      <c r="B134" s="291" t="s">
        <v>2692</v>
      </c>
      <c r="C134" s="291" t="s">
        <v>2693</v>
      </c>
      <c r="D134" s="291" t="s">
        <v>2694</v>
      </c>
      <c r="E134" s="291" t="s">
        <v>2695</v>
      </c>
      <c r="F134" s="291" t="s">
        <v>40</v>
      </c>
      <c r="G134" s="451" t="s">
        <v>2453</v>
      </c>
      <c r="H134" s="221" t="s">
        <v>4822</v>
      </c>
    </row>
    <row r="135" spans="1:8" ht="15" customHeight="1">
      <c r="A135" s="25" t="s">
        <v>2007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2008</v>
      </c>
      <c r="H135" s="221" t="s">
        <v>4814</v>
      </c>
    </row>
    <row r="136" spans="1:8" ht="15" customHeight="1">
      <c r="A136" s="26" t="s">
        <v>4815</v>
      </c>
      <c r="B136" s="26" t="s">
        <v>2053</v>
      </c>
      <c r="C136" s="26" t="s">
        <v>2019</v>
      </c>
      <c r="D136" s="26" t="s">
        <v>763</v>
      </c>
      <c r="E136" s="26" t="s">
        <v>3374</v>
      </c>
      <c r="F136" s="26" t="s">
        <v>2007</v>
      </c>
      <c r="G136" s="466" t="s">
        <v>4816</v>
      </c>
    </row>
    <row r="137" spans="1:8" ht="15" customHeight="1">
      <c r="A137" s="21" t="s">
        <v>2003</v>
      </c>
      <c r="B137" s="21" t="s">
        <v>4530</v>
      </c>
      <c r="C137" s="21" t="s">
        <v>3369</v>
      </c>
      <c r="D137" s="21" t="s">
        <v>2051</v>
      </c>
      <c r="E137" s="26" t="s">
        <v>2025</v>
      </c>
      <c r="F137" s="21" t="s">
        <v>2009</v>
      </c>
      <c r="G137" s="452"/>
    </row>
    <row r="138" spans="1:8" ht="15" customHeight="1">
      <c r="E138" s="26" t="s">
        <v>3378</v>
      </c>
    </row>
    <row r="139" spans="1:8" ht="15" customHeight="1">
      <c r="E139" s="26"/>
    </row>
    <row r="140" spans="1:8" ht="15" customHeight="1">
      <c r="A140" s="24" t="s">
        <v>4749</v>
      </c>
      <c r="F140" s="447"/>
    </row>
    <row r="141" spans="1:8" ht="15" customHeight="1">
      <c r="A141" s="291" t="s">
        <v>2691</v>
      </c>
      <c r="B141" s="291" t="s">
        <v>2692</v>
      </c>
      <c r="C141" s="291" t="s">
        <v>2693</v>
      </c>
      <c r="D141" s="291" t="s">
        <v>2694</v>
      </c>
      <c r="E141" s="291" t="s">
        <v>2695</v>
      </c>
      <c r="F141" s="291" t="s">
        <v>40</v>
      </c>
      <c r="G141" s="451" t="s">
        <v>2453</v>
      </c>
      <c r="H141" s="221" t="s">
        <v>4737</v>
      </c>
    </row>
    <row r="142" spans="1:8" ht="15" customHeight="1">
      <c r="A142" s="25" t="s">
        <v>2019</v>
      </c>
      <c r="B142" s="25" t="s">
        <v>749</v>
      </c>
      <c r="C142" s="25" t="s">
        <v>3368</v>
      </c>
      <c r="D142" s="25" t="s">
        <v>779</v>
      </c>
      <c r="E142" s="25" t="s">
        <v>1644</v>
      </c>
      <c r="F142" s="25" t="s">
        <v>143</v>
      </c>
      <c r="G142" s="392" t="s">
        <v>2008</v>
      </c>
      <c r="H142" s="221" t="s">
        <v>4823</v>
      </c>
    </row>
    <row r="143" spans="1:8" ht="15" customHeight="1">
      <c r="A143" s="26" t="s">
        <v>4817</v>
      </c>
      <c r="B143" s="26" t="s">
        <v>3401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6" t="s">
        <v>4818</v>
      </c>
    </row>
    <row r="144" spans="1:8" ht="15" customHeight="1">
      <c r="A144" s="21" t="s">
        <v>3379</v>
      </c>
      <c r="B144" s="21" t="s">
        <v>2024</v>
      </c>
      <c r="C144" s="21" t="s">
        <v>1</v>
      </c>
      <c r="D144" s="26" t="s">
        <v>31</v>
      </c>
      <c r="E144" s="21" t="s">
        <v>2031</v>
      </c>
      <c r="F144" s="21" t="s">
        <v>31</v>
      </c>
      <c r="G144" s="452"/>
    </row>
    <row r="145" spans="1:8" ht="15" customHeight="1">
      <c r="F145" s="18"/>
    </row>
    <row r="146" spans="1:8" ht="15" customHeight="1">
      <c r="A146" s="24" t="s">
        <v>4750</v>
      </c>
      <c r="F146" s="447"/>
    </row>
    <row r="147" spans="1:8" ht="15" customHeight="1">
      <c r="A147" s="291" t="s">
        <v>2691</v>
      </c>
      <c r="B147" s="291" t="s">
        <v>2692</v>
      </c>
      <c r="C147" s="291" t="s">
        <v>2693</v>
      </c>
      <c r="D147" s="291" t="s">
        <v>2694</v>
      </c>
      <c r="E147" s="291" t="s">
        <v>2695</v>
      </c>
      <c r="F147" s="291" t="s">
        <v>40</v>
      </c>
      <c r="G147" s="451" t="s">
        <v>2453</v>
      </c>
      <c r="H147" s="221" t="s">
        <v>4819</v>
      </c>
    </row>
    <row r="148" spans="1:8" ht="15" customHeight="1">
      <c r="A148" s="25" t="s">
        <v>2053</v>
      </c>
      <c r="B148" s="25" t="s">
        <v>2053</v>
      </c>
      <c r="C148" s="25" t="s">
        <v>2051</v>
      </c>
      <c r="D148" s="25" t="s">
        <v>1654</v>
      </c>
      <c r="E148" s="25" t="s">
        <v>3378</v>
      </c>
      <c r="F148" s="25" t="s">
        <v>2053</v>
      </c>
      <c r="G148" s="392" t="s">
        <v>2008</v>
      </c>
      <c r="H148" s="221" t="s">
        <v>4824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3376</v>
      </c>
      <c r="F149" s="26" t="s">
        <v>764</v>
      </c>
      <c r="G149" s="466" t="s">
        <v>4820</v>
      </c>
    </row>
    <row r="150" spans="1:8" ht="15" customHeight="1">
      <c r="A150" s="21" t="s">
        <v>2011</v>
      </c>
      <c r="B150" s="21" t="s">
        <v>1654</v>
      </c>
      <c r="C150" s="21" t="s">
        <v>2158</v>
      </c>
      <c r="D150" s="21" t="s">
        <v>3383</v>
      </c>
      <c r="E150" s="21" t="s">
        <v>180</v>
      </c>
      <c r="F150" s="21" t="s">
        <v>9</v>
      </c>
      <c r="G150" s="452"/>
    </row>
    <row r="151" spans="1:8" ht="15" customHeight="1"/>
    <row r="152" spans="1:8" ht="15" customHeight="1">
      <c r="A152" s="24" t="s">
        <v>4751</v>
      </c>
      <c r="D152" s="447"/>
      <c r="F152" s="447"/>
    </row>
    <row r="153" spans="1:8" ht="15" customHeight="1">
      <c r="A153" s="291" t="s">
        <v>2691</v>
      </c>
      <c r="B153" s="291" t="s">
        <v>2692</v>
      </c>
      <c r="C153" s="291" t="s">
        <v>2693</v>
      </c>
      <c r="D153" s="291" t="s">
        <v>40</v>
      </c>
      <c r="E153" s="451" t="s">
        <v>2453</v>
      </c>
      <c r="F153" s="221" t="s">
        <v>4825</v>
      </c>
      <c r="G153" s="124"/>
    </row>
    <row r="154" spans="1:8" ht="15" customHeight="1">
      <c r="A154" s="25" t="s">
        <v>763</v>
      </c>
      <c r="B154" s="25" t="s">
        <v>2019</v>
      </c>
      <c r="C154" s="25" t="s">
        <v>2027</v>
      </c>
      <c r="D154" s="25" t="s">
        <v>2027</v>
      </c>
      <c r="E154" s="392" t="s">
        <v>2008</v>
      </c>
      <c r="F154" s="221" t="s">
        <v>4826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6" t="s">
        <v>4821</v>
      </c>
    </row>
    <row r="156" spans="1:8" ht="15" customHeight="1">
      <c r="A156" s="21" t="s">
        <v>764</v>
      </c>
      <c r="B156" s="21" t="s">
        <v>764</v>
      </c>
      <c r="C156" s="26" t="s">
        <v>2019</v>
      </c>
      <c r="D156" s="21" t="s">
        <v>21</v>
      </c>
      <c r="E156" s="452"/>
      <c r="G156" s="1"/>
    </row>
    <row r="157" spans="1:8" ht="15" customHeight="1"/>
    <row r="158" spans="1:8" ht="15" customHeight="1">
      <c r="A158" s="487" t="s">
        <v>4498</v>
      </c>
      <c r="F158" s="447"/>
    </row>
    <row r="159" spans="1:8" ht="15" customHeight="1">
      <c r="A159" s="24" t="s">
        <v>4742</v>
      </c>
    </row>
    <row r="160" spans="1:8" ht="15" customHeight="1">
      <c r="A160" s="25" t="s">
        <v>1647</v>
      </c>
      <c r="B160" s="451" t="s">
        <v>2453</v>
      </c>
      <c r="C160" s="221" t="s">
        <v>4708</v>
      </c>
    </row>
    <row r="161" spans="1:11" ht="15" customHeight="1">
      <c r="A161" s="26" t="s">
        <v>779</v>
      </c>
      <c r="B161" s="392" t="s">
        <v>2008</v>
      </c>
      <c r="C161" s="221" t="s">
        <v>4847</v>
      </c>
    </row>
    <row r="162" spans="1:11" ht="15" customHeight="1">
      <c r="A162" s="21" t="s">
        <v>1659</v>
      </c>
      <c r="B162" s="466" t="s">
        <v>4846</v>
      </c>
    </row>
    <row r="163" spans="1:11" ht="15" customHeight="1">
      <c r="B163" s="452"/>
    </row>
    <row r="164" spans="1:11" ht="15" customHeight="1">
      <c r="A164" s="24" t="s">
        <v>4752</v>
      </c>
    </row>
    <row r="165" spans="1:11" ht="15" customHeight="1">
      <c r="A165" s="25" t="s">
        <v>3384</v>
      </c>
      <c r="B165" s="451" t="s">
        <v>2453</v>
      </c>
      <c r="C165" s="221" t="s">
        <v>4708</v>
      </c>
      <c r="F165" t="s">
        <v>4725</v>
      </c>
    </row>
    <row r="166" spans="1:11" ht="15" customHeight="1">
      <c r="A166" s="26" t="s">
        <v>1656</v>
      </c>
      <c r="B166" s="392" t="s">
        <v>2008</v>
      </c>
      <c r="C166" s="221" t="s">
        <v>4848</v>
      </c>
      <c r="G166" t="s">
        <v>4725</v>
      </c>
    </row>
    <row r="167" spans="1:11" ht="15" customHeight="1">
      <c r="A167" s="21" t="s">
        <v>3383</v>
      </c>
      <c r="B167" s="466" t="s">
        <v>4850</v>
      </c>
      <c r="C167" t="s">
        <v>4725</v>
      </c>
      <c r="G167" t="s">
        <v>4725</v>
      </c>
    </row>
    <row r="168" spans="1:11" ht="15" customHeight="1">
      <c r="B168" s="452"/>
    </row>
    <row r="169" spans="1:11" ht="15" customHeight="1">
      <c r="A169" s="24" t="s">
        <v>4808</v>
      </c>
      <c r="F169" t="s">
        <v>4725</v>
      </c>
    </row>
    <row r="170" spans="1:11" ht="15" customHeight="1">
      <c r="A170" s="25" t="s">
        <v>3379</v>
      </c>
      <c r="B170" s="451" t="s">
        <v>2453</v>
      </c>
      <c r="C170" s="221" t="s">
        <v>4708</v>
      </c>
    </row>
    <row r="171" spans="1:11" ht="15" customHeight="1">
      <c r="A171" s="26" t="s">
        <v>1657</v>
      </c>
      <c r="B171" s="392" t="s">
        <v>2008</v>
      </c>
      <c r="C171" s="221" t="s">
        <v>4849</v>
      </c>
    </row>
    <row r="172" spans="1:11" ht="15" customHeight="1">
      <c r="A172" s="21" t="s">
        <v>1647</v>
      </c>
      <c r="B172" s="466" t="s">
        <v>4851</v>
      </c>
    </row>
    <row r="173" spans="1:11" ht="15" customHeight="1">
      <c r="B173" s="452"/>
    </row>
    <row r="174" spans="1:11" ht="15" customHeight="1">
      <c r="A174" s="24" t="s">
        <v>4753</v>
      </c>
    </row>
    <row r="175" spans="1:11" ht="15" customHeight="1">
      <c r="A175" s="291" t="s">
        <v>2691</v>
      </c>
      <c r="B175" s="291" t="s">
        <v>2692</v>
      </c>
      <c r="C175" s="291" t="s">
        <v>2693</v>
      </c>
      <c r="D175" s="291" t="s">
        <v>2694</v>
      </c>
      <c r="E175" s="291" t="s">
        <v>2695</v>
      </c>
      <c r="F175" s="291" t="s">
        <v>2696</v>
      </c>
      <c r="G175" s="291" t="s">
        <v>2697</v>
      </c>
      <c r="H175" s="291" t="s">
        <v>2698</v>
      </c>
      <c r="I175" s="291" t="s">
        <v>40</v>
      </c>
      <c r="J175" s="451" t="s">
        <v>2453</v>
      </c>
      <c r="K175" s="221" t="s">
        <v>4853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2025</v>
      </c>
      <c r="E176" s="25" t="s">
        <v>3373</v>
      </c>
      <c r="F176" s="25" t="s">
        <v>2011</v>
      </c>
      <c r="G176" s="25" t="s">
        <v>2025</v>
      </c>
      <c r="H176" s="25" t="s">
        <v>1654</v>
      </c>
      <c r="I176" s="25" t="s">
        <v>1654</v>
      </c>
      <c r="J176" s="392" t="s">
        <v>2008</v>
      </c>
      <c r="K176" s="221" t="s">
        <v>4854</v>
      </c>
    </row>
    <row r="177" spans="1:10" ht="15" customHeight="1">
      <c r="A177" s="26" t="s">
        <v>33</v>
      </c>
      <c r="B177" s="26" t="s">
        <v>33</v>
      </c>
      <c r="C177" s="25" t="s">
        <v>3367</v>
      </c>
      <c r="D177" s="26" t="s">
        <v>746</v>
      </c>
      <c r="E177" s="26" t="s">
        <v>162</v>
      </c>
      <c r="F177" s="26" t="s">
        <v>3373</v>
      </c>
      <c r="G177" s="26" t="s">
        <v>746</v>
      </c>
      <c r="H177" s="25" t="s">
        <v>3367</v>
      </c>
      <c r="I177" s="26" t="s">
        <v>3367</v>
      </c>
      <c r="J177" s="466" t="s">
        <v>4852</v>
      </c>
    </row>
    <row r="178" spans="1:10" ht="15" customHeight="1">
      <c r="A178" s="26" t="s">
        <v>749</v>
      </c>
      <c r="B178" s="26" t="s">
        <v>749</v>
      </c>
      <c r="C178" s="21" t="s">
        <v>4844</v>
      </c>
      <c r="D178" s="21" t="s">
        <v>771</v>
      </c>
      <c r="E178" s="21" t="s">
        <v>3375</v>
      </c>
      <c r="F178" s="21" t="s">
        <v>162</v>
      </c>
      <c r="G178" s="21" t="s">
        <v>771</v>
      </c>
      <c r="H178" s="21" t="s">
        <v>4537</v>
      </c>
      <c r="I178" s="21" t="s">
        <v>3373</v>
      </c>
      <c r="J178" s="452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2028</v>
      </c>
      <c r="B180" s="26" t="s">
        <v>2028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4725</v>
      </c>
      <c r="D181" s="21"/>
      <c r="E181" s="21"/>
      <c r="F181" s="21"/>
      <c r="G181" s="21"/>
      <c r="H181" s="21" t="s">
        <v>4725</v>
      </c>
      <c r="I181" s="21"/>
      <c r="J181" s="1"/>
    </row>
    <row r="182" spans="1:10" ht="15" customHeight="1">
      <c r="A182" s="24" t="s">
        <v>4754</v>
      </c>
      <c r="E182" s="447"/>
    </row>
    <row r="183" spans="1:10" ht="15" customHeight="1">
      <c r="A183" s="291" t="s">
        <v>2691</v>
      </c>
      <c r="B183" s="291" t="s">
        <v>2692</v>
      </c>
      <c r="C183" s="291" t="s">
        <v>2693</v>
      </c>
      <c r="D183" s="291" t="s">
        <v>2694</v>
      </c>
      <c r="E183" s="291" t="s">
        <v>40</v>
      </c>
      <c r="F183" s="451" t="s">
        <v>2453</v>
      </c>
      <c r="G183" s="221" t="s">
        <v>4856</v>
      </c>
    </row>
    <row r="184" spans="1:10" ht="15" customHeight="1">
      <c r="A184" s="25" t="s">
        <v>4537</v>
      </c>
      <c r="B184" s="25" t="s">
        <v>1</v>
      </c>
      <c r="C184" s="25" t="s">
        <v>155</v>
      </c>
      <c r="D184" s="25" t="s">
        <v>3388</v>
      </c>
      <c r="E184" s="25" t="s">
        <v>155</v>
      </c>
      <c r="F184" s="392" t="s">
        <v>2008</v>
      </c>
      <c r="G184" s="221" t="s">
        <v>4857</v>
      </c>
    </row>
    <row r="185" spans="1:10" ht="15" customHeight="1">
      <c r="A185" s="26" t="s">
        <v>4537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6" t="s">
        <v>4855</v>
      </c>
    </row>
    <row r="186" spans="1:10" ht="15" customHeight="1">
      <c r="A186" s="21" t="s">
        <v>4537</v>
      </c>
      <c r="B186" s="21" t="s">
        <v>749</v>
      </c>
      <c r="C186" s="21" t="s">
        <v>749</v>
      </c>
      <c r="D186" s="21" t="s">
        <v>4845</v>
      </c>
      <c r="E186" s="21" t="s">
        <v>1</v>
      </c>
      <c r="F186" s="452"/>
    </row>
    <row r="187" spans="1:10" ht="15" customHeight="1"/>
    <row r="188" spans="1:10" ht="15" customHeight="1">
      <c r="A188" s="504" t="s">
        <v>4755</v>
      </c>
      <c r="B188" s="505"/>
    </row>
    <row r="189" spans="1:10" ht="15" customHeight="1">
      <c r="A189" s="25" t="s">
        <v>1656</v>
      </c>
      <c r="B189" s="451" t="s">
        <v>2453</v>
      </c>
      <c r="C189" s="221" t="s">
        <v>4708</v>
      </c>
      <c r="F189" s="447"/>
    </row>
    <row r="190" spans="1:10" ht="15" customHeight="1">
      <c r="A190" s="26" t="s">
        <v>3385</v>
      </c>
      <c r="B190" s="392" t="s">
        <v>4499</v>
      </c>
      <c r="C190" s="221" t="s">
        <v>4858</v>
      </c>
    </row>
    <row r="191" spans="1:10" ht="15" customHeight="1">
      <c r="A191" s="21" t="s">
        <v>796</v>
      </c>
      <c r="B191" s="466" t="s">
        <v>4128</v>
      </c>
      <c r="F191" s="18"/>
    </row>
    <row r="192" spans="1:10" ht="15" customHeight="1">
      <c r="B192" s="452"/>
    </row>
    <row r="193" spans="1:10" ht="15" customHeight="1">
      <c r="A193" s="504" t="s">
        <v>4756</v>
      </c>
      <c r="B193" s="505"/>
    </row>
    <row r="194" spans="1:10" ht="15" customHeight="1">
      <c r="A194" s="291" t="s">
        <v>2691</v>
      </c>
      <c r="B194" s="291" t="s">
        <v>2692</v>
      </c>
      <c r="C194" s="291" t="s">
        <v>2693</v>
      </c>
      <c r="D194" s="291" t="s">
        <v>2694</v>
      </c>
      <c r="E194" s="291" t="s">
        <v>2695</v>
      </c>
      <c r="F194" s="291" t="s">
        <v>2696</v>
      </c>
      <c r="G194" s="291" t="s">
        <v>2697</v>
      </c>
      <c r="H194" s="291" t="s">
        <v>40</v>
      </c>
      <c r="I194" s="451" t="s">
        <v>2453</v>
      </c>
      <c r="J194" s="221" t="s">
        <v>4706</v>
      </c>
    </row>
    <row r="195" spans="1:10" ht="15" customHeight="1">
      <c r="A195" s="25" t="s">
        <v>3377</v>
      </c>
      <c r="B195" s="25" t="s">
        <v>4537</v>
      </c>
      <c r="C195" s="25" t="s">
        <v>763</v>
      </c>
      <c r="D195" s="25" t="s">
        <v>3377</v>
      </c>
      <c r="E195" s="25" t="s">
        <v>1657</v>
      </c>
      <c r="F195" s="25" t="s">
        <v>3377</v>
      </c>
      <c r="G195" s="25" t="s">
        <v>23</v>
      </c>
      <c r="H195" s="25" t="s">
        <v>37</v>
      </c>
      <c r="I195" s="392" t="s">
        <v>37</v>
      </c>
      <c r="J195" s="221" t="s">
        <v>4859</v>
      </c>
    </row>
    <row r="196" spans="1:10" ht="15" customHeight="1">
      <c r="A196" s="26" t="s">
        <v>3376</v>
      </c>
      <c r="B196" s="26" t="s">
        <v>4537</v>
      </c>
      <c r="C196" s="26" t="s">
        <v>2031</v>
      </c>
      <c r="D196" s="26" t="s">
        <v>762</v>
      </c>
      <c r="E196" s="26" t="s">
        <v>3377</v>
      </c>
      <c r="F196" s="26" t="s">
        <v>1656</v>
      </c>
      <c r="G196" s="26" t="s">
        <v>764</v>
      </c>
      <c r="H196" s="26" t="s">
        <v>33</v>
      </c>
      <c r="I196" s="466" t="s">
        <v>4128</v>
      </c>
    </row>
    <row r="197" spans="1:10" ht="15" customHeight="1">
      <c r="A197" s="21" t="s">
        <v>1653</v>
      </c>
      <c r="B197" s="21" t="s">
        <v>4537</v>
      </c>
      <c r="C197" s="21" t="s">
        <v>764</v>
      </c>
      <c r="D197" s="21" t="s">
        <v>733</v>
      </c>
      <c r="E197" s="21" t="s">
        <v>2007</v>
      </c>
      <c r="F197" s="21" t="s">
        <v>790</v>
      </c>
      <c r="G197" s="21" t="s">
        <v>3399</v>
      </c>
      <c r="H197" s="21" t="s">
        <v>3397</v>
      </c>
      <c r="I197" s="452"/>
    </row>
    <row r="198" spans="1:10" ht="15" customHeight="1">
      <c r="A198" s="21"/>
      <c r="F198" s="447"/>
      <c r="I198" s="1"/>
    </row>
    <row r="199" spans="1:10" ht="15" customHeight="1">
      <c r="A199" s="487" t="s">
        <v>4550</v>
      </c>
    </row>
    <row r="200" spans="1:10" ht="15" customHeight="1">
      <c r="A200" s="24" t="s">
        <v>4757</v>
      </c>
    </row>
    <row r="201" spans="1:10" ht="15" customHeight="1">
      <c r="A201" s="25" t="s">
        <v>3378</v>
      </c>
      <c r="B201" s="451" t="s">
        <v>2453</v>
      </c>
      <c r="C201" s="221" t="s">
        <v>4708</v>
      </c>
    </row>
    <row r="202" spans="1:10" ht="15" customHeight="1">
      <c r="A202" s="26" t="s">
        <v>1656</v>
      </c>
      <c r="B202" s="392" t="s">
        <v>37</v>
      </c>
      <c r="C202" t="s">
        <v>4900</v>
      </c>
    </row>
    <row r="203" spans="1:10" ht="15" customHeight="1">
      <c r="A203" s="21" t="s">
        <v>2012</v>
      </c>
      <c r="B203" s="466" t="s">
        <v>4555</v>
      </c>
    </row>
    <row r="204" spans="1:10" ht="15" customHeight="1">
      <c r="B204" s="452"/>
    </row>
    <row r="205" spans="1:10" ht="15" customHeight="1">
      <c r="A205" s="24" t="s">
        <v>4758</v>
      </c>
    </row>
    <row r="206" spans="1:10" ht="15" customHeight="1">
      <c r="A206" s="25" t="s">
        <v>15</v>
      </c>
      <c r="B206" s="451" t="s">
        <v>2453</v>
      </c>
      <c r="C206" s="221" t="s">
        <v>4708</v>
      </c>
    </row>
    <row r="207" spans="1:10" ht="15" customHeight="1">
      <c r="A207" s="26" t="s">
        <v>764</v>
      </c>
      <c r="B207" s="392" t="s">
        <v>37</v>
      </c>
      <c r="C207" t="s">
        <v>4901</v>
      </c>
    </row>
    <row r="208" spans="1:10" ht="15" customHeight="1">
      <c r="A208" s="21" t="s">
        <v>2019</v>
      </c>
      <c r="B208" s="466" t="s">
        <v>4556</v>
      </c>
      <c r="F208" s="447"/>
    </row>
    <row r="209" spans="1:6" ht="15" customHeight="1">
      <c r="B209" s="452"/>
    </row>
    <row r="210" spans="1:6" ht="15" customHeight="1">
      <c r="A210" s="24" t="s">
        <v>4759</v>
      </c>
      <c r="F210" s="18"/>
    </row>
    <row r="211" spans="1:6" ht="15" customHeight="1">
      <c r="A211" s="25" t="s">
        <v>790</v>
      </c>
      <c r="B211" s="451" t="s">
        <v>2453</v>
      </c>
      <c r="C211" s="221" t="s">
        <v>4708</v>
      </c>
    </row>
    <row r="212" spans="1:6" ht="15" customHeight="1">
      <c r="A212" s="26" t="s">
        <v>37</v>
      </c>
      <c r="B212" s="392" t="s">
        <v>37</v>
      </c>
      <c r="C212" t="s">
        <v>4902</v>
      </c>
    </row>
    <row r="213" spans="1:6" ht="15" customHeight="1">
      <c r="A213" s="21" t="s">
        <v>2008</v>
      </c>
      <c r="B213" s="466" t="s">
        <v>4557</v>
      </c>
    </row>
    <row r="214" spans="1:6" ht="15" customHeight="1">
      <c r="B214" s="452"/>
    </row>
    <row r="215" spans="1:6" ht="15" customHeight="1">
      <c r="A215" s="24" t="s">
        <v>4760</v>
      </c>
    </row>
    <row r="216" spans="1:6" ht="15" customHeight="1">
      <c r="A216" s="25" t="s">
        <v>790</v>
      </c>
      <c r="B216" s="451" t="s">
        <v>2453</v>
      </c>
      <c r="C216" s="221" t="s">
        <v>4708</v>
      </c>
      <c r="F216" s="447"/>
    </row>
    <row r="217" spans="1:6" ht="15" customHeight="1">
      <c r="A217" s="26" t="s">
        <v>1656</v>
      </c>
      <c r="B217" s="392" t="s">
        <v>37</v>
      </c>
      <c r="C217" t="s">
        <v>4903</v>
      </c>
    </row>
    <row r="218" spans="1:6" ht="15" customHeight="1">
      <c r="A218" s="21" t="s">
        <v>153</v>
      </c>
      <c r="B218" s="466" t="s">
        <v>4561</v>
      </c>
      <c r="F218" s="18"/>
    </row>
    <row r="219" spans="1:6" ht="15" customHeight="1">
      <c r="B219" s="452"/>
    </row>
    <row r="220" spans="1:6" ht="15" customHeight="1">
      <c r="A220" s="504" t="s">
        <v>4761</v>
      </c>
      <c r="B220" s="505"/>
    </row>
    <row r="221" spans="1:6" ht="15" customHeight="1">
      <c r="A221" s="25" t="s">
        <v>13</v>
      </c>
      <c r="B221" s="451" t="s">
        <v>2453</v>
      </c>
      <c r="C221" s="221" t="s">
        <v>4708</v>
      </c>
      <c r="F221" s="447"/>
    </row>
    <row r="222" spans="1:6" ht="15" customHeight="1">
      <c r="A222" s="26" t="s">
        <v>11</v>
      </c>
      <c r="B222" s="392" t="s">
        <v>37</v>
      </c>
      <c r="C222" t="s">
        <v>4904</v>
      </c>
    </row>
    <row r="223" spans="1:6" ht="15" customHeight="1">
      <c r="A223" s="21" t="s">
        <v>15</v>
      </c>
      <c r="B223" s="466" t="s">
        <v>4563</v>
      </c>
      <c r="F223" s="18"/>
    </row>
    <row r="224" spans="1:6" ht="15" customHeight="1">
      <c r="B224" s="452"/>
    </row>
    <row r="225" spans="1:11" ht="15" customHeight="1">
      <c r="A225" s="487" t="s">
        <v>4551</v>
      </c>
    </row>
    <row r="226" spans="1:11" ht="15" customHeight="1">
      <c r="A226" s="24" t="s">
        <v>4762</v>
      </c>
      <c r="F226" s="447"/>
    </row>
    <row r="227" spans="1:11" ht="15" customHeight="1">
      <c r="A227" s="25" t="s">
        <v>790</v>
      </c>
      <c r="B227" s="451" t="s">
        <v>2453</v>
      </c>
      <c r="C227" s="221" t="s">
        <v>4708</v>
      </c>
    </row>
    <row r="228" spans="1:11" ht="15" customHeight="1">
      <c r="A228" s="26" t="s">
        <v>37</v>
      </c>
      <c r="B228" s="392" t="s">
        <v>37</v>
      </c>
      <c r="C228" t="s">
        <v>4915</v>
      </c>
      <c r="F228" s="18"/>
    </row>
    <row r="229" spans="1:11" ht="15" customHeight="1">
      <c r="A229" s="21" t="s">
        <v>1653</v>
      </c>
      <c r="B229" s="466" t="s">
        <v>4565</v>
      </c>
      <c r="E229" t="s">
        <v>4725</v>
      </c>
      <c r="I229" t="s">
        <v>4725</v>
      </c>
    </row>
    <row r="230" spans="1:11" ht="15" customHeight="1">
      <c r="B230" s="452"/>
    </row>
    <row r="231" spans="1:11" ht="15" customHeight="1">
      <c r="A231" s="504" t="s">
        <v>4763</v>
      </c>
      <c r="B231" s="505"/>
    </row>
    <row r="232" spans="1:11" ht="15" customHeight="1">
      <c r="A232" s="291" t="s">
        <v>2691</v>
      </c>
      <c r="B232" s="291" t="s">
        <v>2692</v>
      </c>
      <c r="C232" s="291" t="s">
        <v>2693</v>
      </c>
      <c r="D232" s="291" t="s">
        <v>2694</v>
      </c>
      <c r="E232" s="291" t="s">
        <v>2695</v>
      </c>
      <c r="F232" s="291" t="s">
        <v>2696</v>
      </c>
      <c r="G232" s="291" t="s">
        <v>2697</v>
      </c>
      <c r="H232" s="291" t="s">
        <v>2698</v>
      </c>
      <c r="I232" s="291" t="s">
        <v>40</v>
      </c>
      <c r="J232" s="451" t="s">
        <v>2453</v>
      </c>
      <c r="K232" s="221" t="s">
        <v>4706</v>
      </c>
    </row>
    <row r="233" spans="1:11" ht="15" customHeight="1">
      <c r="A233" s="25" t="s">
        <v>3377</v>
      </c>
      <c r="B233" s="25" t="s">
        <v>3377</v>
      </c>
      <c r="C233" s="25" t="s">
        <v>4537</v>
      </c>
      <c r="D233" s="25" t="s">
        <v>1647</v>
      </c>
      <c r="E233" s="25" t="s">
        <v>3377</v>
      </c>
      <c r="F233" s="25" t="s">
        <v>4537</v>
      </c>
      <c r="G233" s="25" t="s">
        <v>1137</v>
      </c>
      <c r="H233" s="25" t="s">
        <v>800</v>
      </c>
      <c r="I233" s="25" t="s">
        <v>2009</v>
      </c>
      <c r="J233" s="392" t="s">
        <v>37</v>
      </c>
      <c r="K233" t="s">
        <v>4916</v>
      </c>
    </row>
    <row r="234" spans="1:11" ht="15" customHeight="1">
      <c r="A234" s="26" t="s">
        <v>153</v>
      </c>
      <c r="B234" s="26" t="s">
        <v>748</v>
      </c>
      <c r="C234" s="26" t="s">
        <v>4537</v>
      </c>
      <c r="D234" s="26" t="s">
        <v>155</v>
      </c>
      <c r="E234" s="26" t="s">
        <v>1653</v>
      </c>
      <c r="F234" s="26" t="s">
        <v>4537</v>
      </c>
      <c r="G234" s="26" t="s">
        <v>800</v>
      </c>
      <c r="H234" s="26" t="s">
        <v>746</v>
      </c>
      <c r="I234" s="26" t="s">
        <v>2007</v>
      </c>
      <c r="J234" s="466" t="s">
        <v>4571</v>
      </c>
    </row>
    <row r="235" spans="1:11" ht="15" customHeight="1">
      <c r="A235" s="21" t="s">
        <v>1659</v>
      </c>
      <c r="B235" s="21" t="s">
        <v>153</v>
      </c>
      <c r="C235" s="21" t="s">
        <v>4537</v>
      </c>
      <c r="D235" s="21" t="s">
        <v>2007</v>
      </c>
      <c r="E235" s="21" t="s">
        <v>3376</v>
      </c>
      <c r="F235" s="21" t="s">
        <v>4537</v>
      </c>
      <c r="G235" s="21" t="s">
        <v>2009</v>
      </c>
      <c r="H235" s="21" t="s">
        <v>2009</v>
      </c>
      <c r="I235" s="21" t="s">
        <v>800</v>
      </c>
      <c r="J235" s="452"/>
    </row>
    <row r="236" spans="1:11" ht="15" customHeight="1">
      <c r="A236" s="39"/>
      <c r="F236" s="447"/>
    </row>
    <row r="237" spans="1:11" ht="15" customHeight="1">
      <c r="A237" s="504" t="s">
        <v>4764</v>
      </c>
      <c r="B237" s="505"/>
    </row>
    <row r="238" spans="1:11" ht="15" customHeight="1">
      <c r="A238" s="291" t="s">
        <v>2691</v>
      </c>
      <c r="B238" s="291" t="s">
        <v>2692</v>
      </c>
      <c r="C238" s="291" t="s">
        <v>2693</v>
      </c>
      <c r="D238" s="291" t="s">
        <v>2694</v>
      </c>
      <c r="E238" s="291" t="s">
        <v>2695</v>
      </c>
      <c r="F238" s="291" t="s">
        <v>2696</v>
      </c>
      <c r="G238" s="291" t="s">
        <v>2697</v>
      </c>
      <c r="H238" s="291" t="s">
        <v>40</v>
      </c>
      <c r="I238" s="451" t="s">
        <v>2453</v>
      </c>
      <c r="J238" s="221" t="s">
        <v>4707</v>
      </c>
    </row>
    <row r="239" spans="1:11" ht="15" customHeight="1">
      <c r="A239" s="25" t="s">
        <v>3369</v>
      </c>
      <c r="B239" s="25" t="s">
        <v>1657</v>
      </c>
      <c r="C239" s="25" t="s">
        <v>762</v>
      </c>
      <c r="D239" s="25" t="s">
        <v>141</v>
      </c>
      <c r="E239" s="25" t="s">
        <v>4913</v>
      </c>
      <c r="F239" s="25" t="s">
        <v>4914</v>
      </c>
      <c r="G239" s="25" t="s">
        <v>153</v>
      </c>
      <c r="H239" s="25" t="s">
        <v>733</v>
      </c>
      <c r="I239" s="392" t="s">
        <v>37</v>
      </c>
      <c r="J239" t="s">
        <v>4917</v>
      </c>
    </row>
    <row r="240" spans="1:11" ht="15" customHeight="1">
      <c r="A240" s="26" t="s">
        <v>2008</v>
      </c>
      <c r="B240" s="26" t="s">
        <v>3382</v>
      </c>
      <c r="C240" s="26" t="s">
        <v>790</v>
      </c>
      <c r="D240" s="26" t="s">
        <v>9</v>
      </c>
      <c r="E240" s="26" t="s">
        <v>3387</v>
      </c>
      <c r="F240" s="26" t="s">
        <v>1662</v>
      </c>
      <c r="G240" s="26" t="s">
        <v>1656</v>
      </c>
      <c r="H240" s="26" t="s">
        <v>141</v>
      </c>
      <c r="I240" s="466" t="s">
        <v>4582</v>
      </c>
    </row>
    <row r="241" spans="1:9" ht="15" customHeight="1">
      <c r="A241" s="21" t="s">
        <v>3379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3377</v>
      </c>
      <c r="H241" s="21" t="s">
        <v>1644</v>
      </c>
      <c r="I241" s="452"/>
    </row>
    <row r="242" spans="1:9" ht="15" customHeight="1"/>
    <row r="243" spans="1:9" ht="15" customHeight="1">
      <c r="A243" s="487" t="s">
        <v>4552</v>
      </c>
      <c r="F243" s="18"/>
    </row>
    <row r="244" spans="1:9" ht="15" customHeight="1">
      <c r="A244" s="24" t="s">
        <v>4765</v>
      </c>
    </row>
    <row r="245" spans="1:9" ht="15" customHeight="1">
      <c r="A245" s="25" t="s">
        <v>3370</v>
      </c>
      <c r="B245" s="451" t="s">
        <v>2453</v>
      </c>
      <c r="C245" s="221" t="s">
        <v>4708</v>
      </c>
    </row>
    <row r="246" spans="1:9" ht="15" customHeight="1">
      <c r="A246" s="26" t="s">
        <v>2158</v>
      </c>
      <c r="B246" s="392" t="s">
        <v>37</v>
      </c>
      <c r="C246" t="s">
        <v>4919</v>
      </c>
      <c r="F246" s="447"/>
    </row>
    <row r="247" spans="1:9" ht="15" customHeight="1">
      <c r="A247" s="21" t="s">
        <v>153</v>
      </c>
      <c r="B247" s="466" t="s">
        <v>4596</v>
      </c>
    </row>
    <row r="248" spans="1:9" ht="15" customHeight="1">
      <c r="B248" s="452"/>
      <c r="F248" s="18"/>
    </row>
    <row r="249" spans="1:9" ht="15" customHeight="1">
      <c r="A249" s="24" t="s">
        <v>4766</v>
      </c>
    </row>
    <row r="250" spans="1:9" ht="15" customHeight="1">
      <c r="A250" s="25" t="s">
        <v>796</v>
      </c>
      <c r="B250" s="451" t="s">
        <v>2453</v>
      </c>
      <c r="C250" s="221" t="s">
        <v>4708</v>
      </c>
    </row>
    <row r="251" spans="1:9" ht="15" customHeight="1">
      <c r="A251" s="26" t="s">
        <v>3381</v>
      </c>
      <c r="B251" s="392" t="s">
        <v>37</v>
      </c>
      <c r="C251" t="s">
        <v>4920</v>
      </c>
      <c r="F251" s="447"/>
    </row>
    <row r="252" spans="1:9" ht="15" customHeight="1">
      <c r="A252" s="21" t="s">
        <v>790</v>
      </c>
      <c r="B252" s="466" t="s">
        <v>4598</v>
      </c>
      <c r="D252" t="s">
        <v>4725</v>
      </c>
    </row>
    <row r="253" spans="1:9" ht="15" customHeight="1">
      <c r="B253" s="452"/>
      <c r="F253" s="18"/>
    </row>
    <row r="254" spans="1:9" ht="15" customHeight="1">
      <c r="A254" s="24" t="s">
        <v>4767</v>
      </c>
    </row>
    <row r="255" spans="1:9" ht="15" customHeight="1">
      <c r="A255" s="25" t="s">
        <v>2054</v>
      </c>
      <c r="B255" s="451" t="s">
        <v>2453</v>
      </c>
      <c r="C255" s="221" t="s">
        <v>4921</v>
      </c>
      <c r="D255" t="s">
        <v>4725</v>
      </c>
    </row>
    <row r="256" spans="1:9" ht="15" customHeight="1">
      <c r="A256" s="26" t="s">
        <v>733</v>
      </c>
      <c r="B256" s="392" t="s">
        <v>37</v>
      </c>
      <c r="C256" t="s">
        <v>4922</v>
      </c>
      <c r="F256" s="447"/>
    </row>
    <row r="257" spans="1:6" ht="15" customHeight="1">
      <c r="A257" s="21" t="s">
        <v>3377</v>
      </c>
      <c r="B257" s="466" t="s">
        <v>4739</v>
      </c>
      <c r="F257" s="447"/>
    </row>
    <row r="258" spans="1:6" ht="15" customHeight="1">
      <c r="A258" s="21" t="s">
        <v>762</v>
      </c>
      <c r="B258" s="451"/>
      <c r="F258" s="447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4889</v>
      </c>
    </row>
    <row r="262" spans="1:6" ht="15" customHeight="1">
      <c r="A262" s="25" t="s">
        <v>2004</v>
      </c>
      <c r="B262" s="451" t="s">
        <v>2453</v>
      </c>
      <c r="C262" s="221" t="s">
        <v>4711</v>
      </c>
    </row>
    <row r="263" spans="1:6" ht="15" customHeight="1">
      <c r="A263" s="26" t="s">
        <v>153</v>
      </c>
      <c r="B263" s="392" t="s">
        <v>37</v>
      </c>
      <c r="C263" t="s">
        <v>4923</v>
      </c>
      <c r="D263" t="s">
        <v>4725</v>
      </c>
    </row>
    <row r="264" spans="1:6" ht="15" customHeight="1">
      <c r="A264" s="21" t="s">
        <v>143</v>
      </c>
      <c r="B264" s="466" t="s">
        <v>4740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4890</v>
      </c>
    </row>
    <row r="268" spans="1:6" ht="15" customHeight="1">
      <c r="A268" s="25" t="s">
        <v>1652</v>
      </c>
      <c r="B268" s="451" t="s">
        <v>2453</v>
      </c>
      <c r="C268" s="221" t="s">
        <v>4924</v>
      </c>
    </row>
    <row r="269" spans="1:6" ht="15" customHeight="1">
      <c r="A269" s="26" t="s">
        <v>153</v>
      </c>
      <c r="B269" s="392" t="s">
        <v>37</v>
      </c>
      <c r="C269" t="s">
        <v>4925</v>
      </c>
      <c r="F269" s="447"/>
    </row>
    <row r="270" spans="1:6" ht="15" customHeight="1">
      <c r="A270" s="26" t="s">
        <v>31</v>
      </c>
      <c r="B270" s="466" t="s">
        <v>4741</v>
      </c>
    </row>
    <row r="271" spans="1:6" ht="15" customHeight="1">
      <c r="B271" s="452"/>
      <c r="D271" t="s">
        <v>4725</v>
      </c>
      <c r="F271" s="18"/>
    </row>
    <row r="272" spans="1:6" ht="15" customHeight="1">
      <c r="A272" s="24" t="s">
        <v>4891</v>
      </c>
      <c r="D272" t="s">
        <v>4725</v>
      </c>
    </row>
    <row r="273" spans="1:8" ht="15" customHeight="1">
      <c r="A273" s="25" t="s">
        <v>753</v>
      </c>
      <c r="B273" s="451" t="s">
        <v>2453</v>
      </c>
      <c r="C273" s="221" t="s">
        <v>4926</v>
      </c>
    </row>
    <row r="274" spans="1:8" ht="15" customHeight="1">
      <c r="A274" s="26" t="s">
        <v>3399</v>
      </c>
      <c r="B274" s="392" t="s">
        <v>37</v>
      </c>
      <c r="C274" t="s">
        <v>4927</v>
      </c>
      <c r="F274" s="447"/>
    </row>
    <row r="275" spans="1:8" ht="15" customHeight="1">
      <c r="A275" s="26" t="s">
        <v>3375</v>
      </c>
      <c r="B275" s="466" t="s">
        <v>4780</v>
      </c>
      <c r="F275" s="447"/>
    </row>
    <row r="276" spans="1:8" ht="15" customHeight="1">
      <c r="A276" s="26" t="s">
        <v>3384</v>
      </c>
      <c r="B276" s="451"/>
      <c r="F276" s="447"/>
    </row>
    <row r="277" spans="1:8" ht="15" customHeight="1">
      <c r="A277" s="26" t="s">
        <v>771</v>
      </c>
      <c r="E277" t="s">
        <v>4725</v>
      </c>
    </row>
    <row r="278" spans="1:8" ht="15" customHeight="1">
      <c r="B278" s="1"/>
      <c r="F278" s="18"/>
    </row>
    <row r="279" spans="1:8" ht="15" customHeight="1">
      <c r="A279" s="24" t="s">
        <v>4892</v>
      </c>
    </row>
    <row r="280" spans="1:8" ht="15" customHeight="1">
      <c r="A280" s="25" t="s">
        <v>2025</v>
      </c>
      <c r="B280" s="451" t="s">
        <v>2453</v>
      </c>
      <c r="C280" s="221" t="s">
        <v>4708</v>
      </c>
    </row>
    <row r="281" spans="1:8" ht="15" customHeight="1">
      <c r="A281" s="26" t="s">
        <v>746</v>
      </c>
      <c r="B281" s="392" t="s">
        <v>37</v>
      </c>
      <c r="C281" t="s">
        <v>4928</v>
      </c>
      <c r="F281" s="447"/>
    </row>
    <row r="282" spans="1:8" ht="15" customHeight="1">
      <c r="A282" s="21" t="s">
        <v>771</v>
      </c>
      <c r="B282" s="466" t="s">
        <v>4781</v>
      </c>
    </row>
    <row r="283" spans="1:8" ht="15" customHeight="1">
      <c r="B283" s="452"/>
      <c r="F283" s="18"/>
    </row>
    <row r="284" spans="1:8" ht="15" customHeight="1">
      <c r="A284" s="24" t="s">
        <v>4893</v>
      </c>
      <c r="F284" s="447"/>
    </row>
    <row r="285" spans="1:8" ht="15" customHeight="1">
      <c r="A285" s="291" t="s">
        <v>2691</v>
      </c>
      <c r="B285" s="291" t="s">
        <v>2692</v>
      </c>
      <c r="C285" s="291" t="s">
        <v>2693</v>
      </c>
      <c r="D285" s="291" t="s">
        <v>2694</v>
      </c>
      <c r="E285" s="291" t="s">
        <v>2695</v>
      </c>
      <c r="F285" s="291" t="s">
        <v>40</v>
      </c>
      <c r="G285" s="451" t="s">
        <v>2453</v>
      </c>
      <c r="H285" s="221" t="s">
        <v>4950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4537</v>
      </c>
      <c r="F286" s="25" t="s">
        <v>1659</v>
      </c>
      <c r="G286" s="392" t="s">
        <v>37</v>
      </c>
      <c r="H286" t="s">
        <v>4951</v>
      </c>
    </row>
    <row r="287" spans="1:8" ht="15" customHeight="1">
      <c r="A287" s="26" t="s">
        <v>4537</v>
      </c>
      <c r="B287" s="26" t="s">
        <v>4537</v>
      </c>
      <c r="C287" s="26" t="s">
        <v>4537</v>
      </c>
      <c r="D287" s="26" t="s">
        <v>755</v>
      </c>
      <c r="E287" s="26" t="s">
        <v>4537</v>
      </c>
      <c r="F287" s="26" t="s">
        <v>23</v>
      </c>
      <c r="G287" s="466" t="s">
        <v>4782</v>
      </c>
    </row>
    <row r="288" spans="1:8" ht="15" customHeight="1">
      <c r="A288" s="21" t="s">
        <v>4537</v>
      </c>
      <c r="B288" s="21" t="s">
        <v>4537</v>
      </c>
      <c r="C288" s="21" t="s">
        <v>4537</v>
      </c>
      <c r="D288" s="21" t="s">
        <v>13</v>
      </c>
      <c r="E288" s="21" t="s">
        <v>4537</v>
      </c>
      <c r="F288" s="21" t="s">
        <v>755</v>
      </c>
      <c r="G288" s="452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4" t="s">
        <v>4768</v>
      </c>
      <c r="B291" s="505"/>
    </row>
    <row r="292" spans="1:9" ht="15" customHeight="1">
      <c r="A292" s="25" t="s">
        <v>3374</v>
      </c>
      <c r="B292" s="451" t="s">
        <v>2453</v>
      </c>
      <c r="C292" s="221" t="s">
        <v>4708</v>
      </c>
    </row>
    <row r="293" spans="1:9" ht="15" customHeight="1">
      <c r="A293" s="26" t="s">
        <v>3385</v>
      </c>
      <c r="B293" s="392" t="s">
        <v>37</v>
      </c>
      <c r="C293" t="s">
        <v>4960</v>
      </c>
    </row>
    <row r="294" spans="1:9" ht="15" customHeight="1">
      <c r="A294" s="21" t="s">
        <v>3383</v>
      </c>
      <c r="B294" s="466" t="s">
        <v>4783</v>
      </c>
      <c r="F294" s="447"/>
    </row>
    <row r="295" spans="1:9" ht="15" customHeight="1">
      <c r="B295" s="452"/>
    </row>
    <row r="296" spans="1:9" ht="15" customHeight="1">
      <c r="A296" s="487" t="s">
        <v>4743</v>
      </c>
      <c r="F296" s="18"/>
    </row>
    <row r="297" spans="1:9" ht="15" customHeight="1">
      <c r="A297" s="24" t="s">
        <v>4769</v>
      </c>
      <c r="F297" s="447"/>
    </row>
    <row r="298" spans="1:9" ht="15" customHeight="1">
      <c r="A298" s="291" t="s">
        <v>2691</v>
      </c>
      <c r="B298" s="291" t="s">
        <v>2692</v>
      </c>
      <c r="C298" s="291" t="s">
        <v>2693</v>
      </c>
      <c r="D298" s="291" t="s">
        <v>2694</v>
      </c>
      <c r="E298" s="291" t="s">
        <v>2695</v>
      </c>
      <c r="F298" s="291" t="s">
        <v>40</v>
      </c>
      <c r="G298" s="451" t="s">
        <v>2453</v>
      </c>
      <c r="H298" s="221" t="s">
        <v>4991</v>
      </c>
      <c r="I298" t="s">
        <v>4725</v>
      </c>
    </row>
    <row r="299" spans="1:9" ht="15" customHeight="1">
      <c r="A299" s="25" t="s">
        <v>1644</v>
      </c>
      <c r="B299" s="25" t="s">
        <v>2028</v>
      </c>
      <c r="C299" s="25" t="s">
        <v>2028</v>
      </c>
      <c r="D299" s="25" t="s">
        <v>3375</v>
      </c>
      <c r="E299" s="25" t="s">
        <v>1644</v>
      </c>
      <c r="F299" s="25" t="s">
        <v>2028</v>
      </c>
      <c r="G299" s="392" t="s">
        <v>37</v>
      </c>
      <c r="H299" t="s">
        <v>4992</v>
      </c>
    </row>
    <row r="300" spans="1:9" ht="15" customHeight="1">
      <c r="A300" s="26" t="s">
        <v>734</v>
      </c>
      <c r="B300" s="26" t="s">
        <v>2004</v>
      </c>
      <c r="C300" s="26" t="s">
        <v>749</v>
      </c>
      <c r="D300" s="26" t="s">
        <v>2028</v>
      </c>
      <c r="E300" s="26" t="s">
        <v>734</v>
      </c>
      <c r="F300" s="26" t="s">
        <v>2004</v>
      </c>
      <c r="G300" s="466" t="s">
        <v>4784</v>
      </c>
      <c r="H300" t="s">
        <v>4725</v>
      </c>
    </row>
    <row r="301" spans="1:9" ht="15" customHeight="1">
      <c r="A301" s="21" t="s">
        <v>1659</v>
      </c>
      <c r="B301" s="21" t="s">
        <v>2025</v>
      </c>
      <c r="C301" s="21" t="s">
        <v>2004</v>
      </c>
      <c r="D301" s="21" t="s">
        <v>746</v>
      </c>
      <c r="E301" s="26" t="s">
        <v>2031</v>
      </c>
      <c r="F301" s="21" t="s">
        <v>800</v>
      </c>
      <c r="G301" s="452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2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2"/>
    </row>
    <row r="304" spans="1:9" ht="15" customHeight="1">
      <c r="F304" s="18"/>
    </row>
    <row r="305" spans="1:6" ht="15" customHeight="1">
      <c r="A305" s="24" t="s">
        <v>4868</v>
      </c>
    </row>
    <row r="306" spans="1:6" ht="15" customHeight="1">
      <c r="A306" s="25" t="s">
        <v>2028</v>
      </c>
      <c r="B306" s="451" t="s">
        <v>2453</v>
      </c>
      <c r="C306" s="221" t="s">
        <v>4708</v>
      </c>
      <c r="F306" s="447"/>
    </row>
    <row r="307" spans="1:6" ht="15" customHeight="1">
      <c r="A307" s="26" t="s">
        <v>2004</v>
      </c>
      <c r="B307" s="392" t="s">
        <v>37</v>
      </c>
      <c r="C307" t="s">
        <v>4993</v>
      </c>
    </row>
    <row r="308" spans="1:6" ht="15" customHeight="1">
      <c r="A308" s="21" t="s">
        <v>771</v>
      </c>
      <c r="B308" s="466" t="s">
        <v>4787</v>
      </c>
      <c r="F308" s="18"/>
    </row>
    <row r="309" spans="1:6" ht="15" customHeight="1">
      <c r="B309" s="452"/>
    </row>
    <row r="310" spans="1:6" ht="15" customHeight="1">
      <c r="A310" s="24" t="s">
        <v>4869</v>
      </c>
    </row>
    <row r="311" spans="1:6" ht="15" customHeight="1">
      <c r="A311" s="25" t="s">
        <v>1656</v>
      </c>
      <c r="B311" s="451" t="s">
        <v>2453</v>
      </c>
      <c r="C311" s="221" t="s">
        <v>4708</v>
      </c>
      <c r="F311" s="447"/>
    </row>
    <row r="312" spans="1:6" ht="15" customHeight="1">
      <c r="A312" s="26" t="s">
        <v>790</v>
      </c>
      <c r="B312" s="392" t="s">
        <v>37</v>
      </c>
      <c r="C312" t="s">
        <v>4994</v>
      </c>
    </row>
    <row r="313" spans="1:6" ht="15" customHeight="1">
      <c r="A313" s="21" t="s">
        <v>1652</v>
      </c>
      <c r="B313" s="466" t="s">
        <v>4793</v>
      </c>
      <c r="F313" s="18"/>
    </row>
    <row r="314" spans="1:6" ht="15" customHeight="1">
      <c r="B314" s="452"/>
    </row>
    <row r="315" spans="1:6" ht="15" customHeight="1">
      <c r="A315" s="504" t="s">
        <v>4870</v>
      </c>
      <c r="B315" s="505"/>
    </row>
    <row r="316" spans="1:6" ht="15" customHeight="1">
      <c r="A316" s="25" t="s">
        <v>3377</v>
      </c>
      <c r="B316" s="451" t="s">
        <v>2453</v>
      </c>
      <c r="C316" s="221" t="s">
        <v>4708</v>
      </c>
      <c r="F316" s="447"/>
    </row>
    <row r="317" spans="1:6" ht="15" customHeight="1">
      <c r="A317" s="26" t="s">
        <v>762</v>
      </c>
      <c r="B317" s="392" t="s">
        <v>37</v>
      </c>
      <c r="C317" t="s">
        <v>4995</v>
      </c>
    </row>
    <row r="318" spans="1:6" ht="15" customHeight="1">
      <c r="A318" s="21" t="s">
        <v>1659</v>
      </c>
      <c r="B318" s="466" t="s">
        <v>4816</v>
      </c>
      <c r="F318" s="18"/>
    </row>
    <row r="319" spans="1:6" ht="15" customHeight="1">
      <c r="B319" s="452"/>
    </row>
    <row r="320" spans="1:6" ht="15" customHeight="1">
      <c r="A320" s="504" t="s">
        <v>4871</v>
      </c>
      <c r="B320" s="505"/>
    </row>
    <row r="321" spans="1:10" ht="15" customHeight="1">
      <c r="A321" s="25" t="s">
        <v>3385</v>
      </c>
      <c r="B321" s="451" t="s">
        <v>2453</v>
      </c>
      <c r="C321" s="221" t="s">
        <v>4708</v>
      </c>
      <c r="F321" s="447"/>
    </row>
    <row r="322" spans="1:10" ht="15" customHeight="1">
      <c r="A322" s="26" t="s">
        <v>2024</v>
      </c>
      <c r="B322" s="392" t="s">
        <v>37</v>
      </c>
      <c r="C322" t="s">
        <v>4996</v>
      </c>
    </row>
    <row r="323" spans="1:10" ht="15" customHeight="1">
      <c r="A323" s="21" t="s">
        <v>3372</v>
      </c>
      <c r="B323" s="466" t="s">
        <v>4818</v>
      </c>
      <c r="F323" s="18"/>
    </row>
    <row r="324" spans="1:10" ht="15" customHeight="1">
      <c r="B324" s="452"/>
    </row>
    <row r="325" spans="1:10" ht="15" customHeight="1">
      <c r="A325" s="504" t="s">
        <v>4872</v>
      </c>
      <c r="B325" s="505"/>
    </row>
    <row r="326" spans="1:10" ht="15" customHeight="1">
      <c r="A326" s="25" t="s">
        <v>1653</v>
      </c>
      <c r="B326" s="451" t="s">
        <v>2453</v>
      </c>
      <c r="C326" s="221" t="s">
        <v>4708</v>
      </c>
      <c r="F326" s="447"/>
    </row>
    <row r="327" spans="1:10" ht="15" customHeight="1">
      <c r="A327" s="26" t="s">
        <v>27</v>
      </c>
      <c r="B327" s="392" t="s">
        <v>37</v>
      </c>
      <c r="C327" t="s">
        <v>4997</v>
      </c>
    </row>
    <row r="328" spans="1:10" ht="15" customHeight="1">
      <c r="A328" s="21" t="s">
        <v>771</v>
      </c>
      <c r="B328" s="466" t="s">
        <v>4820</v>
      </c>
      <c r="F328" s="18"/>
    </row>
    <row r="329" spans="1:10" ht="15" customHeight="1">
      <c r="B329" s="452"/>
    </row>
    <row r="330" spans="1:10" ht="15" customHeight="1">
      <c r="A330" s="504" t="s">
        <v>4873</v>
      </c>
      <c r="B330" s="505"/>
    </row>
    <row r="331" spans="1:10" ht="15" customHeight="1">
      <c r="A331" s="291" t="s">
        <v>2691</v>
      </c>
      <c r="B331" s="291" t="s">
        <v>2692</v>
      </c>
      <c r="C331" s="291" t="s">
        <v>2693</v>
      </c>
      <c r="D331" s="291" t="s">
        <v>2694</v>
      </c>
      <c r="E331" s="291" t="s">
        <v>2695</v>
      </c>
      <c r="F331" s="291" t="s">
        <v>2696</v>
      </c>
      <c r="G331" s="291" t="s">
        <v>2697</v>
      </c>
      <c r="H331" s="291" t="s">
        <v>40</v>
      </c>
      <c r="I331" s="451" t="s">
        <v>2453</v>
      </c>
      <c r="J331" s="221" t="s">
        <v>4707</v>
      </c>
    </row>
    <row r="332" spans="1:10" ht="15" customHeight="1">
      <c r="A332" s="25" t="s">
        <v>3372</v>
      </c>
      <c r="B332" s="25" t="s">
        <v>162</v>
      </c>
      <c r="C332" s="25" t="s">
        <v>778</v>
      </c>
      <c r="D332" s="25" t="s">
        <v>733</v>
      </c>
      <c r="E332" s="25" t="s">
        <v>3373</v>
      </c>
      <c r="F332" s="25" t="s">
        <v>733</v>
      </c>
      <c r="G332" s="25" t="s">
        <v>3387</v>
      </c>
      <c r="H332" s="25" t="s">
        <v>778</v>
      </c>
      <c r="I332" s="392" t="s">
        <v>2009</v>
      </c>
      <c r="J332" t="s">
        <v>4998</v>
      </c>
    </row>
    <row r="333" spans="1:10" ht="15" customHeight="1">
      <c r="A333" s="26" t="s">
        <v>749</v>
      </c>
      <c r="B333" s="26" t="s">
        <v>3387</v>
      </c>
      <c r="C333" s="26" t="s">
        <v>779</v>
      </c>
      <c r="D333" s="26" t="s">
        <v>3370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6" t="s">
        <v>4128</v>
      </c>
    </row>
    <row r="334" spans="1:10" ht="15" customHeight="1">
      <c r="A334" s="21" t="s">
        <v>154</v>
      </c>
      <c r="B334" s="21" t="s">
        <v>3399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3381</v>
      </c>
      <c r="H334" s="21" t="s">
        <v>11</v>
      </c>
      <c r="I334" s="452"/>
    </row>
    <row r="335" spans="1:10" ht="15" customHeight="1"/>
    <row r="336" spans="1:10" ht="15" customHeight="1">
      <c r="A336" s="487" t="s">
        <v>4863</v>
      </c>
      <c r="F336" s="447"/>
    </row>
    <row r="337" spans="1:6" ht="15" customHeight="1">
      <c r="A337" s="24" t="s">
        <v>4874</v>
      </c>
    </row>
    <row r="338" spans="1:6" ht="15" customHeight="1">
      <c r="A338" s="25" t="s">
        <v>3397</v>
      </c>
      <c r="B338" s="451" t="s">
        <v>2453</v>
      </c>
      <c r="C338" t="s">
        <v>5015</v>
      </c>
      <c r="F338" s="18"/>
    </row>
    <row r="339" spans="1:6" ht="15" customHeight="1">
      <c r="A339" s="26" t="s">
        <v>5037</v>
      </c>
      <c r="B339" s="392" t="s">
        <v>2009</v>
      </c>
      <c r="C339" t="s">
        <v>5016</v>
      </c>
    </row>
    <row r="340" spans="1:6" ht="15" customHeight="1">
      <c r="A340" s="21" t="s">
        <v>5037</v>
      </c>
      <c r="B340" s="466" t="s">
        <v>4555</v>
      </c>
    </row>
    <row r="341" spans="1:6" ht="15" customHeight="1">
      <c r="A341" s="39"/>
      <c r="B341" s="452"/>
      <c r="F341" s="447"/>
    </row>
    <row r="342" spans="1:6" ht="15" customHeight="1">
      <c r="A342" s="24" t="s">
        <v>4875</v>
      </c>
    </row>
    <row r="343" spans="1:6" ht="15" customHeight="1">
      <c r="A343" s="25" t="s">
        <v>3397</v>
      </c>
      <c r="B343" s="451" t="s">
        <v>2453</v>
      </c>
      <c r="C343" t="s">
        <v>5015</v>
      </c>
      <c r="F343" s="18"/>
    </row>
    <row r="344" spans="1:6" ht="15" customHeight="1">
      <c r="A344" s="26" t="s">
        <v>5037</v>
      </c>
      <c r="B344" s="392" t="s">
        <v>2009</v>
      </c>
      <c r="C344" t="s">
        <v>5017</v>
      </c>
    </row>
    <row r="345" spans="1:6" ht="15" customHeight="1">
      <c r="A345" s="21" t="s">
        <v>5037</v>
      </c>
      <c r="B345" s="466" t="s">
        <v>4556</v>
      </c>
    </row>
    <row r="346" spans="1:6" ht="15" customHeight="1">
      <c r="A346" s="39"/>
      <c r="B346" s="452"/>
      <c r="F346" s="447"/>
    </row>
    <row r="347" spans="1:6" ht="15" customHeight="1">
      <c r="A347" s="24" t="s">
        <v>4876</v>
      </c>
    </row>
    <row r="348" spans="1:6" ht="15" customHeight="1">
      <c r="A348" s="25" t="s">
        <v>2158</v>
      </c>
      <c r="B348" s="451" t="s">
        <v>2453</v>
      </c>
      <c r="C348" s="221" t="s">
        <v>4924</v>
      </c>
      <c r="F348" s="18"/>
    </row>
    <row r="349" spans="1:6" ht="15" customHeight="1">
      <c r="A349" s="26" t="s">
        <v>763</v>
      </c>
      <c r="B349" s="392" t="s">
        <v>2009</v>
      </c>
      <c r="C349" t="s">
        <v>5021</v>
      </c>
    </row>
    <row r="350" spans="1:6" ht="15" customHeight="1">
      <c r="A350" s="26" t="s">
        <v>753</v>
      </c>
      <c r="B350" s="466" t="s">
        <v>4557</v>
      </c>
    </row>
    <row r="351" spans="1:6" ht="15" customHeight="1">
      <c r="A351" s="39"/>
      <c r="B351" s="452"/>
      <c r="F351" s="447"/>
    </row>
    <row r="352" spans="1:6" ht="15" customHeight="1">
      <c r="A352" s="24" t="s">
        <v>4877</v>
      </c>
    </row>
    <row r="353" spans="1:6" ht="15" customHeight="1">
      <c r="A353" s="25" t="s">
        <v>2019</v>
      </c>
      <c r="B353" s="451" t="s">
        <v>2453</v>
      </c>
      <c r="C353" s="221" t="s">
        <v>4708</v>
      </c>
      <c r="F353" s="18"/>
    </row>
    <row r="354" spans="1:6" ht="15" customHeight="1">
      <c r="A354" s="26" t="s">
        <v>1643</v>
      </c>
      <c r="B354" s="392" t="s">
        <v>2009</v>
      </c>
      <c r="C354" t="s">
        <v>5024</v>
      </c>
    </row>
    <row r="355" spans="1:6" ht="15" customHeight="1">
      <c r="A355" s="21" t="s">
        <v>778</v>
      </c>
      <c r="B355" s="466" t="s">
        <v>4561</v>
      </c>
    </row>
    <row r="356" spans="1:6" ht="15" customHeight="1">
      <c r="A356" s="39"/>
      <c r="B356" s="452"/>
      <c r="F356" s="447"/>
    </row>
    <row r="357" spans="1:6" ht="15" customHeight="1">
      <c r="A357" s="24" t="s">
        <v>4878</v>
      </c>
    </row>
    <row r="358" spans="1:6" ht="15" customHeight="1">
      <c r="A358" s="25" t="s">
        <v>2053</v>
      </c>
      <c r="B358" s="451" t="s">
        <v>2453</v>
      </c>
      <c r="C358" s="221" t="s">
        <v>4708</v>
      </c>
      <c r="F358" s="18"/>
    </row>
    <row r="359" spans="1:6" ht="15" customHeight="1">
      <c r="A359" s="26" t="s">
        <v>2012</v>
      </c>
      <c r="B359" s="392" t="s">
        <v>2009</v>
      </c>
      <c r="C359" t="s">
        <v>5025</v>
      </c>
    </row>
    <row r="360" spans="1:6" ht="15" customHeight="1">
      <c r="A360" s="21" t="s">
        <v>2027</v>
      </c>
      <c r="B360" s="466" t="s">
        <v>4563</v>
      </c>
    </row>
    <row r="361" spans="1:6" ht="15" customHeight="1">
      <c r="A361" s="39"/>
      <c r="B361" s="452"/>
      <c r="F361" s="447"/>
    </row>
    <row r="362" spans="1:6" ht="15" customHeight="1">
      <c r="A362" s="504" t="s">
        <v>4879</v>
      </c>
      <c r="B362" s="505"/>
    </row>
    <row r="363" spans="1:6" ht="15" customHeight="1">
      <c r="A363" s="25" t="s">
        <v>3385</v>
      </c>
      <c r="B363" s="451" t="s">
        <v>2453</v>
      </c>
      <c r="C363" s="221" t="s">
        <v>4708</v>
      </c>
      <c r="F363" s="18"/>
    </row>
    <row r="364" spans="1:6" ht="15" customHeight="1">
      <c r="A364" s="26" t="s">
        <v>757</v>
      </c>
      <c r="B364" s="392" t="s">
        <v>2009</v>
      </c>
      <c r="C364" t="s">
        <v>5036</v>
      </c>
    </row>
    <row r="365" spans="1:6" ht="15" customHeight="1">
      <c r="A365" s="21" t="s">
        <v>3401</v>
      </c>
      <c r="B365" s="466" t="s">
        <v>4565</v>
      </c>
    </row>
    <row r="366" spans="1:6" ht="15" customHeight="1">
      <c r="A366" s="39"/>
      <c r="B366" s="452"/>
      <c r="F366" s="447"/>
    </row>
    <row r="367" spans="1:6" ht="15" customHeight="1">
      <c r="A367" s="504" t="s">
        <v>4880</v>
      </c>
      <c r="B367" s="505"/>
    </row>
    <row r="368" spans="1:6" ht="15" customHeight="1">
      <c r="A368" s="25" t="s">
        <v>3385</v>
      </c>
      <c r="B368" s="451" t="s">
        <v>2453</v>
      </c>
      <c r="C368" s="221" t="s">
        <v>4708</v>
      </c>
      <c r="F368" s="18"/>
    </row>
    <row r="369" spans="1:9" ht="15" customHeight="1">
      <c r="A369" s="26" t="s">
        <v>1653</v>
      </c>
      <c r="B369" s="392" t="s">
        <v>2009</v>
      </c>
      <c r="C369" t="s">
        <v>5038</v>
      </c>
    </row>
    <row r="370" spans="1:9" ht="15" customHeight="1">
      <c r="A370" s="21" t="s">
        <v>3383</v>
      </c>
      <c r="B370" s="466" t="s">
        <v>4571</v>
      </c>
    </row>
    <row r="371" spans="1:9" ht="15" customHeight="1">
      <c r="A371" s="39"/>
      <c r="B371" s="452"/>
      <c r="F371" s="447"/>
    </row>
    <row r="372" spans="1:9" ht="15" customHeight="1">
      <c r="A372" s="487" t="s">
        <v>4864</v>
      </c>
    </row>
    <row r="373" spans="1:9" ht="15" customHeight="1">
      <c r="A373" s="24" t="s">
        <v>4881</v>
      </c>
      <c r="F373" s="18"/>
    </row>
    <row r="374" spans="1:9" ht="15" customHeight="1">
      <c r="A374" s="291" t="s">
        <v>2691</v>
      </c>
      <c r="B374" s="291" t="s">
        <v>2692</v>
      </c>
      <c r="C374" s="291" t="s">
        <v>2693</v>
      </c>
      <c r="D374" s="291" t="s">
        <v>2694</v>
      </c>
      <c r="E374" s="291" t="s">
        <v>2695</v>
      </c>
      <c r="F374" s="291" t="s">
        <v>2696</v>
      </c>
      <c r="G374" s="291" t="s">
        <v>40</v>
      </c>
      <c r="H374" s="451" t="s">
        <v>2453</v>
      </c>
      <c r="I374" s="221" t="s">
        <v>5068</v>
      </c>
    </row>
    <row r="375" spans="1:9" ht="15" customHeight="1">
      <c r="A375" s="25" t="s">
        <v>5037</v>
      </c>
      <c r="B375" s="25" t="s">
        <v>755</v>
      </c>
      <c r="C375" s="25" t="s">
        <v>5037</v>
      </c>
      <c r="D375" s="25" t="s">
        <v>23</v>
      </c>
      <c r="E375" s="25" t="s">
        <v>5037</v>
      </c>
      <c r="F375" s="25" t="s">
        <v>23</v>
      </c>
      <c r="G375" s="25" t="s">
        <v>2004</v>
      </c>
      <c r="H375" s="392" t="s">
        <v>2009</v>
      </c>
      <c r="I375" t="s">
        <v>5069</v>
      </c>
    </row>
    <row r="376" spans="1:9" ht="15" customHeight="1">
      <c r="A376" s="26" t="s">
        <v>5037</v>
      </c>
      <c r="B376" s="26" t="s">
        <v>23</v>
      </c>
      <c r="C376" s="26" t="s">
        <v>5037</v>
      </c>
      <c r="D376" s="26" t="s">
        <v>5037</v>
      </c>
      <c r="E376" s="26" t="s">
        <v>5037</v>
      </c>
      <c r="F376" s="26" t="s">
        <v>5037</v>
      </c>
      <c r="G376" s="25" t="s">
        <v>762</v>
      </c>
      <c r="H376" s="466" t="s">
        <v>4582</v>
      </c>
    </row>
    <row r="377" spans="1:9" ht="15" customHeight="1">
      <c r="A377" s="21" t="s">
        <v>5037</v>
      </c>
      <c r="B377" s="21" t="s">
        <v>5037</v>
      </c>
      <c r="C377" s="21" t="s">
        <v>5037</v>
      </c>
      <c r="D377" s="21" t="s">
        <v>5037</v>
      </c>
      <c r="E377" s="21" t="s">
        <v>5037</v>
      </c>
      <c r="F377" s="21" t="s">
        <v>5037</v>
      </c>
      <c r="G377" s="21" t="s">
        <v>1652</v>
      </c>
      <c r="H377" s="466"/>
    </row>
    <row r="378" spans="1:9" ht="15" customHeight="1">
      <c r="F378" s="18"/>
    </row>
    <row r="379" spans="1:9" ht="15" customHeight="1">
      <c r="A379" s="24" t="s">
        <v>5053</v>
      </c>
    </row>
    <row r="380" spans="1:9" ht="15" customHeight="1">
      <c r="A380" s="25" t="s">
        <v>790</v>
      </c>
      <c r="B380" s="451" t="s">
        <v>2453</v>
      </c>
      <c r="C380" s="221" t="s">
        <v>4708</v>
      </c>
    </row>
    <row r="381" spans="1:9" ht="15" customHeight="1">
      <c r="A381" s="26" t="s">
        <v>3377</v>
      </c>
      <c r="B381" s="392" t="s">
        <v>2009</v>
      </c>
      <c r="C381" t="s">
        <v>5070</v>
      </c>
    </row>
    <row r="382" spans="1:9" ht="15" customHeight="1">
      <c r="A382" s="21" t="s">
        <v>1</v>
      </c>
      <c r="B382" s="466" t="s">
        <v>4596</v>
      </c>
    </row>
    <row r="383" spans="1:9" ht="15" customHeight="1">
      <c r="A383" s="39"/>
      <c r="B383" s="452"/>
    </row>
    <row r="384" spans="1:9" ht="15" customHeight="1">
      <c r="A384" s="24" t="s">
        <v>5054</v>
      </c>
      <c r="F384" s="18"/>
    </row>
    <row r="385" spans="1:9" ht="15" customHeight="1">
      <c r="A385" s="291" t="s">
        <v>2691</v>
      </c>
      <c r="B385" s="291" t="s">
        <v>2692</v>
      </c>
      <c r="C385" s="291" t="s">
        <v>2693</v>
      </c>
      <c r="D385" s="291" t="s">
        <v>2694</v>
      </c>
      <c r="E385" s="291" t="s">
        <v>40</v>
      </c>
      <c r="F385" s="451" t="s">
        <v>2453</v>
      </c>
      <c r="G385" s="221" t="s">
        <v>5071</v>
      </c>
    </row>
    <row r="386" spans="1:9" ht="15" customHeight="1">
      <c r="A386" s="25" t="s">
        <v>3400</v>
      </c>
      <c r="B386" s="25" t="s">
        <v>1643</v>
      </c>
      <c r="C386" s="25" t="s">
        <v>3383</v>
      </c>
      <c r="D386" s="25" t="s">
        <v>1</v>
      </c>
      <c r="E386" s="25" t="s">
        <v>3383</v>
      </c>
      <c r="F386" s="392" t="s">
        <v>2009</v>
      </c>
      <c r="G386" t="s">
        <v>5072</v>
      </c>
    </row>
    <row r="387" spans="1:9" ht="15" customHeight="1">
      <c r="A387" s="25" t="s">
        <v>3383</v>
      </c>
      <c r="B387" s="26" t="s">
        <v>2051</v>
      </c>
      <c r="C387" s="26" t="s">
        <v>3400</v>
      </c>
      <c r="D387" s="26" t="s">
        <v>3383</v>
      </c>
      <c r="E387" s="26" t="s">
        <v>2158</v>
      </c>
      <c r="F387" s="466" t="s">
        <v>4598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5037</v>
      </c>
      <c r="E388" s="21" t="s">
        <v>2025</v>
      </c>
      <c r="F388" s="452"/>
    </row>
    <row r="389" spans="1:9" ht="15" customHeight="1"/>
    <row r="390" spans="1:9" ht="15" customHeight="1">
      <c r="A390" s="504" t="s">
        <v>4882</v>
      </c>
      <c r="B390" s="505"/>
      <c r="F390" s="18"/>
    </row>
    <row r="391" spans="1:9" ht="15" customHeight="1">
      <c r="A391" s="291" t="s">
        <v>2691</v>
      </c>
      <c r="B391" s="291" t="s">
        <v>2692</v>
      </c>
      <c r="C391" s="291" t="s">
        <v>2693</v>
      </c>
      <c r="D391" s="291" t="s">
        <v>2694</v>
      </c>
      <c r="E391" s="291" t="s">
        <v>2695</v>
      </c>
      <c r="F391" s="291" t="s">
        <v>2696</v>
      </c>
      <c r="G391" s="291" t="s">
        <v>40</v>
      </c>
      <c r="H391" s="451" t="s">
        <v>2453</v>
      </c>
      <c r="I391" s="221" t="s">
        <v>5073</v>
      </c>
    </row>
    <row r="392" spans="1:9" ht="15" customHeight="1">
      <c r="A392" s="25" t="s">
        <v>788</v>
      </c>
      <c r="B392" s="25" t="s">
        <v>783</v>
      </c>
      <c r="C392" s="25" t="s">
        <v>3381</v>
      </c>
      <c r="D392" s="25" t="s">
        <v>3378</v>
      </c>
      <c r="E392" s="25" t="s">
        <v>3378</v>
      </c>
      <c r="F392" s="25" t="s">
        <v>15</v>
      </c>
      <c r="G392" s="25" t="s">
        <v>15</v>
      </c>
      <c r="H392" s="392" t="s">
        <v>2009</v>
      </c>
      <c r="I392" t="s">
        <v>5074</v>
      </c>
    </row>
    <row r="393" spans="1:9" ht="15" customHeight="1">
      <c r="A393" s="26" t="s">
        <v>2004</v>
      </c>
      <c r="B393" s="26" t="s">
        <v>3382</v>
      </c>
      <c r="C393" s="26" t="s">
        <v>2027</v>
      </c>
      <c r="D393" s="26" t="s">
        <v>9</v>
      </c>
      <c r="E393" s="26" t="s">
        <v>3379</v>
      </c>
      <c r="F393" s="26" t="s">
        <v>1137</v>
      </c>
      <c r="G393" s="26" t="s">
        <v>9</v>
      </c>
      <c r="H393" s="466" t="s">
        <v>4739</v>
      </c>
    </row>
    <row r="394" spans="1:9" ht="15" customHeight="1">
      <c r="A394" s="21" t="s">
        <v>3387</v>
      </c>
      <c r="B394" s="21" t="s">
        <v>2054</v>
      </c>
      <c r="C394" s="21" t="s">
        <v>1654</v>
      </c>
      <c r="D394" s="21" t="s">
        <v>1</v>
      </c>
      <c r="E394" s="21" t="s">
        <v>783</v>
      </c>
      <c r="F394" s="21" t="s">
        <v>2031</v>
      </c>
      <c r="G394" s="21" t="s">
        <v>141</v>
      </c>
      <c r="H394" s="452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4" t="s">
        <v>4883</v>
      </c>
      <c r="B397" s="505"/>
      <c r="F397" s="447"/>
    </row>
    <row r="398" spans="1:9" ht="15" customHeight="1">
      <c r="A398" s="25" t="s">
        <v>3383</v>
      </c>
      <c r="B398" s="451" t="s">
        <v>2453</v>
      </c>
      <c r="C398" s="221" t="s">
        <v>4708</v>
      </c>
    </row>
    <row r="399" spans="1:9" ht="15" customHeight="1">
      <c r="A399" s="26" t="s">
        <v>757</v>
      </c>
      <c r="B399" s="392" t="s">
        <v>2009</v>
      </c>
      <c r="C399" t="s">
        <v>5075</v>
      </c>
      <c r="F399" s="18"/>
    </row>
    <row r="400" spans="1:9" ht="15" customHeight="1">
      <c r="A400" s="21" t="s">
        <v>3376</v>
      </c>
      <c r="B400" s="466" t="s">
        <v>4740</v>
      </c>
    </row>
    <row r="401" spans="1:6" ht="15" customHeight="1">
      <c r="A401" s="39"/>
      <c r="B401" s="452"/>
    </row>
    <row r="402" spans="1:6" ht="15" customHeight="1">
      <c r="A402" s="487" t="s">
        <v>4865</v>
      </c>
      <c r="F402" s="447"/>
    </row>
    <row r="403" spans="1:6" ht="15" customHeight="1">
      <c r="A403" s="24" t="s">
        <v>4884</v>
      </c>
    </row>
    <row r="404" spans="1:6" ht="15" customHeight="1">
      <c r="A404" s="25" t="s">
        <v>2025</v>
      </c>
      <c r="B404" s="451" t="s">
        <v>2453</v>
      </c>
      <c r="C404" s="221" t="s">
        <v>4708</v>
      </c>
      <c r="F404" s="18"/>
    </row>
    <row r="405" spans="1:6" ht="15" customHeight="1">
      <c r="A405" s="26" t="s">
        <v>3375</v>
      </c>
      <c r="B405" s="392" t="s">
        <v>2009</v>
      </c>
      <c r="C405" t="s">
        <v>5096</v>
      </c>
    </row>
    <row r="406" spans="1:6" ht="15" customHeight="1">
      <c r="A406" s="21" t="s">
        <v>2024</v>
      </c>
      <c r="B406" s="466" t="s">
        <v>4741</v>
      </c>
    </row>
    <row r="407" spans="1:6" ht="15" customHeight="1">
      <c r="A407" s="39"/>
      <c r="B407" s="452"/>
      <c r="F407" s="447"/>
    </row>
    <row r="408" spans="1:6" ht="15" customHeight="1">
      <c r="A408" s="24" t="s">
        <v>4885</v>
      </c>
    </row>
    <row r="409" spans="1:6" ht="15" customHeight="1">
      <c r="A409" s="25" t="s">
        <v>2004</v>
      </c>
      <c r="B409" s="451" t="s">
        <v>2453</v>
      </c>
      <c r="C409" s="221" t="s">
        <v>4708</v>
      </c>
      <c r="F409" s="18"/>
    </row>
    <row r="410" spans="1:6" ht="15" customHeight="1">
      <c r="A410" s="26" t="s">
        <v>3385</v>
      </c>
      <c r="B410" s="392" t="s">
        <v>2009</v>
      </c>
      <c r="C410" t="s">
        <v>5097</v>
      </c>
    </row>
    <row r="411" spans="1:6" ht="15" customHeight="1">
      <c r="A411" s="21" t="s">
        <v>1647</v>
      </c>
      <c r="B411" s="466" t="s">
        <v>4780</v>
      </c>
    </row>
    <row r="412" spans="1:6" ht="15" customHeight="1">
      <c r="A412" s="39"/>
      <c r="B412" s="452"/>
      <c r="F412" s="447"/>
    </row>
    <row r="413" spans="1:6" ht="15" customHeight="1">
      <c r="A413" s="24" t="s">
        <v>4886</v>
      </c>
    </row>
    <row r="414" spans="1:6" ht="15" customHeight="1">
      <c r="A414" s="25" t="s">
        <v>31</v>
      </c>
      <c r="B414" s="451" t="s">
        <v>2453</v>
      </c>
      <c r="C414" s="221" t="s">
        <v>4708</v>
      </c>
      <c r="F414" s="18"/>
    </row>
    <row r="415" spans="1:6" ht="15" customHeight="1">
      <c r="A415" s="26" t="s">
        <v>3387</v>
      </c>
      <c r="B415" s="392" t="s">
        <v>2009</v>
      </c>
      <c r="C415" t="s">
        <v>5098</v>
      </c>
    </row>
    <row r="416" spans="1:6" ht="15" customHeight="1">
      <c r="A416" s="21" t="s">
        <v>5095</v>
      </c>
      <c r="B416" s="466" t="s">
        <v>4781</v>
      </c>
    </row>
    <row r="417" spans="1:6" ht="15" customHeight="1">
      <c r="A417" s="39"/>
      <c r="B417" s="452"/>
      <c r="F417" s="447"/>
    </row>
    <row r="418" spans="1:6" ht="15" customHeight="1">
      <c r="A418" s="24" t="s">
        <v>4887</v>
      </c>
    </row>
    <row r="419" spans="1:6" ht="15" customHeight="1">
      <c r="A419" s="25" t="s">
        <v>11</v>
      </c>
      <c r="B419" s="451" t="s">
        <v>2453</v>
      </c>
      <c r="C419" s="221" t="s">
        <v>4708</v>
      </c>
      <c r="F419" s="18"/>
    </row>
    <row r="420" spans="1:6" ht="15" customHeight="1">
      <c r="A420" s="26" t="s">
        <v>753</v>
      </c>
      <c r="B420" s="392" t="s">
        <v>2009</v>
      </c>
      <c r="C420" t="s">
        <v>5099</v>
      </c>
    </row>
    <row r="421" spans="1:6" ht="15" customHeight="1">
      <c r="A421" s="21" t="s">
        <v>33</v>
      </c>
      <c r="B421" s="466" t="s">
        <v>4782</v>
      </c>
    </row>
    <row r="422" spans="1:6" ht="15" customHeight="1">
      <c r="A422" s="39"/>
      <c r="B422" s="452"/>
      <c r="F422" s="447"/>
    </row>
    <row r="423" spans="1:6" ht="15" customHeight="1">
      <c r="A423" s="24" t="s">
        <v>4888</v>
      </c>
    </row>
    <row r="424" spans="1:6" ht="15" customHeight="1">
      <c r="A424" s="25" t="s">
        <v>738</v>
      </c>
      <c r="B424" s="451" t="s">
        <v>2453</v>
      </c>
      <c r="C424" s="221" t="s">
        <v>4708</v>
      </c>
      <c r="F424" s="18"/>
    </row>
    <row r="425" spans="1:6" ht="15" customHeight="1">
      <c r="A425" s="26" t="s">
        <v>764</v>
      </c>
      <c r="B425" s="392" t="s">
        <v>2009</v>
      </c>
      <c r="C425" t="s">
        <v>5100</v>
      </c>
    </row>
    <row r="426" spans="1:6" ht="15" customHeight="1">
      <c r="A426" s="21" t="s">
        <v>3388</v>
      </c>
      <c r="B426" s="466" t="s">
        <v>4783</v>
      </c>
      <c r="C426" t="s">
        <v>4725</v>
      </c>
    </row>
    <row r="427" spans="1:6" ht="15" customHeight="1">
      <c r="B427" s="392"/>
    </row>
    <row r="428" spans="1:6" ht="15" customHeight="1">
      <c r="A428" s="24" t="s">
        <v>5005</v>
      </c>
    </row>
    <row r="429" spans="1:6" ht="15" customHeight="1">
      <c r="A429" s="25" t="s">
        <v>2004</v>
      </c>
      <c r="B429" s="451" t="s">
        <v>2453</v>
      </c>
      <c r="C429" s="221" t="s">
        <v>4708</v>
      </c>
    </row>
    <row r="430" spans="1:6" ht="15" customHeight="1">
      <c r="A430" s="26" t="s">
        <v>1643</v>
      </c>
      <c r="B430" s="392" t="s">
        <v>2009</v>
      </c>
      <c r="C430" t="s">
        <v>5101</v>
      </c>
    </row>
    <row r="431" spans="1:6" ht="15" customHeight="1">
      <c r="A431" s="21" t="s">
        <v>728</v>
      </c>
      <c r="B431" s="466" t="s">
        <v>4784</v>
      </c>
      <c r="D431" t="s">
        <v>4725</v>
      </c>
    </row>
    <row r="432" spans="1:6" ht="15" customHeight="1">
      <c r="B432" s="392"/>
      <c r="F432" s="447"/>
    </row>
    <row r="433" spans="1:8" ht="15" customHeight="1">
      <c r="A433" s="24" t="s">
        <v>5006</v>
      </c>
      <c r="F433" s="18"/>
    </row>
    <row r="434" spans="1:8" ht="15" customHeight="1">
      <c r="A434" s="291" t="s">
        <v>2691</v>
      </c>
      <c r="B434" s="291" t="s">
        <v>2692</v>
      </c>
      <c r="C434" s="291" t="s">
        <v>2693</v>
      </c>
      <c r="D434" s="291" t="s">
        <v>2694</v>
      </c>
      <c r="E434" s="291" t="s">
        <v>40</v>
      </c>
      <c r="F434" s="451" t="s">
        <v>2453</v>
      </c>
      <c r="G434" s="221" t="s">
        <v>5102</v>
      </c>
      <c r="H434" s="291" t="s">
        <v>4725</v>
      </c>
    </row>
    <row r="435" spans="1:8" ht="15" customHeight="1">
      <c r="A435" s="25" t="s">
        <v>1652</v>
      </c>
      <c r="B435" s="25" t="s">
        <v>1652</v>
      </c>
      <c r="C435" s="25" t="s">
        <v>2025</v>
      </c>
      <c r="D435" s="25" t="s">
        <v>763</v>
      </c>
      <c r="E435" s="25" t="s">
        <v>1652</v>
      </c>
      <c r="F435" s="392" t="s">
        <v>2009</v>
      </c>
      <c r="G435" t="s">
        <v>5103</v>
      </c>
    </row>
    <row r="436" spans="1:8" ht="15" customHeight="1">
      <c r="A436" s="26" t="s">
        <v>3396</v>
      </c>
      <c r="B436" s="26" t="s">
        <v>3369</v>
      </c>
      <c r="C436" s="26" t="s">
        <v>734</v>
      </c>
      <c r="D436" s="26" t="s">
        <v>755</v>
      </c>
      <c r="E436" s="26" t="s">
        <v>33</v>
      </c>
      <c r="F436" s="466" t="s">
        <v>4787</v>
      </c>
    </row>
    <row r="437" spans="1:8" ht="15" customHeight="1">
      <c r="A437" s="26" t="s">
        <v>2008</v>
      </c>
      <c r="B437" s="26" t="s">
        <v>1653</v>
      </c>
      <c r="C437" s="21" t="s">
        <v>153</v>
      </c>
      <c r="D437" s="21" t="s">
        <v>1652</v>
      </c>
      <c r="E437" s="21" t="s">
        <v>2009</v>
      </c>
      <c r="F437" s="392"/>
    </row>
    <row r="438" spans="1:8" ht="15" customHeight="1">
      <c r="A438" s="26" t="s">
        <v>1654</v>
      </c>
      <c r="B438" s="26" t="s">
        <v>3370</v>
      </c>
      <c r="F438" s="590"/>
    </row>
    <row r="439" spans="1:8" ht="15" customHeight="1">
      <c r="A439" s="26" t="s">
        <v>27</v>
      </c>
      <c r="B439" s="26" t="s">
        <v>13</v>
      </c>
      <c r="F439" s="590"/>
    </row>
    <row r="440" spans="1:8" ht="15" customHeight="1">
      <c r="A440" s="26" t="s">
        <v>749</v>
      </c>
      <c r="B440" s="26" t="s">
        <v>3375</v>
      </c>
      <c r="C440" t="s">
        <v>4725</v>
      </c>
      <c r="F440" s="591"/>
    </row>
    <row r="441" spans="1:8" ht="15" customHeight="1">
      <c r="A441" s="26"/>
      <c r="B441" s="26" t="s">
        <v>4815</v>
      </c>
      <c r="F441" s="591"/>
    </row>
    <row r="442" spans="1:8" ht="15" customHeight="1">
      <c r="A442" s="26"/>
      <c r="B442" s="26" t="s">
        <v>763</v>
      </c>
      <c r="F442" s="591"/>
    </row>
    <row r="443" spans="1:8" ht="15" customHeight="1">
      <c r="A443" s="26"/>
      <c r="B443" s="26" t="s">
        <v>3384</v>
      </c>
      <c r="F443" s="591"/>
    </row>
    <row r="444" spans="1:8" ht="15" customHeight="1">
      <c r="A444" s="26"/>
      <c r="B444" s="26" t="s">
        <v>764</v>
      </c>
      <c r="F444" s="591"/>
    </row>
    <row r="445" spans="1:8" ht="15" customHeight="1"/>
    <row r="446" spans="1:8" ht="15" customHeight="1">
      <c r="A446" s="504" t="s">
        <v>5007</v>
      </c>
      <c r="B446" s="505"/>
      <c r="F446" s="18"/>
    </row>
    <row r="447" spans="1:8" ht="15" customHeight="1">
      <c r="A447" s="25" t="s">
        <v>800</v>
      </c>
      <c r="B447" s="451" t="s">
        <v>2453</v>
      </c>
      <c r="C447" s="221" t="s">
        <v>4708</v>
      </c>
    </row>
    <row r="448" spans="1:8" ht="15" customHeight="1">
      <c r="A448" s="26" t="s">
        <v>1647</v>
      </c>
      <c r="B448" s="392" t="s">
        <v>2009</v>
      </c>
      <c r="C448" t="s">
        <v>5104</v>
      </c>
    </row>
    <row r="449" spans="1:8" ht="15" customHeight="1">
      <c r="A449" s="21" t="s">
        <v>763</v>
      </c>
      <c r="B449" s="466" t="s">
        <v>4793</v>
      </c>
      <c r="F449" s="447"/>
    </row>
    <row r="450" spans="1:8" ht="15" customHeight="1">
      <c r="A450" s="39"/>
      <c r="B450" s="452"/>
    </row>
    <row r="451" spans="1:8" ht="15" customHeight="1">
      <c r="A451" s="487" t="s">
        <v>4866</v>
      </c>
      <c r="F451" s="18"/>
    </row>
    <row r="452" spans="1:8" ht="15" customHeight="1">
      <c r="A452" s="24" t="s">
        <v>5008</v>
      </c>
    </row>
    <row r="453" spans="1:8" ht="15" customHeight="1">
      <c r="A453" s="291" t="s">
        <v>2691</v>
      </c>
      <c r="B453" s="291" t="s">
        <v>2692</v>
      </c>
      <c r="C453" s="291" t="s">
        <v>2693</v>
      </c>
      <c r="D453" s="291" t="s">
        <v>2694</v>
      </c>
      <c r="E453" s="291" t="s">
        <v>2695</v>
      </c>
      <c r="F453" s="291" t="s">
        <v>40</v>
      </c>
      <c r="G453" s="451" t="s">
        <v>2453</v>
      </c>
      <c r="H453" s="221" t="s">
        <v>4737</v>
      </c>
    </row>
    <row r="454" spans="1:8" ht="15" customHeight="1">
      <c r="A454" s="25" t="s">
        <v>746</v>
      </c>
      <c r="B454" s="25" t="s">
        <v>2024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2" t="s">
        <v>2009</v>
      </c>
      <c r="H454" t="s">
        <v>5345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3401</v>
      </c>
      <c r="E455" s="26" t="s">
        <v>800</v>
      </c>
      <c r="F455" s="26" t="s">
        <v>141</v>
      </c>
      <c r="G455" s="466" t="s">
        <v>4816</v>
      </c>
    </row>
    <row r="456" spans="1:8" ht="15" customHeight="1">
      <c r="A456" s="21" t="s">
        <v>37</v>
      </c>
      <c r="B456" s="21" t="s">
        <v>763</v>
      </c>
      <c r="C456" s="21" t="s">
        <v>3369</v>
      </c>
      <c r="D456" s="21" t="s">
        <v>738</v>
      </c>
      <c r="E456" s="26" t="s">
        <v>3385</v>
      </c>
      <c r="F456" s="21" t="s">
        <v>2024</v>
      </c>
      <c r="G456" s="451"/>
    </row>
    <row r="457" spans="1:8" ht="15" customHeight="1">
      <c r="A457" s="291"/>
      <c r="B457" s="291"/>
      <c r="C457" s="291"/>
      <c r="D457" s="291"/>
      <c r="E457" s="291"/>
      <c r="F457" s="291"/>
      <c r="G457" s="124"/>
    </row>
    <row r="458" spans="1:8" ht="15" customHeight="1">
      <c r="A458" s="24" t="s">
        <v>5009</v>
      </c>
      <c r="C458" s="291"/>
      <c r="D458" s="291"/>
      <c r="E458" s="291"/>
      <c r="F458" s="291"/>
      <c r="G458" s="124"/>
    </row>
    <row r="459" spans="1:8" ht="15" customHeight="1">
      <c r="A459" s="25" t="s">
        <v>2053</v>
      </c>
      <c r="B459" s="451" t="s">
        <v>2453</v>
      </c>
      <c r="C459" s="221" t="s">
        <v>4708</v>
      </c>
      <c r="D459" s="291"/>
      <c r="E459" s="291"/>
      <c r="F459" s="291"/>
      <c r="G459" s="124"/>
    </row>
    <row r="460" spans="1:8" ht="15" customHeight="1">
      <c r="A460" s="26" t="s">
        <v>3385</v>
      </c>
      <c r="B460" s="392" t="s">
        <v>2009</v>
      </c>
      <c r="C460" t="s">
        <v>5346</v>
      </c>
      <c r="D460" s="291"/>
      <c r="E460" s="291"/>
      <c r="F460" s="291"/>
      <c r="G460" s="124"/>
    </row>
    <row r="461" spans="1:8" ht="15" customHeight="1">
      <c r="A461" s="21" t="s">
        <v>23</v>
      </c>
      <c r="B461" s="466" t="s">
        <v>4818</v>
      </c>
      <c r="C461" s="291"/>
      <c r="D461" s="291"/>
      <c r="E461" s="291"/>
      <c r="F461" s="291"/>
      <c r="G461" s="124"/>
    </row>
    <row r="462" spans="1:8" ht="15" customHeight="1">
      <c r="A462" s="39"/>
      <c r="B462" s="452"/>
      <c r="C462" s="291"/>
      <c r="D462" s="291"/>
      <c r="E462" s="291"/>
      <c r="F462" s="291"/>
      <c r="G462" s="124"/>
    </row>
    <row r="463" spans="1:8" ht="15" customHeight="1">
      <c r="A463" s="24" t="s">
        <v>5010</v>
      </c>
      <c r="G463" s="124"/>
    </row>
    <row r="464" spans="1:8" ht="15" customHeight="1">
      <c r="A464" s="25" t="s">
        <v>5037</v>
      </c>
      <c r="B464" s="451" t="s">
        <v>2453</v>
      </c>
      <c r="C464" s="221" t="s">
        <v>5347</v>
      </c>
    </row>
    <row r="465" spans="1:7" ht="15" customHeight="1">
      <c r="A465" s="26" t="s">
        <v>5037</v>
      </c>
      <c r="B465" s="392" t="s">
        <v>2009</v>
      </c>
      <c r="C465" t="s">
        <v>5346</v>
      </c>
      <c r="G465" s="1"/>
    </row>
    <row r="466" spans="1:7" ht="15" customHeight="1">
      <c r="A466" s="21" t="s">
        <v>5037</v>
      </c>
      <c r="B466" s="466" t="s">
        <v>4820</v>
      </c>
      <c r="G466" s="1"/>
    </row>
    <row r="467" spans="1:7" ht="15" customHeight="1">
      <c r="A467" s="39"/>
      <c r="B467" s="452"/>
      <c r="G467" s="1"/>
    </row>
    <row r="468" spans="1:7" ht="15" customHeight="1">
      <c r="A468" s="504" t="s">
        <v>5011</v>
      </c>
      <c r="B468" s="505"/>
    </row>
    <row r="469" spans="1:7" ht="15" customHeight="1">
      <c r="A469" s="25" t="s">
        <v>2027</v>
      </c>
      <c r="B469" s="451" t="s">
        <v>2453</v>
      </c>
      <c r="C469" s="221" t="s">
        <v>4708</v>
      </c>
      <c r="F469" s="447"/>
    </row>
    <row r="470" spans="1:7" ht="15" customHeight="1">
      <c r="A470" s="26" t="s">
        <v>3387</v>
      </c>
      <c r="B470" s="392" t="s">
        <v>2009</v>
      </c>
      <c r="C470" t="s">
        <v>5348</v>
      </c>
    </row>
    <row r="471" spans="1:7" ht="15" customHeight="1">
      <c r="A471" s="21" t="s">
        <v>162</v>
      </c>
      <c r="B471" s="466" t="s">
        <v>4821</v>
      </c>
      <c r="F471" s="18"/>
    </row>
    <row r="472" spans="1:7" ht="15" customHeight="1">
      <c r="A472" s="39"/>
      <c r="B472" s="452"/>
    </row>
    <row r="473" spans="1:7" ht="15" customHeight="1">
      <c r="A473" s="504" t="s">
        <v>5012</v>
      </c>
      <c r="B473" s="505"/>
    </row>
    <row r="474" spans="1:7" ht="15" customHeight="1">
      <c r="A474" s="25" t="s">
        <v>25</v>
      </c>
      <c r="B474" s="451" t="s">
        <v>2453</v>
      </c>
      <c r="C474" s="221" t="s">
        <v>4708</v>
      </c>
      <c r="F474" s="447"/>
    </row>
    <row r="475" spans="1:7" ht="15" customHeight="1">
      <c r="A475" s="26" t="s">
        <v>778</v>
      </c>
      <c r="B475" s="392" t="s">
        <v>800</v>
      </c>
      <c r="C475" t="s">
        <v>5349</v>
      </c>
    </row>
    <row r="476" spans="1:7" ht="15" customHeight="1">
      <c r="A476" s="21" t="s">
        <v>738</v>
      </c>
      <c r="B476" s="466" t="s">
        <v>4128</v>
      </c>
      <c r="F476" s="18"/>
    </row>
    <row r="477" spans="1:7" ht="15" customHeight="1">
      <c r="A477" s="39"/>
      <c r="B477" s="452"/>
    </row>
    <row r="478" spans="1:7" ht="15" customHeight="1">
      <c r="A478" s="487" t="s">
        <v>4867</v>
      </c>
    </row>
    <row r="479" spans="1:7" ht="15" customHeight="1">
      <c r="A479" s="24" t="s">
        <v>5013</v>
      </c>
    </row>
    <row r="480" spans="1:7" ht="15" customHeight="1">
      <c r="A480" s="291" t="s">
        <v>2691</v>
      </c>
      <c r="B480" s="291" t="s">
        <v>2692</v>
      </c>
      <c r="C480" s="291" t="s">
        <v>2693</v>
      </c>
      <c r="D480" s="291" t="s">
        <v>40</v>
      </c>
      <c r="E480" s="451" t="s">
        <v>2453</v>
      </c>
      <c r="F480" s="221" t="s">
        <v>4825</v>
      </c>
    </row>
    <row r="481" spans="1:9" ht="15" customHeight="1">
      <c r="A481" s="25" t="s">
        <v>788</v>
      </c>
      <c r="B481" s="25" t="s">
        <v>763</v>
      </c>
      <c r="C481" s="25" t="s">
        <v>4499</v>
      </c>
      <c r="D481" s="25" t="s">
        <v>763</v>
      </c>
      <c r="E481" s="392" t="s">
        <v>800</v>
      </c>
      <c r="F481" t="s">
        <v>5392</v>
      </c>
    </row>
    <row r="482" spans="1:9" ht="15" customHeight="1">
      <c r="A482" s="26" t="s">
        <v>3399</v>
      </c>
      <c r="B482" s="26" t="s">
        <v>1</v>
      </c>
      <c r="C482" s="26" t="s">
        <v>788</v>
      </c>
      <c r="D482" s="26" t="s">
        <v>1</v>
      </c>
      <c r="E482" s="466" t="s">
        <v>4555</v>
      </c>
    </row>
    <row r="483" spans="1:9" ht="15" customHeight="1">
      <c r="A483" s="21" t="s">
        <v>1643</v>
      </c>
      <c r="B483" s="21" t="s">
        <v>2053</v>
      </c>
      <c r="C483" s="26" t="s">
        <v>1643</v>
      </c>
      <c r="D483" s="21" t="s">
        <v>2053</v>
      </c>
      <c r="E483" s="452"/>
    </row>
    <row r="484" spans="1:9" ht="15" customHeight="1"/>
    <row r="485" spans="1:9" ht="15" customHeight="1">
      <c r="A485" s="504" t="s">
        <v>5014</v>
      </c>
      <c r="B485" s="505"/>
      <c r="F485" s="18"/>
    </row>
    <row r="486" spans="1:9" ht="15" customHeight="1">
      <c r="A486" s="291" t="s">
        <v>4127</v>
      </c>
      <c r="B486" s="291" t="s">
        <v>2691</v>
      </c>
      <c r="C486" s="291" t="s">
        <v>2692</v>
      </c>
      <c r="D486" s="291" t="s">
        <v>2693</v>
      </c>
      <c r="E486" s="291" t="s">
        <v>2694</v>
      </c>
      <c r="F486" s="291" t="s">
        <v>2695</v>
      </c>
      <c r="G486" s="291" t="s">
        <v>40</v>
      </c>
      <c r="H486" s="451" t="s">
        <v>2453</v>
      </c>
      <c r="I486" s="221" t="s">
        <v>4706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2011</v>
      </c>
      <c r="F487" s="25" t="s">
        <v>2012</v>
      </c>
      <c r="G487" s="25" t="s">
        <v>143</v>
      </c>
      <c r="H487" s="392" t="s">
        <v>2009</v>
      </c>
      <c r="I487" t="s">
        <v>5394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2027</v>
      </c>
      <c r="G488" s="26" t="s">
        <v>37</v>
      </c>
      <c r="H488" s="466" t="s">
        <v>5393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2053</v>
      </c>
      <c r="E489" s="21" t="s">
        <v>1652</v>
      </c>
      <c r="F489" s="21" t="s">
        <v>142</v>
      </c>
      <c r="G489" s="21" t="s">
        <v>2009</v>
      </c>
      <c r="H489" s="452"/>
    </row>
    <row r="490" spans="1:9" ht="15" customHeight="1">
      <c r="F490" s="18"/>
    </row>
    <row r="491" spans="1:9" ht="15" customHeight="1">
      <c r="A491" s="487" t="s">
        <v>5397</v>
      </c>
    </row>
    <row r="492" spans="1:9" ht="15" customHeight="1">
      <c r="A492" s="504" t="s">
        <v>5398</v>
      </c>
      <c r="B492" s="505"/>
    </row>
    <row r="493" spans="1:9" ht="15" customHeight="1">
      <c r="A493" s="25" t="s">
        <v>3375</v>
      </c>
      <c r="B493" s="451" t="s">
        <v>2453</v>
      </c>
      <c r="C493" s="221" t="s">
        <v>4708</v>
      </c>
      <c r="F493" s="447"/>
    </row>
    <row r="494" spans="1:9" ht="15" customHeight="1">
      <c r="A494" s="26" t="s">
        <v>3374</v>
      </c>
      <c r="B494" s="392" t="s">
        <v>2009</v>
      </c>
      <c r="C494" t="s">
        <v>5438</v>
      </c>
    </row>
    <row r="495" spans="1:9" ht="15" customHeight="1">
      <c r="A495" s="21" t="s">
        <v>771</v>
      </c>
      <c r="B495" s="466" t="s">
        <v>5437</v>
      </c>
      <c r="F495" s="18"/>
    </row>
    <row r="496" spans="1:9" ht="15" customHeight="1">
      <c r="B496" s="452"/>
    </row>
    <row r="497" spans="1:8" ht="15" customHeight="1">
      <c r="A497" s="24" t="s">
        <v>5399</v>
      </c>
    </row>
    <row r="498" spans="1:8" ht="15" customHeight="1">
      <c r="A498" s="25" t="s">
        <v>15</v>
      </c>
      <c r="B498" s="451" t="s">
        <v>2453</v>
      </c>
      <c r="C498" s="221" t="s">
        <v>4708</v>
      </c>
    </row>
    <row r="499" spans="1:8" ht="15" customHeight="1">
      <c r="A499" s="26" t="s">
        <v>755</v>
      </c>
      <c r="B499" s="392" t="s">
        <v>800</v>
      </c>
      <c r="C499" t="s">
        <v>5440</v>
      </c>
    </row>
    <row r="500" spans="1:8" ht="15" customHeight="1">
      <c r="A500" s="21" t="s">
        <v>21</v>
      </c>
      <c r="B500" s="466" t="s">
        <v>5439</v>
      </c>
    </row>
    <row r="501" spans="1:8" ht="15" customHeight="1">
      <c r="B501" s="452"/>
    </row>
    <row r="502" spans="1:8" ht="15" customHeight="1">
      <c r="A502" s="24" t="s">
        <v>5400</v>
      </c>
    </row>
    <row r="503" spans="1:8" ht="15" customHeight="1">
      <c r="A503" s="25" t="s">
        <v>3375</v>
      </c>
      <c r="B503" s="451" t="s">
        <v>2453</v>
      </c>
      <c r="C503" s="221" t="s">
        <v>4708</v>
      </c>
    </row>
    <row r="504" spans="1:8" ht="15" customHeight="1">
      <c r="A504" s="26" t="s">
        <v>790</v>
      </c>
      <c r="B504" s="392" t="s">
        <v>800</v>
      </c>
      <c r="C504" t="s">
        <v>5441</v>
      </c>
    </row>
    <row r="505" spans="1:8" ht="15" customHeight="1">
      <c r="A505" s="21" t="s">
        <v>3376</v>
      </c>
      <c r="B505" s="466" t="s">
        <v>5442</v>
      </c>
    </row>
    <row r="506" spans="1:8" ht="15" customHeight="1">
      <c r="B506" s="452"/>
    </row>
    <row r="507" spans="1:8" ht="15" customHeight="1">
      <c r="A507" s="24" t="s">
        <v>5401</v>
      </c>
    </row>
    <row r="508" spans="1:8" ht="15" customHeight="1">
      <c r="A508" s="291" t="s">
        <v>4127</v>
      </c>
      <c r="B508" s="291" t="s">
        <v>2691</v>
      </c>
      <c r="C508" s="291" t="s">
        <v>2692</v>
      </c>
      <c r="D508" s="291" t="s">
        <v>2693</v>
      </c>
      <c r="E508" s="291" t="s">
        <v>2694</v>
      </c>
      <c r="F508" s="291" t="s">
        <v>5402</v>
      </c>
      <c r="G508" s="451" t="s">
        <v>2453</v>
      </c>
      <c r="H508" s="221" t="s">
        <v>5452</v>
      </c>
    </row>
    <row r="509" spans="1:8" ht="15" customHeight="1">
      <c r="A509" s="25" t="s">
        <v>763</v>
      </c>
      <c r="B509" s="25" t="s">
        <v>3378</v>
      </c>
      <c r="C509" s="25" t="s">
        <v>3400</v>
      </c>
      <c r="D509" s="25" t="s">
        <v>3400</v>
      </c>
      <c r="E509" s="25" t="s">
        <v>3378</v>
      </c>
      <c r="F509" s="25" t="s">
        <v>3397</v>
      </c>
      <c r="G509" s="392" t="s">
        <v>800</v>
      </c>
      <c r="H509" t="s">
        <v>5453</v>
      </c>
    </row>
    <row r="510" spans="1:8" ht="15" customHeight="1">
      <c r="A510" s="26" t="s">
        <v>3397</v>
      </c>
      <c r="B510" s="26" t="s">
        <v>3368</v>
      </c>
      <c r="C510" s="25" t="s">
        <v>3397</v>
      </c>
      <c r="D510" s="25" t="s">
        <v>3397</v>
      </c>
      <c r="E510" s="26" t="s">
        <v>3368</v>
      </c>
      <c r="F510" s="26" t="s">
        <v>763</v>
      </c>
      <c r="G510" s="466" t="s">
        <v>5451</v>
      </c>
    </row>
    <row r="511" spans="1:8" ht="15" customHeight="1">
      <c r="A511" s="21" t="s">
        <v>3379</v>
      </c>
      <c r="B511" s="21" t="s">
        <v>788</v>
      </c>
      <c r="C511" s="21" t="s">
        <v>2011</v>
      </c>
      <c r="D511" s="21" t="s">
        <v>2011</v>
      </c>
      <c r="E511" s="21" t="s">
        <v>788</v>
      </c>
      <c r="F511" s="21" t="s">
        <v>3378</v>
      </c>
      <c r="G511" s="452"/>
    </row>
    <row r="512" spans="1:8" ht="15" customHeight="1">
      <c r="A512" s="21"/>
      <c r="B512" s="21" t="s">
        <v>3385</v>
      </c>
      <c r="C512" s="21"/>
      <c r="D512" s="21"/>
      <c r="E512" s="21" t="s">
        <v>3385</v>
      </c>
      <c r="F512" s="21"/>
      <c r="G512" s="452"/>
    </row>
    <row r="513" spans="1:7" ht="15" customHeight="1"/>
    <row r="514" spans="1:7" ht="15" customHeight="1">
      <c r="A514" s="487" t="s">
        <v>5403</v>
      </c>
    </row>
    <row r="515" spans="1:7" ht="15" customHeight="1">
      <c r="A515" s="24" t="s">
        <v>5404</v>
      </c>
    </row>
    <row r="516" spans="1:7" ht="15" customHeight="1">
      <c r="A516" s="449"/>
      <c r="B516" s="451" t="s">
        <v>2453</v>
      </c>
    </row>
    <row r="517" spans="1:7" ht="15" customHeight="1">
      <c r="B517" s="392"/>
    </row>
    <row r="518" spans="1:7" ht="15" customHeight="1">
      <c r="B518" s="466"/>
    </row>
    <row r="519" spans="1:7" ht="15" customHeight="1">
      <c r="B519" s="452"/>
    </row>
    <row r="520" spans="1:7" ht="15" customHeight="1">
      <c r="A520" s="24" t="s">
        <v>5405</v>
      </c>
    </row>
    <row r="521" spans="1:7" ht="15" customHeight="1">
      <c r="A521" s="449"/>
      <c r="B521" s="451" t="s">
        <v>2453</v>
      </c>
    </row>
    <row r="522" spans="1:7" ht="15" customHeight="1">
      <c r="B522" s="392"/>
    </row>
    <row r="523" spans="1:7" ht="15" customHeight="1">
      <c r="B523" s="466"/>
    </row>
    <row r="524" spans="1:7" ht="15" customHeight="1">
      <c r="B524" s="452"/>
    </row>
    <row r="525" spans="1:7" ht="15" customHeight="1">
      <c r="A525" s="504" t="s">
        <v>5406</v>
      </c>
      <c r="B525" s="505"/>
    </row>
    <row r="526" spans="1:7" ht="15" customHeight="1">
      <c r="A526" s="291" t="s">
        <v>2691</v>
      </c>
      <c r="B526" s="291" t="s">
        <v>2692</v>
      </c>
      <c r="C526" s="291" t="s">
        <v>2693</v>
      </c>
      <c r="D526" s="291" t="s">
        <v>2694</v>
      </c>
      <c r="E526" s="291" t="s">
        <v>2695</v>
      </c>
      <c r="F526" s="291" t="s">
        <v>5402</v>
      </c>
      <c r="G526" s="451" t="s">
        <v>2453</v>
      </c>
    </row>
    <row r="527" spans="1:7" ht="15" customHeight="1">
      <c r="G527" s="392"/>
    </row>
    <row r="528" spans="1:7" ht="15" customHeight="1">
      <c r="G528" s="466"/>
    </row>
    <row r="529" spans="1:7" ht="15" customHeight="1">
      <c r="G529" s="452"/>
    </row>
    <row r="530" spans="1:7" ht="15" customHeight="1"/>
    <row r="531" spans="1:7" ht="15" customHeight="1">
      <c r="A531" s="487" t="s">
        <v>5407</v>
      </c>
    </row>
    <row r="532" spans="1:7" ht="15" customHeight="1">
      <c r="A532" s="24" t="s">
        <v>5408</v>
      </c>
    </row>
    <row r="533" spans="1:7" ht="15" customHeight="1">
      <c r="A533" s="449"/>
      <c r="B533" s="451" t="s">
        <v>2453</v>
      </c>
    </row>
    <row r="534" spans="1:7" ht="15" customHeight="1">
      <c r="B534" s="392"/>
    </row>
    <row r="535" spans="1:7" ht="15" customHeight="1">
      <c r="B535" s="466"/>
    </row>
    <row r="536" spans="1:7" ht="15" customHeight="1">
      <c r="B536" s="452"/>
    </row>
    <row r="537" spans="1:7" ht="15" customHeight="1">
      <c r="A537" s="24" t="s">
        <v>5409</v>
      </c>
    </row>
    <row r="538" spans="1:7" ht="15" customHeight="1">
      <c r="A538" s="449"/>
      <c r="B538" s="451" t="s">
        <v>2453</v>
      </c>
    </row>
    <row r="539" spans="1:7" ht="15" customHeight="1">
      <c r="B539" s="392"/>
    </row>
    <row r="540" spans="1:7" ht="15" customHeight="1">
      <c r="B540" s="466"/>
    </row>
    <row r="541" spans="1:7" ht="15" customHeight="1">
      <c r="B541" s="452"/>
    </row>
    <row r="542" spans="1:7" ht="15" customHeight="1">
      <c r="A542" s="24" t="s">
        <v>5410</v>
      </c>
    </row>
    <row r="543" spans="1:7" ht="15" customHeight="1">
      <c r="A543" s="449"/>
      <c r="B543" s="451" t="s">
        <v>2453</v>
      </c>
    </row>
    <row r="544" spans="1:7" ht="15" customHeight="1">
      <c r="B544" s="392"/>
    </row>
    <row r="545" spans="1:8" ht="15" customHeight="1">
      <c r="B545" s="466"/>
    </row>
    <row r="546" spans="1:8" ht="15" customHeight="1">
      <c r="B546" s="452"/>
    </row>
    <row r="547" spans="1:8" ht="15" customHeight="1">
      <c r="A547" s="24" t="s">
        <v>5411</v>
      </c>
    </row>
    <row r="548" spans="1:8" ht="15" customHeight="1">
      <c r="A548" s="449"/>
      <c r="B548" s="451" t="s">
        <v>2453</v>
      </c>
    </row>
    <row r="549" spans="1:8" ht="15" customHeight="1">
      <c r="B549" s="392"/>
    </row>
    <row r="550" spans="1:8" ht="15" customHeight="1">
      <c r="B550" s="466"/>
    </row>
    <row r="551" spans="1:8" ht="15" customHeight="1">
      <c r="B551" s="452"/>
    </row>
    <row r="552" spans="1:8" ht="15" customHeight="1">
      <c r="A552" s="504" t="s">
        <v>5412</v>
      </c>
      <c r="B552" s="505"/>
    </row>
    <row r="553" spans="1:8" ht="15" customHeight="1">
      <c r="A553" s="291" t="s">
        <v>2691</v>
      </c>
      <c r="B553" s="291" t="s">
        <v>2692</v>
      </c>
      <c r="C553" s="291" t="s">
        <v>2693</v>
      </c>
      <c r="D553" s="291" t="s">
        <v>2694</v>
      </c>
      <c r="E553" s="291" t="s">
        <v>2695</v>
      </c>
      <c r="F553" s="291" t="s">
        <v>2696</v>
      </c>
      <c r="G553" s="291" t="s">
        <v>5402</v>
      </c>
      <c r="H553" s="451" t="s">
        <v>2453</v>
      </c>
    </row>
    <row r="554" spans="1:8" ht="15" customHeight="1">
      <c r="H554" s="392"/>
    </row>
    <row r="555" spans="1:8" ht="15" customHeight="1">
      <c r="H555" s="466"/>
    </row>
    <row r="556" spans="1:8" ht="15" customHeight="1">
      <c r="H556" s="452"/>
    </row>
    <row r="557" spans="1:8" ht="15" customHeight="1"/>
    <row r="558" spans="1:8" ht="15" customHeight="1">
      <c r="A558" s="487" t="s">
        <v>5413</v>
      </c>
    </row>
    <row r="559" spans="1:8" ht="15" customHeight="1">
      <c r="A559" s="24" t="s">
        <v>5414</v>
      </c>
    </row>
    <row r="560" spans="1:8" ht="15" customHeight="1">
      <c r="B560" s="451" t="s">
        <v>2453</v>
      </c>
    </row>
    <row r="561" spans="1:10" ht="15" customHeight="1">
      <c r="B561" s="392"/>
    </row>
    <row r="562" spans="1:10" ht="15" customHeight="1">
      <c r="B562" s="466"/>
    </row>
    <row r="563" spans="1:10" ht="15" customHeight="1">
      <c r="A563" s="449"/>
      <c r="B563" s="452"/>
    </row>
    <row r="564" spans="1:10" ht="15" customHeight="1">
      <c r="A564" s="24" t="s">
        <v>5415</v>
      </c>
    </row>
    <row r="565" spans="1:10" ht="15" customHeight="1">
      <c r="A565" s="291" t="s">
        <v>2691</v>
      </c>
      <c r="B565" s="291" t="s">
        <v>2692</v>
      </c>
      <c r="C565" s="451" t="s">
        <v>2453</v>
      </c>
      <c r="D565" s="291"/>
      <c r="E565" s="291"/>
      <c r="F565" s="291"/>
    </row>
    <row r="566" spans="1:10" ht="15" customHeight="1">
      <c r="C566" s="392"/>
    </row>
    <row r="567" spans="1:10" ht="15" customHeight="1">
      <c r="C567" s="466"/>
    </row>
    <row r="568" spans="1:10" ht="15" customHeight="1">
      <c r="C568" s="452"/>
    </row>
    <row r="569" spans="1:10" ht="15" customHeight="1"/>
    <row r="570" spans="1:10" ht="15" customHeight="1">
      <c r="A570" s="24" t="s">
        <v>5416</v>
      </c>
    </row>
    <row r="571" spans="1:10" ht="15" customHeight="1">
      <c r="A571" s="291" t="s">
        <v>2691</v>
      </c>
      <c r="B571" s="291" t="s">
        <v>2692</v>
      </c>
      <c r="C571" s="291" t="s">
        <v>2693</v>
      </c>
      <c r="D571" s="291" t="s">
        <v>2694</v>
      </c>
      <c r="E571" s="291" t="s">
        <v>2695</v>
      </c>
      <c r="F571" s="291" t="s">
        <v>2696</v>
      </c>
      <c r="G571" s="291" t="s">
        <v>2697</v>
      </c>
      <c r="H571" s="291" t="s">
        <v>2698</v>
      </c>
      <c r="I571" s="291" t="s">
        <v>5402</v>
      </c>
      <c r="J571" s="451" t="s">
        <v>2453</v>
      </c>
    </row>
    <row r="572" spans="1:10" ht="15" customHeight="1">
      <c r="J572" s="392"/>
    </row>
    <row r="573" spans="1:10" ht="15" customHeight="1">
      <c r="J573" s="466"/>
    </row>
    <row r="574" spans="1:10" ht="15" customHeight="1">
      <c r="J574" s="452"/>
    </row>
    <row r="575" spans="1:10" ht="15" customHeight="1">
      <c r="A575" s="449"/>
    </row>
    <row r="576" spans="1:10" ht="15" customHeight="1">
      <c r="A576" s="24" t="s">
        <v>5417</v>
      </c>
    </row>
    <row r="577" spans="1:10" ht="15" customHeight="1">
      <c r="A577" s="291" t="s">
        <v>2691</v>
      </c>
      <c r="B577" s="291" t="s">
        <v>2692</v>
      </c>
      <c r="C577" s="291" t="s">
        <v>2693</v>
      </c>
      <c r="D577" s="291" t="s">
        <v>2694</v>
      </c>
      <c r="E577" s="291" t="s">
        <v>5402</v>
      </c>
      <c r="F577" s="451" t="s">
        <v>2453</v>
      </c>
    </row>
    <row r="578" spans="1:10" ht="15" customHeight="1">
      <c r="F578" s="392"/>
    </row>
    <row r="579" spans="1:10" ht="15" customHeight="1">
      <c r="F579" s="466"/>
    </row>
    <row r="580" spans="1:10" ht="15" customHeight="1">
      <c r="F580" s="452"/>
    </row>
    <row r="581" spans="1:10" ht="15" customHeight="1"/>
    <row r="582" spans="1:10" ht="15" customHeight="1">
      <c r="A582" s="504" t="s">
        <v>5418</v>
      </c>
      <c r="B582" s="505"/>
    </row>
    <row r="583" spans="1:10" ht="15" customHeight="1">
      <c r="A583" s="291" t="s">
        <v>2691</v>
      </c>
      <c r="B583" s="291" t="s">
        <v>2692</v>
      </c>
      <c r="C583" s="291" t="s">
        <v>2693</v>
      </c>
      <c r="D583" s="291" t="s">
        <v>2694</v>
      </c>
      <c r="E583" s="291" t="s">
        <v>2695</v>
      </c>
      <c r="F583" s="291" t="s">
        <v>2696</v>
      </c>
      <c r="G583" s="291" t="s">
        <v>2697</v>
      </c>
      <c r="H583" s="291" t="s">
        <v>2698</v>
      </c>
      <c r="I583" s="291" t="s">
        <v>5419</v>
      </c>
      <c r="J583" s="291" t="s">
        <v>5420</v>
      </c>
    </row>
    <row r="584" spans="1:10" ht="15" customHeight="1"/>
    <row r="585" spans="1:10" ht="15" customHeight="1"/>
    <row r="586" spans="1:10" ht="15" customHeight="1"/>
    <row r="587" spans="1:10" ht="15" customHeight="1">
      <c r="A587" s="291" t="s">
        <v>5421</v>
      </c>
      <c r="B587" s="291" t="s">
        <v>5422</v>
      </c>
      <c r="C587" s="291" t="s">
        <v>5423</v>
      </c>
      <c r="D587" s="291" t="s">
        <v>5424</v>
      </c>
      <c r="E587" s="291" t="s">
        <v>5425</v>
      </c>
      <c r="F587" s="291" t="s">
        <v>5426</v>
      </c>
      <c r="G587" s="291" t="s">
        <v>5427</v>
      </c>
      <c r="H587" s="291" t="s">
        <v>5428</v>
      </c>
      <c r="I587" s="291" t="s">
        <v>5429</v>
      </c>
      <c r="J587" s="291" t="s">
        <v>5430</v>
      </c>
    </row>
    <row r="588" spans="1:10" ht="15" customHeight="1">
      <c r="A588" s="39"/>
      <c r="F588" s="447"/>
    </row>
    <row r="589" spans="1:10" ht="15" customHeight="1"/>
    <row r="590" spans="1:10" ht="15" customHeight="1">
      <c r="F590" s="18"/>
    </row>
    <row r="591" spans="1:10" ht="15" customHeight="1">
      <c r="A591" s="291" t="s">
        <v>5431</v>
      </c>
      <c r="B591" s="291" t="s">
        <v>5402</v>
      </c>
      <c r="C591" s="451" t="s">
        <v>2453</v>
      </c>
    </row>
    <row r="592" spans="1:10" ht="15" customHeight="1">
      <c r="C592" s="392"/>
    </row>
    <row r="593" spans="1:6" ht="15" customHeight="1">
      <c r="A593" s="39"/>
      <c r="C593" s="466"/>
      <c r="F593" s="447"/>
    </row>
    <row r="594" spans="1:6" ht="15" customHeight="1">
      <c r="C594" s="452"/>
    </row>
    <row r="595" spans="1:6" ht="15" customHeight="1">
      <c r="F595" s="18"/>
    </row>
    <row r="596" spans="1:6" ht="15" customHeight="1"/>
    <row r="597" spans="1:6" ht="15" customHeight="1"/>
    <row r="598" spans="1:6" ht="15" customHeight="1">
      <c r="A598" s="39"/>
      <c r="F598" s="447"/>
    </row>
    <row r="599" spans="1:6" ht="15" customHeight="1"/>
    <row r="600" spans="1:6" ht="15" customHeight="1">
      <c r="F600" s="18"/>
    </row>
    <row r="601" spans="1:6" ht="15" customHeight="1"/>
    <row r="602" spans="1:6" ht="15" customHeight="1">
      <c r="A602" s="448"/>
    </row>
    <row r="603" spans="1:6" ht="15" customHeight="1">
      <c r="A603" s="39"/>
      <c r="F603" s="447"/>
    </row>
    <row r="604" spans="1:6" ht="15" customHeight="1"/>
    <row r="605" spans="1:6" ht="15" customHeight="1">
      <c r="F605" s="18"/>
    </row>
    <row r="606" spans="1:6" ht="15" customHeight="1"/>
    <row r="607" spans="1:6" ht="15" customHeight="1"/>
    <row r="608" spans="1:6" ht="15" customHeight="1">
      <c r="A608" s="39"/>
      <c r="F608" s="447"/>
    </row>
    <row r="609" spans="1:6" ht="15" customHeight="1"/>
    <row r="610" spans="1:6" ht="15" customHeight="1">
      <c r="F610" s="18"/>
    </row>
    <row r="611" spans="1:6" ht="15" customHeight="1"/>
    <row r="612" spans="1:6" ht="15" customHeight="1"/>
    <row r="613" spans="1:6" ht="15" customHeight="1">
      <c r="A613" s="39"/>
      <c r="F613" s="447"/>
    </row>
    <row r="614" spans="1:6" ht="15" customHeight="1"/>
    <row r="615" spans="1:6" ht="15" customHeight="1">
      <c r="F615" s="18"/>
    </row>
    <row r="616" spans="1:6" ht="15" customHeight="1"/>
    <row r="617" spans="1:6" ht="15" customHeight="1"/>
    <row r="618" spans="1:6" ht="15" customHeight="1"/>
    <row r="619" spans="1:6" ht="15" customHeight="1"/>
    <row r="620" spans="1:6" ht="15" customHeight="1"/>
    <row r="621" spans="1:6" ht="15" customHeight="1"/>
    <row r="622" spans="1:6" ht="15" customHeight="1">
      <c r="A622" s="39"/>
      <c r="F622" s="447"/>
    </row>
    <row r="623" spans="1:6" ht="15" customHeight="1"/>
    <row r="624" spans="1:6" ht="15" customHeight="1">
      <c r="F624" s="18"/>
    </row>
    <row r="625" spans="1:6" ht="15" customHeight="1"/>
    <row r="626" spans="1:6" ht="15" customHeight="1">
      <c r="A626" s="448"/>
    </row>
    <row r="627" spans="1:6" ht="15" customHeight="1">
      <c r="A627" s="39"/>
      <c r="F627" s="447"/>
    </row>
    <row r="628" spans="1:6" ht="15" customHeight="1"/>
    <row r="629" spans="1:6" ht="15" customHeight="1">
      <c r="F629" s="18"/>
    </row>
    <row r="630" spans="1:6" ht="15" customHeight="1"/>
    <row r="631" spans="1:6" ht="15" customHeight="1"/>
    <row r="632" spans="1:6" ht="15" customHeight="1">
      <c r="A632" s="39"/>
      <c r="F632" s="447"/>
    </row>
    <row r="633" spans="1:6" ht="15" customHeight="1"/>
    <row r="634" spans="1:6" ht="15" customHeight="1">
      <c r="F634" s="18"/>
    </row>
    <row r="635" spans="1:6" ht="15" customHeight="1"/>
    <row r="636" spans="1:6" ht="15" customHeight="1"/>
    <row r="637" spans="1:6" ht="15" customHeight="1">
      <c r="A637" s="39"/>
      <c r="F637" s="447"/>
    </row>
    <row r="638" spans="1:6" ht="15" customHeight="1"/>
    <row r="639" spans="1:6" ht="15" customHeight="1">
      <c r="F639" s="18"/>
    </row>
    <row r="640" spans="1:6" ht="15" customHeight="1"/>
    <row r="641" spans="1:6" ht="15" customHeight="1"/>
    <row r="642" spans="1:6" ht="15" customHeight="1">
      <c r="A642" s="39"/>
      <c r="F642" s="447"/>
    </row>
    <row r="643" spans="1:6" ht="15" customHeight="1"/>
    <row r="644" spans="1:6" ht="15" customHeight="1">
      <c r="F644" s="18"/>
    </row>
    <row r="645" spans="1:6" ht="15" customHeight="1"/>
    <row r="646" spans="1:6" ht="15" customHeight="1">
      <c r="A646" s="448"/>
    </row>
    <row r="647" spans="1:6" ht="15" customHeight="1">
      <c r="A647" s="39"/>
      <c r="F647" s="447"/>
    </row>
    <row r="648" spans="1:6" ht="15" customHeight="1"/>
    <row r="649" spans="1:6" ht="15" customHeight="1">
      <c r="F649" s="18"/>
    </row>
    <row r="650" spans="1:6" ht="15" customHeight="1"/>
    <row r="651" spans="1:6" ht="15" customHeight="1"/>
    <row r="652" spans="1:6" ht="15" customHeight="1">
      <c r="A652" s="39"/>
      <c r="F652" s="447"/>
    </row>
    <row r="653" spans="1:6" ht="15" customHeight="1"/>
    <row r="654" spans="1:6" ht="15" customHeight="1">
      <c r="F654" s="18"/>
    </row>
    <row r="655" spans="1:6" ht="15" customHeight="1"/>
    <row r="656" spans="1:6" ht="15" customHeight="1"/>
    <row r="657" spans="1:6" ht="15" customHeight="1">
      <c r="A657" s="39"/>
      <c r="F657" s="447"/>
    </row>
    <row r="658" spans="1:6" ht="15" customHeight="1"/>
    <row r="659" spans="1:6" ht="15" customHeight="1">
      <c r="F659" s="18"/>
    </row>
    <row r="660" spans="1:6" ht="15" customHeight="1"/>
    <row r="661" spans="1:6" ht="15" customHeight="1"/>
    <row r="662" spans="1:6" ht="15" customHeight="1">
      <c r="A662" s="39"/>
      <c r="F662" s="447"/>
    </row>
    <row r="663" spans="1:6" ht="15" customHeight="1"/>
    <row r="664" spans="1:6" ht="15" customHeight="1">
      <c r="F664" s="18"/>
    </row>
    <row r="665" spans="1:6" ht="15" customHeight="1"/>
    <row r="666" spans="1:6" ht="15" customHeight="1">
      <c r="A666" s="39"/>
    </row>
    <row r="667" spans="1:6" ht="15" customHeight="1">
      <c r="A667" s="39"/>
      <c r="F667" s="447"/>
    </row>
    <row r="668" spans="1:6" ht="15" customHeight="1"/>
    <row r="669" spans="1:6" ht="15" customHeight="1">
      <c r="F669" s="18"/>
    </row>
    <row r="670" spans="1:6" ht="15" customHeight="1"/>
    <row r="671" spans="1:6" ht="15" customHeight="1">
      <c r="A671" s="39"/>
    </row>
    <row r="672" spans="1:6" ht="15" customHeight="1">
      <c r="A672" s="39"/>
      <c r="F672" s="447"/>
    </row>
    <row r="673" spans="1:6" ht="15" customHeight="1"/>
    <row r="674" spans="1:6" ht="15" customHeight="1">
      <c r="F674" s="18"/>
    </row>
    <row r="675" spans="1:6" ht="15" customHeight="1"/>
    <row r="676" spans="1:6" ht="15" customHeight="1">
      <c r="A676" s="39"/>
    </row>
    <row r="677" spans="1:6" ht="15" customHeight="1">
      <c r="A677" s="39"/>
      <c r="F677" s="447"/>
    </row>
    <row r="678" spans="1:6" ht="15" customHeight="1"/>
    <row r="679" spans="1:6" ht="15" customHeight="1">
      <c r="F679" s="18"/>
    </row>
    <row r="680" spans="1:6" ht="15" customHeight="1"/>
    <row r="681" spans="1:6" ht="15" customHeight="1"/>
    <row r="682" spans="1:6" ht="15" customHeight="1">
      <c r="A682" s="39"/>
      <c r="F682" s="447"/>
    </row>
    <row r="683" spans="1:6" ht="15" customHeight="1">
      <c r="A683" s="449"/>
    </row>
    <row r="684" spans="1:6" ht="15" customHeight="1">
      <c r="F684" s="18"/>
    </row>
    <row r="685" spans="1:6" ht="15" customHeight="1"/>
    <row r="686" spans="1:6" ht="15" customHeight="1"/>
    <row r="687" spans="1:6" ht="15" customHeight="1">
      <c r="A687" s="449"/>
    </row>
    <row r="688" spans="1:6" ht="15" customHeight="1"/>
    <row r="689" spans="1:1" ht="15" customHeight="1"/>
    <row r="690" spans="1:1" ht="15" customHeight="1"/>
    <row r="691" spans="1:1" ht="15" customHeight="1">
      <c r="A691" s="449"/>
    </row>
    <row r="692" spans="1:1" ht="15" customHeight="1"/>
    <row r="693" spans="1:1" ht="15" customHeight="1"/>
    <row r="694" spans="1:1" ht="15" customHeight="1"/>
    <row r="695" spans="1:1" ht="15" customHeight="1">
      <c r="A695" s="449"/>
    </row>
    <row r="696" spans="1:1" ht="15" customHeight="1"/>
    <row r="697" spans="1:1" ht="15" customHeight="1"/>
    <row r="698" spans="1:1" ht="15" customHeight="1"/>
    <row r="699" spans="1:1" ht="15" customHeight="1">
      <c r="A699" s="449"/>
    </row>
    <row r="700" spans="1:1" ht="15" customHeight="1"/>
    <row r="701" spans="1:1" ht="15" customHeight="1"/>
    <row r="702" spans="1:1" ht="15" customHeight="1"/>
    <row r="703" spans="1:1" ht="15" customHeight="1">
      <c r="A703" s="449"/>
    </row>
    <row r="704" spans="1:1" ht="15" customHeight="1"/>
    <row r="705" spans="1:1" ht="15" customHeight="1"/>
    <row r="706" spans="1:1" ht="15" customHeight="1"/>
    <row r="707" spans="1:1" ht="15" customHeight="1">
      <c r="A707" s="449"/>
    </row>
    <row r="708" spans="1:1" ht="15" customHeight="1"/>
    <row r="709" spans="1:1" ht="15" customHeight="1"/>
    <row r="710" spans="1:1" ht="15" customHeight="1"/>
    <row r="711" spans="1:1" ht="15" customHeight="1">
      <c r="A711" s="449"/>
    </row>
    <row r="712" spans="1:1" ht="15" customHeight="1"/>
    <row r="713" spans="1:1" ht="15" customHeight="1"/>
    <row r="714" spans="1:1" ht="15" customHeight="1"/>
    <row r="715" spans="1:1" ht="15" customHeight="1">
      <c r="A715" s="449"/>
    </row>
    <row r="716" spans="1:1" ht="15" customHeight="1"/>
    <row r="717" spans="1:1" ht="15" customHeight="1"/>
    <row r="718" spans="1:1" ht="15" customHeight="1"/>
    <row r="719" spans="1:1" ht="15" customHeight="1">
      <c r="A719" s="449"/>
    </row>
    <row r="720" spans="1:1" ht="15" customHeight="1"/>
    <row r="721" spans="1:1" ht="15" customHeight="1"/>
    <row r="722" spans="1:1" ht="15" customHeight="1"/>
    <row r="723" spans="1:1" ht="15" customHeight="1">
      <c r="A723" s="449"/>
    </row>
    <row r="724" spans="1:1" ht="15" customHeight="1"/>
    <row r="725" spans="1:1" ht="15" customHeight="1"/>
    <row r="726" spans="1:1" ht="15" customHeight="1"/>
    <row r="727" spans="1:1" ht="15" customHeight="1">
      <c r="A727" s="449"/>
    </row>
    <row r="728" spans="1:1" ht="15" customHeight="1"/>
    <row r="729" spans="1:1" ht="15" customHeight="1"/>
    <row r="730" spans="1:1" ht="15" customHeight="1"/>
    <row r="731" spans="1:1" ht="15" customHeight="1">
      <c r="A731" s="449"/>
    </row>
    <row r="732" spans="1:1" ht="15" customHeight="1"/>
    <row r="733" spans="1:1" ht="15" customHeight="1"/>
    <row r="734" spans="1:1" ht="15" customHeight="1"/>
    <row r="735" spans="1:1" ht="15" customHeight="1">
      <c r="A735" s="449"/>
    </row>
    <row r="736" spans="1:1" ht="15" customHeight="1"/>
    <row r="737" spans="1:1" ht="15" customHeight="1"/>
    <row r="738" spans="1:1" ht="15" customHeight="1"/>
    <row r="739" spans="1:1" ht="15" customHeight="1">
      <c r="A739" s="449"/>
    </row>
    <row r="740" spans="1:1" ht="15" customHeight="1"/>
    <row r="741" spans="1:1" ht="15" customHeight="1"/>
    <row r="742" spans="1:1" ht="15" customHeight="1"/>
    <row r="743" spans="1:1" ht="15" customHeight="1">
      <c r="A743" s="449"/>
    </row>
    <row r="744" spans="1:1" ht="15" customHeight="1"/>
    <row r="745" spans="1:1" ht="15" customHeight="1"/>
    <row r="746" spans="1:1" ht="15" customHeight="1"/>
    <row r="747" spans="1:1" ht="15" customHeight="1">
      <c r="A747" s="449"/>
    </row>
    <row r="748" spans="1:1" ht="15" customHeight="1"/>
    <row r="749" spans="1:1" ht="15" customHeight="1"/>
    <row r="750" spans="1:1" ht="15" customHeight="1"/>
    <row r="751" spans="1:1" ht="15" customHeight="1">
      <c r="A751" s="449"/>
    </row>
    <row r="752" spans="1:1" ht="15" customHeight="1"/>
    <row r="753" spans="1:1" ht="15" customHeight="1"/>
    <row r="754" spans="1:1" ht="15" customHeight="1"/>
    <row r="755" spans="1:1" ht="15" customHeight="1">
      <c r="A755" s="449"/>
    </row>
    <row r="756" spans="1:1" ht="15" customHeight="1"/>
    <row r="757" spans="1:1" ht="15" customHeight="1"/>
    <row r="758" spans="1:1" ht="15" customHeight="1"/>
    <row r="759" spans="1:1" ht="15" customHeight="1">
      <c r="A759" s="449"/>
    </row>
    <row r="760" spans="1:1" ht="15" customHeight="1"/>
    <row r="761" spans="1:1" ht="15" customHeight="1"/>
    <row r="762" spans="1:1" ht="15" customHeight="1"/>
    <row r="763" spans="1:1" ht="15" customHeight="1">
      <c r="A763" s="449"/>
    </row>
    <row r="764" spans="1:1" ht="15" customHeight="1"/>
    <row r="765" spans="1:1" ht="15" customHeight="1"/>
    <row r="766" spans="1:1" ht="15" customHeight="1"/>
    <row r="767" spans="1:1" ht="15" customHeight="1">
      <c r="A767" s="449"/>
    </row>
    <row r="768" spans="1:1" ht="15" customHeight="1"/>
    <row r="769" spans="1:6" ht="15" customHeight="1"/>
    <row r="770" spans="1:6" ht="15" customHeight="1"/>
    <row r="771" spans="1:6" ht="15" customHeight="1">
      <c r="A771" s="449"/>
    </row>
    <row r="772" spans="1:6" ht="15" customHeight="1"/>
    <row r="773" spans="1:6" ht="15" customHeight="1"/>
    <row r="774" spans="1:6" ht="15" customHeight="1"/>
    <row r="775" spans="1:6" ht="15" customHeight="1">
      <c r="A775" s="39"/>
    </row>
    <row r="776" spans="1:6" ht="15" customHeight="1">
      <c r="A776" s="39"/>
      <c r="F776" s="447"/>
    </row>
    <row r="777" spans="1:6" ht="15" customHeight="1"/>
    <row r="778" spans="1:6" ht="15" customHeight="1">
      <c r="F778" s="18"/>
    </row>
    <row r="779" spans="1:6" ht="15" customHeight="1"/>
    <row r="780" spans="1:6" ht="15" customHeight="1">
      <c r="A780" s="39"/>
    </row>
    <row r="781" spans="1:6" ht="15" customHeight="1">
      <c r="A781" s="39"/>
      <c r="F781" s="447"/>
    </row>
    <row r="782" spans="1:6" ht="15" customHeight="1"/>
    <row r="783" spans="1:6" ht="15" customHeight="1">
      <c r="F783" s="18"/>
    </row>
    <row r="784" spans="1:6" ht="15" customHeight="1"/>
    <row r="785" spans="1:6" ht="15" customHeight="1">
      <c r="A785" s="39"/>
    </row>
    <row r="786" spans="1:6" ht="15" customHeight="1">
      <c r="A786" s="39"/>
      <c r="F786" s="447"/>
    </row>
    <row r="787" spans="1:6" ht="15" customHeight="1"/>
    <row r="788" spans="1:6" ht="15" customHeight="1">
      <c r="F788" s="18"/>
    </row>
    <row r="789" spans="1:6" ht="15" customHeight="1"/>
    <row r="790" spans="1:6" ht="15" customHeight="1">
      <c r="A790" s="39"/>
    </row>
    <row r="791" spans="1:6" ht="15" customHeight="1">
      <c r="A791" s="39"/>
      <c r="F791" s="447"/>
    </row>
    <row r="792" spans="1:6" ht="15" customHeight="1"/>
    <row r="793" spans="1:6" ht="15" customHeight="1">
      <c r="F793" s="18"/>
    </row>
    <row r="794" spans="1:6" ht="15" customHeight="1"/>
    <row r="795" spans="1:6" ht="15" customHeight="1"/>
    <row r="796" spans="1:6" ht="15" customHeight="1"/>
    <row r="797" spans="1:6" ht="15" customHeight="1">
      <c r="A797" s="39"/>
      <c r="F797" s="447"/>
    </row>
    <row r="798" spans="1:6" ht="15" customHeight="1"/>
    <row r="799" spans="1:6" ht="15" customHeight="1">
      <c r="F799" s="18"/>
    </row>
    <row r="800" spans="1:6" ht="15" customHeight="1"/>
    <row r="801" spans="1:6" ht="15" customHeight="1"/>
    <row r="802" spans="1:6" ht="15" customHeight="1">
      <c r="A802" s="39"/>
      <c r="F802" s="447"/>
    </row>
    <row r="803" spans="1:6" ht="15" customHeight="1"/>
    <row r="804" spans="1:6" ht="15" customHeight="1">
      <c r="F804" s="18"/>
    </row>
    <row r="805" spans="1:6" ht="15" customHeight="1"/>
    <row r="806" spans="1:6" ht="15" customHeight="1"/>
    <row r="807" spans="1:6" ht="15" customHeight="1">
      <c r="A807" s="39"/>
      <c r="F807" s="447"/>
    </row>
    <row r="808" spans="1:6" ht="15" customHeight="1"/>
    <row r="809" spans="1:6" ht="15" customHeight="1">
      <c r="F809" s="18"/>
    </row>
    <row r="810" spans="1:6" ht="15" customHeight="1"/>
    <row r="811" spans="1:6" ht="15" customHeight="1"/>
    <row r="812" spans="1:6" ht="15" customHeight="1">
      <c r="A812" s="39"/>
      <c r="F812" s="447"/>
    </row>
    <row r="813" spans="1:6" ht="15" customHeight="1"/>
    <row r="814" spans="1:6" ht="15" customHeight="1">
      <c r="F814" s="18"/>
    </row>
    <row r="815" spans="1:6" ht="15" customHeight="1"/>
    <row r="816" spans="1:6" ht="15" customHeight="1"/>
    <row r="817" spans="1:6" ht="15" customHeight="1"/>
    <row r="818" spans="1:6" ht="15" customHeight="1">
      <c r="A818" s="39"/>
      <c r="F818" s="447"/>
    </row>
    <row r="819" spans="1:6" ht="15" customHeight="1"/>
    <row r="820" spans="1:6" ht="15" customHeight="1">
      <c r="F820" s="18"/>
    </row>
    <row r="821" spans="1:6" ht="15" customHeight="1"/>
    <row r="822" spans="1:6" ht="15" customHeight="1"/>
    <row r="823" spans="1:6" ht="15" customHeight="1">
      <c r="A823" s="39"/>
      <c r="F823" s="447"/>
    </row>
    <row r="824" spans="1:6" ht="15" customHeight="1"/>
    <row r="825" spans="1:6" ht="15" customHeight="1">
      <c r="F825" s="18"/>
    </row>
    <row r="826" spans="1:6" ht="15" customHeight="1"/>
    <row r="827" spans="1:6" ht="15" customHeight="1"/>
    <row r="828" spans="1:6" ht="15" customHeight="1">
      <c r="A828" s="39"/>
      <c r="F828" s="447"/>
    </row>
    <row r="829" spans="1:6" ht="15" customHeight="1"/>
    <row r="830" spans="1:6" ht="15" customHeight="1">
      <c r="F830" s="18"/>
    </row>
    <row r="831" spans="1:6" ht="15" customHeight="1"/>
    <row r="832" spans="1:6" ht="15" customHeight="1"/>
    <row r="833" spans="1:6" ht="15" customHeight="1">
      <c r="A833" s="39"/>
      <c r="F833" s="447"/>
    </row>
    <row r="834" spans="1:6" ht="15" customHeight="1"/>
    <row r="835" spans="1:6" ht="15" customHeight="1">
      <c r="F835" s="18"/>
    </row>
    <row r="836" spans="1:6" ht="15" customHeight="1"/>
    <row r="837" spans="1:6" ht="15" customHeight="1"/>
    <row r="838" spans="1:6" ht="15" customHeight="1">
      <c r="A838" s="226"/>
    </row>
    <row r="839" spans="1:6" ht="15" customHeight="1">
      <c r="A839" s="39"/>
      <c r="F839" s="447"/>
    </row>
    <row r="840" spans="1:6" ht="15" customHeight="1"/>
    <row r="841" spans="1:6" ht="15" customHeight="1">
      <c r="F841" s="18"/>
    </row>
    <row r="842" spans="1:6" ht="15" customHeight="1"/>
    <row r="843" spans="1:6" ht="15" customHeight="1">
      <c r="A843" s="226"/>
    </row>
    <row r="844" spans="1:6" ht="15" customHeight="1">
      <c r="A844" s="39"/>
      <c r="F844" s="447"/>
    </row>
    <row r="845" spans="1:6" ht="15" customHeight="1"/>
    <row r="846" spans="1:6" ht="15" customHeight="1">
      <c r="F846" s="18"/>
    </row>
    <row r="847" spans="1:6" ht="15" customHeight="1"/>
    <row r="848" spans="1:6" ht="15" customHeight="1">
      <c r="A848" s="226"/>
    </row>
    <row r="849" spans="1:6" ht="15" customHeight="1">
      <c r="A849" s="39"/>
      <c r="F849" s="447"/>
    </row>
    <row r="850" spans="1:6" ht="15" customHeight="1"/>
    <row r="851" spans="1:6" ht="15" customHeight="1">
      <c r="F851" s="18"/>
    </row>
    <row r="852" spans="1:6" ht="15" customHeight="1"/>
    <row r="853" spans="1:6" ht="15" customHeight="1">
      <c r="A853" s="226"/>
    </row>
    <row r="854" spans="1:6" ht="15" customHeight="1">
      <c r="A854" s="39"/>
      <c r="F854" s="447"/>
    </row>
    <row r="855" spans="1:6" ht="15" customHeight="1"/>
    <row r="856" spans="1:6" ht="15" customHeight="1">
      <c r="F856" s="18"/>
    </row>
    <row r="857" spans="1:6" ht="15" customHeight="1"/>
    <row r="858" spans="1:6" ht="15" customHeight="1">
      <c r="A858" s="226"/>
    </row>
    <row r="859" spans="1:6" ht="15" customHeight="1">
      <c r="A859" s="39"/>
      <c r="F859" s="447"/>
    </row>
    <row r="860" spans="1:6" ht="15" customHeight="1"/>
    <row r="861" spans="1:6" ht="15" customHeight="1">
      <c r="F861" s="18"/>
    </row>
    <row r="862" spans="1:6" ht="15" customHeight="1"/>
    <row r="863" spans="1:6" ht="15" customHeight="1">
      <c r="A863" s="226"/>
    </row>
    <row r="864" spans="1:6" ht="15" customHeight="1">
      <c r="A864" s="39"/>
      <c r="F864" s="447"/>
    </row>
    <row r="865" spans="1:6" ht="15" customHeight="1"/>
    <row r="866" spans="1:6" ht="15" customHeight="1">
      <c r="F866" s="18"/>
    </row>
    <row r="867" spans="1:6" ht="15" customHeight="1"/>
    <row r="868" spans="1:6" ht="15" customHeight="1">
      <c r="A868" s="226"/>
    </row>
    <row r="869" spans="1:6" ht="15" customHeight="1">
      <c r="A869" s="39"/>
      <c r="F869" s="447"/>
    </row>
    <row r="870" spans="1:6" ht="15" customHeight="1"/>
    <row r="871" spans="1:6" ht="15" customHeight="1">
      <c r="F871" s="18"/>
    </row>
    <row r="872" spans="1:6" ht="15" customHeight="1"/>
    <row r="873" spans="1:6" ht="15" customHeight="1">
      <c r="A873" s="226"/>
    </row>
    <row r="874" spans="1:6" ht="15" customHeight="1">
      <c r="A874" s="39"/>
      <c r="F874" s="447"/>
    </row>
    <row r="875" spans="1:6" ht="15" customHeight="1"/>
    <row r="876" spans="1:6" ht="15" customHeight="1">
      <c r="F876" s="18"/>
    </row>
    <row r="877" spans="1:6" ht="15" customHeight="1"/>
    <row r="878" spans="1:6" ht="15" customHeight="1">
      <c r="F878" s="447"/>
    </row>
    <row r="879" spans="1:6" ht="15" customHeight="1"/>
    <row r="880" spans="1:6" ht="15" customHeight="1">
      <c r="A880" s="39"/>
      <c r="F880" s="447"/>
    </row>
    <row r="881" spans="1:6" ht="15" customHeight="1"/>
    <row r="882" spans="1:6" ht="15" customHeight="1">
      <c r="F882" s="18"/>
    </row>
    <row r="883" spans="1:6" ht="15" customHeight="1"/>
    <row r="884" spans="1:6" ht="15" customHeight="1">
      <c r="A884" s="226"/>
    </row>
    <row r="885" spans="1:6" ht="15" customHeight="1">
      <c r="A885" s="39"/>
      <c r="F885" s="447"/>
    </row>
    <row r="886" spans="1:6" ht="15" customHeight="1"/>
    <row r="887" spans="1:6" ht="15" customHeight="1">
      <c r="F887" s="18"/>
    </row>
    <row r="888" spans="1:6" ht="15" customHeight="1"/>
    <row r="889" spans="1:6" ht="15" customHeight="1">
      <c r="A889" s="226"/>
    </row>
    <row r="890" spans="1:6" ht="15" customHeight="1">
      <c r="A890" s="39"/>
      <c r="F890" s="447"/>
    </row>
    <row r="891" spans="1:6" ht="15" customHeight="1"/>
    <row r="892" spans="1:6" ht="15" customHeight="1">
      <c r="F892" s="18"/>
    </row>
    <row r="893" spans="1:6" ht="15" customHeight="1"/>
    <row r="894" spans="1:6" ht="15" customHeight="1">
      <c r="A894" s="226"/>
    </row>
    <row r="895" spans="1:6" ht="15" customHeight="1">
      <c r="A895" s="39"/>
      <c r="F895" s="447"/>
    </row>
    <row r="896" spans="1:6" ht="15" customHeight="1"/>
    <row r="897" spans="1:6" ht="15" customHeight="1">
      <c r="F897" s="18"/>
    </row>
    <row r="898" spans="1:6" ht="15" customHeight="1"/>
    <row r="899" spans="1:6" ht="15" customHeight="1">
      <c r="A899" s="226"/>
    </row>
    <row r="900" spans="1:6" ht="15" customHeight="1">
      <c r="A900" s="39"/>
      <c r="F900" s="447"/>
    </row>
    <row r="901" spans="1:6" ht="15" customHeight="1"/>
    <row r="902" spans="1:6" ht="15" customHeight="1">
      <c r="F902" s="18"/>
    </row>
    <row r="903" spans="1:6" ht="15" customHeight="1"/>
    <row r="904" spans="1:6" ht="15" customHeight="1">
      <c r="A904" s="226"/>
    </row>
    <row r="905" spans="1:6" ht="15" customHeight="1">
      <c r="A905" s="39"/>
      <c r="F905" s="447"/>
    </row>
    <row r="906" spans="1:6" ht="15" customHeight="1"/>
    <row r="907" spans="1:6" ht="15" customHeight="1">
      <c r="F907" s="18"/>
    </row>
    <row r="908" spans="1:6" ht="15" customHeight="1"/>
    <row r="909" spans="1:6" ht="15" customHeight="1">
      <c r="A909" s="226"/>
    </row>
    <row r="910" spans="1:6" ht="15" customHeight="1">
      <c r="A910" s="39"/>
      <c r="F910" s="447"/>
    </row>
    <row r="911" spans="1:6" ht="15" customHeight="1"/>
    <row r="912" spans="1:6" ht="15" customHeight="1">
      <c r="F912" s="18"/>
    </row>
    <row r="913" spans="1:6" ht="15" customHeight="1"/>
    <row r="914" spans="1:6" ht="15" customHeight="1">
      <c r="A914" s="226"/>
    </row>
    <row r="915" spans="1:6" ht="15" customHeight="1">
      <c r="A915" s="39"/>
      <c r="F915" s="447"/>
    </row>
    <row r="916" spans="1:6" ht="15" customHeight="1"/>
    <row r="917" spans="1:6" ht="15" customHeight="1">
      <c r="F917" s="18"/>
    </row>
    <row r="918" spans="1:6" ht="15" customHeight="1"/>
    <row r="919" spans="1:6" ht="15" customHeight="1">
      <c r="A919" s="226"/>
    </row>
    <row r="920" spans="1:6" ht="15" customHeight="1">
      <c r="A920" s="39"/>
      <c r="F920" s="447"/>
    </row>
    <row r="921" spans="1:6" ht="15" customHeight="1"/>
    <row r="922" spans="1:6" ht="15" customHeight="1">
      <c r="F922" s="18"/>
    </row>
    <row r="923" spans="1:6" ht="15" customHeight="1"/>
    <row r="924" spans="1:6" ht="15" customHeight="1">
      <c r="A924" s="226"/>
    </row>
    <row r="925" spans="1:6" ht="15" customHeight="1">
      <c r="A925" s="39"/>
      <c r="F925" s="447"/>
    </row>
    <row r="926" spans="1:6" ht="15" customHeight="1"/>
    <row r="927" spans="1:6" ht="15" customHeight="1">
      <c r="F927" s="18"/>
    </row>
    <row r="928" spans="1:6" ht="15" customHeight="1"/>
    <row r="929" spans="1:6" ht="15" customHeight="1">
      <c r="A929" s="226"/>
    </row>
    <row r="930" spans="1:6" ht="15" customHeight="1">
      <c r="A930" s="39"/>
      <c r="F930" s="447"/>
    </row>
    <row r="931" spans="1:6" ht="15" customHeight="1"/>
    <row r="932" spans="1:6" ht="15" customHeight="1">
      <c r="F932" s="18"/>
    </row>
    <row r="933" spans="1:6" ht="15" customHeight="1"/>
    <row r="934" spans="1:6" ht="15" customHeight="1">
      <c r="A934" s="226"/>
    </row>
    <row r="935" spans="1:6" ht="15" customHeight="1">
      <c r="A935" s="39"/>
      <c r="F935" s="447"/>
    </row>
    <row r="936" spans="1:6" ht="15" customHeight="1"/>
    <row r="937" spans="1:6" ht="15" customHeight="1">
      <c r="F937" s="18"/>
    </row>
    <row r="938" spans="1:6" ht="15" customHeight="1"/>
    <row r="939" spans="1:6" ht="15" customHeight="1">
      <c r="A939" s="226"/>
    </row>
    <row r="940" spans="1:6" ht="15" customHeight="1">
      <c r="A940" s="39"/>
      <c r="F940" s="447"/>
    </row>
    <row r="941" spans="1:6" ht="15" customHeight="1"/>
    <row r="942" spans="1:6" ht="15" customHeight="1">
      <c r="F942" s="18"/>
    </row>
    <row r="943" spans="1:6" ht="15" customHeight="1"/>
    <row r="944" spans="1:6" ht="15" customHeight="1">
      <c r="A944" s="226"/>
    </row>
    <row r="945" spans="1:6" ht="15" customHeight="1">
      <c r="A945" s="39"/>
      <c r="F945" s="447"/>
    </row>
    <row r="946" spans="1:6" ht="15" customHeight="1"/>
    <row r="947" spans="1:6" ht="15" customHeight="1">
      <c r="F947" s="18"/>
    </row>
    <row r="948" spans="1:6" ht="15" customHeight="1"/>
    <row r="949" spans="1:6" ht="15" customHeight="1">
      <c r="A949" s="226"/>
    </row>
    <row r="950" spans="1:6" ht="15" customHeight="1">
      <c r="A950" s="39"/>
      <c r="F950" s="447"/>
    </row>
    <row r="951" spans="1:6" ht="15" customHeight="1"/>
    <row r="952" spans="1:6" ht="15" customHeight="1">
      <c r="F952" s="18"/>
    </row>
    <row r="953" spans="1:6" ht="15" customHeight="1"/>
    <row r="954" spans="1:6" ht="15" customHeight="1">
      <c r="A954" s="226"/>
    </row>
    <row r="955" spans="1:6" ht="15" customHeight="1">
      <c r="A955" s="39"/>
      <c r="F955" s="447"/>
    </row>
    <row r="956" spans="1:6" ht="15" customHeight="1"/>
    <row r="957" spans="1:6" ht="15" customHeight="1">
      <c r="F957" s="18"/>
    </row>
    <row r="958" spans="1:6" ht="15" customHeight="1"/>
    <row r="959" spans="1:6" ht="15" customHeight="1">
      <c r="A959" s="226"/>
    </row>
    <row r="960" spans="1:6" ht="15" customHeight="1">
      <c r="A960" s="39"/>
      <c r="F960" s="447"/>
    </row>
    <row r="961" spans="1:6" ht="15" customHeight="1"/>
    <row r="962" spans="1:6" ht="15" customHeight="1">
      <c r="F962" s="18"/>
    </row>
    <row r="963" spans="1:6" ht="15" customHeight="1"/>
    <row r="964" spans="1:6" ht="15" customHeight="1">
      <c r="A964" s="226"/>
    </row>
    <row r="965" spans="1:6" ht="15" customHeight="1">
      <c r="A965" s="39"/>
      <c r="F965" s="447"/>
    </row>
    <row r="966" spans="1:6" ht="15" customHeight="1"/>
    <row r="967" spans="1:6" ht="15" customHeight="1">
      <c r="F967" s="18"/>
    </row>
    <row r="968" spans="1:6" ht="15" customHeight="1"/>
    <row r="969" spans="1:6" ht="15" customHeight="1">
      <c r="A969" s="226"/>
    </row>
    <row r="970" spans="1:6" ht="15" customHeight="1">
      <c r="A970" s="39"/>
      <c r="F970" s="447"/>
    </row>
    <row r="971" spans="1:6" ht="15" customHeight="1"/>
    <row r="972" spans="1:6" ht="15" customHeight="1">
      <c r="F972" s="18"/>
    </row>
    <row r="973" spans="1:6" ht="15" customHeight="1"/>
    <row r="974" spans="1:6" ht="15" customHeight="1">
      <c r="A974" s="226"/>
    </row>
    <row r="975" spans="1:6" ht="15" customHeight="1">
      <c r="A975" s="39"/>
      <c r="F975" s="447"/>
    </row>
    <row r="976" spans="1:6" ht="15" customHeight="1"/>
    <row r="977" spans="1:6" ht="15" customHeight="1">
      <c r="F977" s="18"/>
    </row>
    <row r="978" spans="1:6" ht="15" customHeight="1"/>
    <row r="979" spans="1:6" ht="15" customHeight="1">
      <c r="A979" s="226"/>
    </row>
    <row r="980" spans="1:6" ht="15" customHeight="1">
      <c r="A980" s="39"/>
      <c r="F980" s="447"/>
    </row>
    <row r="981" spans="1:6" ht="15" customHeight="1"/>
    <row r="982" spans="1:6" ht="15" customHeight="1">
      <c r="F982" s="18"/>
    </row>
    <row r="983" spans="1:6" ht="15" customHeight="1"/>
    <row r="984" spans="1:6" ht="15" customHeight="1">
      <c r="A984" s="226"/>
    </row>
    <row r="985" spans="1:6" ht="15" customHeight="1">
      <c r="A985" s="39"/>
      <c r="F985" s="447"/>
    </row>
    <row r="986" spans="1:6" ht="15" customHeight="1"/>
    <row r="987" spans="1:6" ht="15" customHeight="1">
      <c r="F987" s="18"/>
    </row>
    <row r="988" spans="1:6" ht="15" customHeight="1"/>
    <row r="989" spans="1:6" ht="15" customHeight="1">
      <c r="A989" s="226"/>
    </row>
    <row r="990" spans="1:6" ht="15" customHeight="1">
      <c r="A990" s="39"/>
      <c r="F990" s="447"/>
    </row>
    <row r="991" spans="1:6" ht="15" customHeight="1"/>
    <row r="992" spans="1:6" ht="15" customHeight="1">
      <c r="F992" s="18"/>
    </row>
    <row r="993" spans="1:6" ht="15" customHeight="1"/>
    <row r="994" spans="1:6" ht="15" customHeight="1">
      <c r="A994" s="226"/>
    </row>
    <row r="995" spans="1:6" ht="15" customHeight="1">
      <c r="A995" s="39"/>
      <c r="F995" s="447"/>
    </row>
    <row r="996" spans="1:6" ht="15" customHeight="1"/>
    <row r="997" spans="1:6" ht="15" customHeight="1">
      <c r="F997" s="18"/>
    </row>
    <row r="998" spans="1:6" ht="15" customHeight="1"/>
    <row r="999" spans="1:6" ht="15" customHeight="1">
      <c r="A999" s="39"/>
    </row>
    <row r="1000" spans="1:6" ht="15" customHeight="1">
      <c r="A1000" s="39"/>
      <c r="F1000" s="447"/>
    </row>
    <row r="1001" spans="1:6" ht="15" customHeight="1"/>
    <row r="1002" spans="1:6" ht="15" customHeight="1">
      <c r="F1002" s="18"/>
    </row>
    <row r="1003" spans="1:6" ht="15" customHeight="1"/>
    <row r="1004" spans="1:6" ht="15" customHeight="1">
      <c r="A1004" s="39"/>
    </row>
    <row r="1005" spans="1:6" ht="15" customHeight="1">
      <c r="A1005" s="39"/>
      <c r="F1005" s="447"/>
    </row>
    <row r="1006" spans="1:6" ht="15" customHeight="1"/>
    <row r="1007" spans="1:6" ht="15" customHeight="1">
      <c r="F1007" s="18"/>
    </row>
    <row r="1008" spans="1:6" ht="15" customHeight="1"/>
    <row r="1009" spans="1:6" ht="15" customHeight="1">
      <c r="A1009" s="39"/>
    </row>
    <row r="1010" spans="1:6" ht="15" customHeight="1">
      <c r="A1010" s="39"/>
      <c r="F1010" s="447"/>
    </row>
    <row r="1011" spans="1:6" ht="15" customHeight="1"/>
    <row r="1012" spans="1:6" ht="15" customHeight="1">
      <c r="F1012" s="18"/>
    </row>
    <row r="1013" spans="1:6" ht="15" customHeight="1"/>
    <row r="1014" spans="1:6" ht="15" customHeight="1">
      <c r="A1014" s="39"/>
    </row>
    <row r="1015" spans="1:6" ht="15" customHeight="1">
      <c r="A1015" s="39"/>
      <c r="F1015" s="447"/>
    </row>
    <row r="1016" spans="1:6" ht="15" customHeight="1"/>
    <row r="1017" spans="1:6" ht="15" customHeight="1">
      <c r="F1017" s="18"/>
    </row>
    <row r="1018" spans="1:6" ht="15" customHeight="1"/>
    <row r="1019" spans="1:6" ht="15" customHeight="1">
      <c r="A1019" s="39"/>
    </row>
    <row r="1020" spans="1:6" ht="15" customHeight="1">
      <c r="A1020" s="39"/>
      <c r="F1020" s="447"/>
    </row>
    <row r="1021" spans="1:6" ht="15" customHeight="1"/>
    <row r="1022" spans="1:6" ht="15" customHeight="1">
      <c r="F1022" s="18"/>
    </row>
    <row r="1023" spans="1:6" ht="15" customHeight="1"/>
    <row r="1024" spans="1:6" ht="15" customHeight="1">
      <c r="A1024" s="39"/>
    </row>
    <row r="1025" spans="1:6" ht="15" customHeight="1">
      <c r="A1025" s="39"/>
      <c r="F1025" s="447"/>
    </row>
    <row r="1026" spans="1:6" ht="15" customHeight="1"/>
    <row r="1027" spans="1:6" ht="15" customHeight="1">
      <c r="F1027" s="18"/>
    </row>
    <row r="1028" spans="1:6" ht="15" customHeight="1"/>
    <row r="1029" spans="1:6" ht="15" customHeight="1"/>
    <row r="1030" spans="1:6" ht="15" customHeight="1">
      <c r="A1030" s="39"/>
      <c r="F1030" s="447"/>
    </row>
    <row r="1031" spans="1:6" ht="15" customHeight="1"/>
    <row r="1032" spans="1:6" ht="15" customHeight="1">
      <c r="F1032" s="18"/>
    </row>
    <row r="1033" spans="1:6" ht="15" customHeight="1"/>
    <row r="1034" spans="1:6" ht="15" customHeight="1"/>
    <row r="1035" spans="1:6" ht="15" customHeight="1">
      <c r="A1035" s="39"/>
      <c r="F1035" s="447"/>
    </row>
    <row r="1036" spans="1:6" ht="15" customHeight="1"/>
    <row r="1037" spans="1:6" ht="15" customHeight="1">
      <c r="F1037" s="18"/>
    </row>
    <row r="1038" spans="1:6" ht="15" customHeight="1"/>
    <row r="1039" spans="1:6" ht="15" customHeight="1"/>
    <row r="1040" spans="1:6" ht="15" customHeight="1">
      <c r="A1040" s="39"/>
      <c r="F1040" s="447"/>
    </row>
    <row r="1041" spans="1:6" ht="15" customHeight="1"/>
    <row r="1042" spans="1:6" ht="15" customHeight="1">
      <c r="F1042" s="18"/>
    </row>
    <row r="1043" spans="1:6" ht="15" customHeight="1"/>
    <row r="1044" spans="1:6" ht="15" customHeight="1"/>
    <row r="1045" spans="1:6" ht="15" customHeight="1">
      <c r="A1045" s="39"/>
      <c r="F1045" s="447"/>
    </row>
    <row r="1046" spans="1:6" ht="15" customHeight="1"/>
    <row r="1047" spans="1:6" ht="15" customHeight="1">
      <c r="F1047" s="18"/>
    </row>
    <row r="1048" spans="1:6" ht="15" customHeight="1"/>
    <row r="1049" spans="1:6" ht="15" customHeight="1"/>
    <row r="1050" spans="1:6" ht="15" customHeight="1">
      <c r="A1050" s="39"/>
      <c r="F1050" s="447"/>
    </row>
    <row r="1051" spans="1:6" ht="15" customHeight="1"/>
    <row r="1052" spans="1:6" ht="15" customHeight="1">
      <c r="F1052" s="18"/>
    </row>
    <row r="1053" spans="1:6" ht="15" customHeight="1"/>
    <row r="1054" spans="1:6" ht="15" customHeight="1"/>
    <row r="1055" spans="1:6" ht="15" customHeight="1">
      <c r="A1055" s="39"/>
    </row>
    <row r="1056" spans="1:6" ht="15" customHeight="1">
      <c r="A1056" s="39"/>
      <c r="F1056" s="447"/>
    </row>
    <row r="1057" spans="1:6" ht="15" customHeight="1"/>
    <row r="1058" spans="1:6" ht="15" customHeight="1">
      <c r="F1058" s="18"/>
    </row>
    <row r="1059" spans="1:6" ht="15" customHeight="1"/>
    <row r="1060" spans="1:6" ht="15" customHeight="1">
      <c r="A1060" s="39"/>
    </row>
    <row r="1061" spans="1:6" ht="15" customHeight="1">
      <c r="A1061" s="39"/>
      <c r="F1061" s="447"/>
    </row>
    <row r="1062" spans="1:6" ht="15" customHeight="1"/>
    <row r="1063" spans="1:6" ht="15" customHeight="1">
      <c r="F1063" s="18"/>
    </row>
    <row r="1064" spans="1:6" ht="15" customHeight="1"/>
    <row r="1065" spans="1:6" ht="15" customHeight="1">
      <c r="A1065" s="39"/>
    </row>
    <row r="1066" spans="1:6" ht="15" customHeight="1">
      <c r="A1066" s="39"/>
      <c r="F1066" s="447"/>
    </row>
    <row r="1067" spans="1:6" ht="15" customHeight="1"/>
    <row r="1068" spans="1:6" ht="15" customHeight="1">
      <c r="F1068" s="18"/>
    </row>
    <row r="1069" spans="1:6" ht="15" customHeight="1"/>
    <row r="1070" spans="1:6" ht="15" customHeight="1">
      <c r="A1070" s="39"/>
    </row>
    <row r="1071" spans="1:6" ht="15" customHeight="1">
      <c r="A1071" s="39"/>
      <c r="F1071" s="447"/>
    </row>
    <row r="1072" spans="1:6" ht="15" customHeight="1"/>
    <row r="1073" spans="1:6" ht="15" customHeight="1">
      <c r="F1073" s="18"/>
    </row>
    <row r="1074" spans="1:6" ht="15" customHeight="1"/>
    <row r="1075" spans="1:6" ht="15" customHeight="1"/>
    <row r="1076" spans="1:6" ht="15" customHeight="1">
      <c r="A1076" s="39"/>
      <c r="F1076" s="447"/>
    </row>
    <row r="1077" spans="1:6" ht="15" customHeight="1"/>
    <row r="1078" spans="1:6" ht="15" customHeight="1">
      <c r="F1078" s="18"/>
    </row>
    <row r="1079" spans="1:6" ht="15" customHeight="1"/>
    <row r="1080" spans="1:6" ht="15" customHeight="1"/>
    <row r="1081" spans="1:6" ht="15" customHeight="1">
      <c r="A1081" s="39"/>
      <c r="F1081" s="447"/>
    </row>
    <row r="1082" spans="1:6" ht="15" customHeight="1"/>
    <row r="1083" spans="1:6" ht="15" customHeight="1">
      <c r="F1083" s="18"/>
    </row>
    <row r="1084" spans="1:6" ht="15" customHeight="1"/>
    <row r="1085" spans="1:6" ht="15" customHeight="1"/>
    <row r="1086" spans="1:6" ht="15" customHeight="1">
      <c r="A1086" s="39"/>
      <c r="F1086" s="447"/>
    </row>
    <row r="1087" spans="1:6" ht="15" customHeight="1"/>
    <row r="1088" spans="1:6" ht="15" customHeight="1">
      <c r="F1088" s="18"/>
    </row>
    <row r="1089" spans="1:6" ht="15" customHeight="1"/>
    <row r="1090" spans="1:6" ht="15" customHeight="1">
      <c r="A1090" s="226"/>
    </row>
    <row r="1091" spans="1:6" ht="15" customHeight="1">
      <c r="A1091" s="39"/>
      <c r="F1091" s="447"/>
    </row>
    <row r="1092" spans="1:6" ht="15" customHeight="1"/>
    <row r="1093" spans="1:6" ht="15" customHeight="1">
      <c r="F1093" s="18"/>
    </row>
    <row r="1094" spans="1:6" ht="15" customHeight="1"/>
    <row r="1095" spans="1:6" ht="15" customHeight="1">
      <c r="A1095" s="226"/>
    </row>
    <row r="1096" spans="1:6" ht="15" customHeight="1">
      <c r="A1096" s="39"/>
      <c r="F1096" s="447"/>
    </row>
    <row r="1097" spans="1:6" ht="15" customHeight="1"/>
    <row r="1098" spans="1:6" ht="15" customHeight="1">
      <c r="F1098" s="18"/>
    </row>
    <row r="1099" spans="1:6" ht="15" customHeight="1"/>
    <row r="1100" spans="1:6" ht="15" customHeight="1">
      <c r="A1100" s="226"/>
    </row>
    <row r="1101" spans="1:6" ht="15" customHeight="1">
      <c r="A1101" s="39"/>
      <c r="F1101" s="447"/>
    </row>
    <row r="1102" spans="1:6" ht="15" customHeight="1"/>
    <row r="1103" spans="1:6" ht="15" customHeight="1">
      <c r="F1103" s="18"/>
    </row>
    <row r="1104" spans="1:6" ht="15" customHeight="1"/>
    <row r="1105" spans="1:6" ht="15" customHeight="1">
      <c r="A1105" s="226"/>
    </row>
    <row r="1106" spans="1:6" ht="15" customHeight="1">
      <c r="A1106" s="39"/>
      <c r="F1106" s="447"/>
    </row>
    <row r="1107" spans="1:6" ht="15" customHeight="1"/>
    <row r="1108" spans="1:6" ht="15" customHeight="1">
      <c r="F1108" s="18"/>
    </row>
    <row r="1109" spans="1:6" ht="15" customHeight="1"/>
    <row r="1110" spans="1:6" ht="15" customHeight="1"/>
    <row r="1111" spans="1:6" ht="15" customHeight="1">
      <c r="A1111" s="39"/>
      <c r="F1111" s="447"/>
    </row>
    <row r="1112" spans="1:6" ht="15" customHeight="1"/>
    <row r="1113" spans="1:6" ht="15" customHeight="1">
      <c r="F1113" s="18"/>
    </row>
    <row r="1114" spans="1:6" ht="15" customHeight="1"/>
    <row r="1115" spans="1:6" ht="15" customHeight="1"/>
    <row r="1116" spans="1:6" ht="15" customHeight="1">
      <c r="A1116" s="39"/>
      <c r="F1116" s="447"/>
    </row>
    <row r="1117" spans="1:6" ht="15" customHeight="1"/>
    <row r="1118" spans="1:6" ht="15" customHeight="1">
      <c r="F1118" s="18"/>
    </row>
    <row r="1119" spans="1:6" ht="15" customHeight="1"/>
    <row r="1120" spans="1:6" ht="15" customHeight="1"/>
    <row r="1121" spans="1:6" ht="15" customHeight="1">
      <c r="A1121" s="39"/>
      <c r="F1121" s="447"/>
    </row>
    <row r="1122" spans="1:6" ht="15" customHeight="1">
      <c r="A1122" s="449"/>
    </row>
    <row r="1123" spans="1:6" ht="15" customHeight="1">
      <c r="F1123" s="18"/>
    </row>
    <row r="1124" spans="1:6" ht="15" customHeight="1"/>
    <row r="1125" spans="1:6" ht="15" customHeight="1"/>
    <row r="1126" spans="1:6" ht="15" customHeight="1">
      <c r="A1126" s="449"/>
    </row>
    <row r="1127" spans="1:6" ht="15" customHeight="1"/>
    <row r="1128" spans="1:6" ht="15" customHeight="1"/>
    <row r="1129" spans="1:6" ht="15" customHeight="1"/>
    <row r="1130" spans="1:6" ht="15" customHeight="1">
      <c r="A1130" s="449"/>
    </row>
    <row r="1131" spans="1:6" ht="15" customHeight="1"/>
    <row r="1132" spans="1:6" ht="15" customHeight="1"/>
    <row r="1133" spans="1:6" ht="15" customHeight="1"/>
    <row r="1134" spans="1:6" ht="15" customHeight="1">
      <c r="A1134" s="449"/>
    </row>
    <row r="1135" spans="1:6" ht="15" customHeight="1"/>
    <row r="1136" spans="1:6" ht="15" customHeight="1"/>
    <row r="1137" spans="1:1" ht="15" customHeight="1"/>
    <row r="1138" spans="1:1" ht="15" customHeight="1">
      <c r="A1138" s="449"/>
    </row>
    <row r="1139" spans="1:1" ht="15" customHeight="1"/>
    <row r="1140" spans="1:1" ht="15" customHeight="1"/>
    <row r="1141" spans="1:1" ht="15" customHeight="1"/>
    <row r="1142" spans="1:1" ht="15" customHeight="1">
      <c r="A1142" s="449"/>
    </row>
    <row r="1143" spans="1:1" ht="15" customHeight="1"/>
    <row r="1144" spans="1:1" ht="15" customHeight="1"/>
    <row r="1145" spans="1:1" ht="15" customHeight="1"/>
    <row r="1146" spans="1:1" ht="15" customHeight="1">
      <c r="A1146" s="449"/>
    </row>
    <row r="1147" spans="1:1" ht="15" customHeight="1"/>
    <row r="1148" spans="1:1" ht="15" customHeight="1"/>
    <row r="1149" spans="1:1" ht="15" customHeight="1"/>
    <row r="1150" spans="1:1" ht="15" customHeight="1">
      <c r="A1150" s="449"/>
    </row>
    <row r="1151" spans="1:1" ht="15" customHeight="1"/>
    <row r="1152" spans="1:1" ht="15" customHeight="1"/>
    <row r="1153" spans="1:1" ht="15" customHeight="1"/>
    <row r="1154" spans="1:1" ht="15" customHeight="1">
      <c r="A1154" s="449"/>
    </row>
    <row r="1155" spans="1:1" ht="15" customHeight="1"/>
    <row r="1156" spans="1:1" ht="15" customHeight="1"/>
    <row r="1157" spans="1:1" ht="15" customHeight="1"/>
    <row r="1158" spans="1:1" ht="15" customHeight="1">
      <c r="A1158" s="449"/>
    </row>
    <row r="1159" spans="1:1" ht="15" customHeight="1"/>
    <row r="1160" spans="1:1" ht="15" customHeight="1"/>
    <row r="1161" spans="1:1" ht="15" customHeight="1"/>
    <row r="1162" spans="1:1" ht="15" customHeight="1">
      <c r="A1162" s="449"/>
    </row>
    <row r="1163" spans="1:1" ht="15" customHeight="1"/>
    <row r="1164" spans="1:1" ht="15" customHeight="1"/>
    <row r="1165" spans="1:1" ht="15" customHeight="1"/>
    <row r="1166" spans="1:1" ht="15" customHeight="1">
      <c r="A1166" s="449"/>
    </row>
    <row r="1167" spans="1:1" ht="15" customHeight="1"/>
    <row r="1168" spans="1:1" ht="15" customHeight="1"/>
    <row r="1169" spans="1:1" ht="15" customHeight="1"/>
    <row r="1170" spans="1:1" ht="15" customHeight="1">
      <c r="A1170" s="449"/>
    </row>
    <row r="1171" spans="1:1" ht="15" customHeight="1"/>
    <row r="1172" spans="1:1" ht="15" customHeight="1"/>
    <row r="1173" spans="1:1" ht="15" customHeight="1"/>
    <row r="1174" spans="1:1" ht="15" customHeight="1">
      <c r="A1174" s="449"/>
    </row>
    <row r="1175" spans="1:1" ht="15" customHeight="1"/>
    <row r="1176" spans="1:1" ht="15" customHeight="1"/>
    <row r="1177" spans="1:1" ht="15" customHeight="1"/>
    <row r="1178" spans="1:1" ht="15" customHeight="1">
      <c r="A1178" s="449"/>
    </row>
    <row r="1179" spans="1:1" ht="15" customHeight="1"/>
    <row r="1180" spans="1:1" ht="15" customHeight="1"/>
    <row r="1181" spans="1:1" ht="15" customHeight="1"/>
    <row r="1182" spans="1:1" ht="15" customHeight="1">
      <c r="A1182" s="449"/>
    </row>
    <row r="1183" spans="1:1" ht="15" customHeight="1"/>
    <row r="1184" spans="1:1" ht="15" customHeight="1"/>
    <row r="1185" spans="1:1" ht="15" customHeight="1"/>
    <row r="1186" spans="1:1" ht="15" customHeight="1">
      <c r="A1186" s="449"/>
    </row>
    <row r="1187" spans="1:1" ht="15" customHeight="1"/>
    <row r="1188" spans="1:1" ht="15" customHeight="1"/>
    <row r="1189" spans="1:1" ht="15" customHeight="1"/>
    <row r="1190" spans="1:1" ht="15" customHeight="1">
      <c r="A1190" s="449"/>
    </row>
    <row r="1191" spans="1:1" ht="15" customHeight="1"/>
    <row r="1192" spans="1:1" ht="15" customHeight="1"/>
    <row r="1193" spans="1:1" ht="15" customHeight="1"/>
    <row r="1194" spans="1:1" ht="15" customHeight="1"/>
    <row r="1195" spans="1:1" ht="15" customHeight="1">
      <c r="A1195" s="449"/>
    </row>
    <row r="1196" spans="1:1" ht="15" customHeight="1"/>
    <row r="1197" spans="1:1" ht="15" customHeight="1"/>
    <row r="1198" spans="1:1" ht="15" customHeight="1"/>
    <row r="1199" spans="1:1" ht="15" customHeight="1">
      <c r="A1199" s="449"/>
    </row>
    <row r="1200" spans="1:1" ht="15" customHeight="1"/>
    <row r="1201" spans="1:6" ht="15" customHeight="1"/>
    <row r="1202" spans="1:6" ht="15" customHeight="1"/>
    <row r="1203" spans="1:6" ht="15" customHeight="1">
      <c r="A1203" s="449"/>
    </row>
    <row r="1204" spans="1:6" ht="15" customHeight="1"/>
    <row r="1205" spans="1:6" ht="15" customHeight="1"/>
    <row r="1206" spans="1:6" ht="15" customHeight="1"/>
    <row r="1207" spans="1:6" ht="15" customHeight="1">
      <c r="A1207" s="449"/>
    </row>
    <row r="1208" spans="1:6" ht="15" customHeight="1"/>
    <row r="1209" spans="1:6" ht="15" customHeight="1"/>
    <row r="1210" spans="1:6" ht="15" customHeight="1"/>
    <row r="1211" spans="1:6" ht="15" customHeight="1">
      <c r="A1211" s="449"/>
    </row>
    <row r="1212" spans="1:6" ht="15" customHeight="1"/>
    <row r="1213" spans="1:6" ht="15" customHeight="1"/>
    <row r="1214" spans="1:6" ht="15" customHeight="1"/>
    <row r="1215" spans="1:6" ht="15" customHeight="1">
      <c r="A1215" s="226"/>
    </row>
    <row r="1216" spans="1:6" ht="15" customHeight="1">
      <c r="A1216" s="39"/>
      <c r="F1216" s="447"/>
    </row>
    <row r="1217" spans="1:6" ht="15" customHeight="1"/>
    <row r="1218" spans="1:6" ht="15" customHeight="1">
      <c r="F1218" s="18"/>
    </row>
    <row r="1219" spans="1:6" ht="15" customHeight="1"/>
    <row r="1220" spans="1:6" ht="15" customHeight="1">
      <c r="A1220" s="226"/>
    </row>
    <row r="1221" spans="1:6" ht="15" customHeight="1">
      <c r="A1221" s="39"/>
    </row>
    <row r="1222" spans="1:6" ht="15" customHeight="1"/>
    <row r="1223" spans="1:6" ht="15" customHeight="1"/>
    <row r="1224" spans="1:6" ht="15" customHeight="1"/>
    <row r="1225" spans="1:6" ht="15" customHeight="1">
      <c r="A1225" s="226"/>
    </row>
    <row r="1226" spans="1:6" ht="15" customHeight="1">
      <c r="A1226" s="39"/>
    </row>
    <row r="1227" spans="1:6" ht="15" customHeight="1"/>
    <row r="1228" spans="1:6" ht="15" customHeight="1"/>
    <row r="1229" spans="1:6" ht="15" customHeight="1"/>
    <row r="1230" spans="1:6" ht="15" customHeight="1">
      <c r="A1230" s="226"/>
    </row>
    <row r="1231" spans="1:6" ht="15" customHeight="1">
      <c r="A1231" s="39"/>
    </row>
    <row r="1232" spans="1:6" ht="15" customHeight="1"/>
    <row r="1233" spans="1:1" ht="15" customHeight="1"/>
    <row r="1234" spans="1:1" ht="15" customHeight="1"/>
    <row r="1235" spans="1:1" ht="15" customHeight="1">
      <c r="A1235" s="226"/>
    </row>
    <row r="1236" spans="1:1" ht="15" customHeight="1">
      <c r="A1236" s="39"/>
    </row>
    <row r="1237" spans="1:1" ht="15" customHeight="1"/>
    <row r="1238" spans="1:1" ht="15" customHeight="1"/>
    <row r="1239" spans="1:1" ht="15" customHeight="1"/>
    <row r="1240" spans="1:1" ht="15" customHeight="1">
      <c r="A1240" s="226"/>
    </row>
    <row r="1241" spans="1:1" ht="15" customHeight="1">
      <c r="A1241" s="39"/>
    </row>
    <row r="1242" spans="1:1" ht="15" customHeight="1"/>
    <row r="1243" spans="1:1" ht="15" customHeight="1"/>
    <row r="1244" spans="1:1" ht="15" customHeight="1"/>
    <row r="1245" spans="1:1" ht="15" customHeight="1">
      <c r="A1245" s="226"/>
    </row>
    <row r="1246" spans="1:1" ht="15" customHeight="1">
      <c r="A1246" s="39"/>
    </row>
    <row r="1247" spans="1:1" ht="15" customHeight="1"/>
    <row r="1248" spans="1:1" ht="15" customHeight="1"/>
    <row r="1249" spans="1:1" ht="15" customHeight="1"/>
    <row r="1250" spans="1:1" ht="15" customHeight="1">
      <c r="A1250" s="226"/>
    </row>
    <row r="1251" spans="1:1" ht="15" customHeight="1">
      <c r="A1251" s="39"/>
    </row>
    <row r="1252" spans="1:1" ht="15" customHeight="1"/>
    <row r="1253" spans="1:1" ht="15" customHeight="1"/>
    <row r="1254" spans="1:1" ht="15" customHeight="1"/>
    <row r="1255" spans="1:1" ht="15" customHeight="1">
      <c r="A1255" s="226"/>
    </row>
    <row r="1256" spans="1:1" ht="15" customHeight="1">
      <c r="A1256" s="39"/>
    </row>
    <row r="1257" spans="1:1" ht="15" customHeight="1"/>
    <row r="1258" spans="1:1" ht="15" customHeight="1"/>
    <row r="1259" spans="1:1" ht="15" customHeight="1"/>
    <row r="1260" spans="1:1" ht="15" customHeight="1">
      <c r="A1260" s="226"/>
    </row>
    <row r="1261" spans="1:1" ht="15" customHeight="1">
      <c r="A1261" s="39"/>
    </row>
    <row r="1262" spans="1:1" ht="15" customHeight="1"/>
    <row r="1263" spans="1:1" ht="15" customHeight="1"/>
    <row r="1264" spans="1:1" ht="15" customHeight="1"/>
    <row r="1265" spans="1:1" ht="15" customHeight="1">
      <c r="A1265" s="226"/>
    </row>
    <row r="1266" spans="1:1" ht="15" customHeight="1">
      <c r="A1266" s="39"/>
    </row>
    <row r="1267" spans="1:1" ht="15" customHeight="1"/>
    <row r="1268" spans="1:1" ht="15" customHeight="1"/>
    <row r="1269" spans="1:1" ht="15" customHeight="1"/>
    <row r="1270" spans="1:1" ht="15" customHeight="1">
      <c r="A1270" s="226"/>
    </row>
    <row r="1271" spans="1:1" ht="15" customHeight="1">
      <c r="A1271" s="39"/>
    </row>
    <row r="1272" spans="1:1" ht="15" customHeight="1"/>
    <row r="1273" spans="1:1" ht="15" customHeight="1"/>
    <row r="1274" spans="1:1" ht="15" customHeight="1"/>
    <row r="1275" spans="1:1" ht="15" customHeight="1">
      <c r="A1275" s="226"/>
    </row>
    <row r="1276" spans="1:1" ht="15" customHeight="1">
      <c r="A1276" s="39"/>
    </row>
    <row r="1277" spans="1:1" ht="15" customHeight="1"/>
    <row r="1278" spans="1:1" ht="15" customHeight="1"/>
    <row r="1279" spans="1:1" ht="15" customHeight="1"/>
    <row r="1280" spans="1:1" ht="15" customHeight="1">
      <c r="A1280" s="226"/>
    </row>
    <row r="1281" spans="1:1" ht="15" customHeight="1">
      <c r="A1281" s="39"/>
    </row>
    <row r="1282" spans="1:1" ht="15" customHeight="1"/>
    <row r="1283" spans="1:1" ht="15" customHeight="1"/>
    <row r="1284" spans="1:1" ht="15" customHeight="1"/>
    <row r="1285" spans="1:1" ht="15" customHeight="1">
      <c r="A1285" s="226"/>
    </row>
    <row r="1286" spans="1:1" ht="15" customHeight="1">
      <c r="A1286" s="39"/>
    </row>
    <row r="1287" spans="1:1" ht="15" customHeight="1"/>
    <row r="1288" spans="1:1" ht="15" customHeight="1"/>
    <row r="1289" spans="1:1" ht="15" customHeight="1"/>
    <row r="1290" spans="1:1" ht="15" customHeight="1">
      <c r="A1290" s="226"/>
    </row>
    <row r="1291" spans="1:1" ht="15" customHeight="1">
      <c r="A1291" s="39"/>
    </row>
    <row r="1292" spans="1:1" ht="15" customHeight="1"/>
    <row r="1293" spans="1:1" ht="15" customHeight="1"/>
    <row r="1294" spans="1:1" ht="15" customHeight="1"/>
    <row r="1295" spans="1:1" ht="15" customHeight="1">
      <c r="A1295" s="226"/>
    </row>
    <row r="1296" spans="1:1" ht="15" customHeight="1">
      <c r="A1296" s="39"/>
    </row>
    <row r="1297" spans="1:1" ht="15" customHeight="1"/>
    <row r="1298" spans="1:1" ht="15" customHeight="1"/>
    <row r="1299" spans="1:1" ht="15" customHeight="1"/>
    <row r="1300" spans="1:1" ht="15" customHeight="1">
      <c r="A1300" s="226"/>
    </row>
    <row r="1301" spans="1:1" ht="15" customHeight="1">
      <c r="A1301" s="39"/>
    </row>
    <row r="1302" spans="1:1" ht="15" customHeight="1"/>
    <row r="1303" spans="1:1" ht="15" customHeight="1"/>
    <row r="1304" spans="1:1" ht="15" customHeight="1"/>
    <row r="1305" spans="1:1" ht="15" customHeight="1">
      <c r="A1305" s="226"/>
    </row>
    <row r="1306" spans="1:1" ht="15" customHeight="1">
      <c r="A1306" s="39"/>
    </row>
    <row r="1307" spans="1:1" ht="15" customHeight="1"/>
    <row r="1308" spans="1:1" ht="15" customHeight="1"/>
    <row r="1309" spans="1:1" ht="15" customHeight="1"/>
    <row r="1310" spans="1:1" ht="15" customHeight="1">
      <c r="A1310" s="226"/>
    </row>
    <row r="1311" spans="1:1" ht="15" customHeight="1">
      <c r="A1311" s="39"/>
    </row>
    <row r="1312" spans="1:1" ht="15" customHeight="1"/>
    <row r="1313" spans="1:1" ht="15" customHeight="1"/>
    <row r="1314" spans="1:1" ht="15" customHeight="1"/>
    <row r="1315" spans="1:1" ht="15" customHeight="1">
      <c r="A1315" s="226"/>
    </row>
    <row r="1316" spans="1:1" ht="15" customHeight="1">
      <c r="A1316" s="226"/>
    </row>
    <row r="1317" spans="1:1" ht="15" customHeight="1"/>
    <row r="1318" spans="1:1" ht="15" customHeight="1">
      <c r="A1318" s="39"/>
    </row>
    <row r="1319" spans="1:1" ht="15" customHeight="1"/>
    <row r="1320" spans="1:1" ht="15" customHeight="1">
      <c r="A1320" s="450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226"/>
    </row>
    <row r="1324" spans="1:1" ht="15" customHeight="1">
      <c r="A1324" s="1"/>
    </row>
    <row r="1325" spans="1:1" ht="15" customHeight="1">
      <c r="A1325" s="450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226"/>
    </row>
    <row r="1329" spans="1:1" ht="15" customHeight="1">
      <c r="A1329" s="1"/>
    </row>
    <row r="1330" spans="1:1" ht="15" customHeight="1">
      <c r="A1330" s="450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226"/>
    </row>
    <row r="1334" spans="1:1" ht="15" customHeight="1">
      <c r="A1334" s="1"/>
    </row>
    <row r="1335" spans="1:1" ht="15" customHeight="1">
      <c r="A1335" s="450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226"/>
    </row>
    <row r="1339" spans="1:1" ht="15" customHeight="1">
      <c r="A1339" s="1"/>
    </row>
    <row r="1340" spans="1:1" ht="15" customHeight="1">
      <c r="A1340" s="450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226"/>
    </row>
    <row r="1344" spans="1:1" ht="15" customHeight="1">
      <c r="A1344" s="1"/>
    </row>
    <row r="1345" spans="1:1" ht="15" customHeight="1">
      <c r="A1345" s="450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226"/>
    </row>
    <row r="1349" spans="1:1" ht="15" customHeight="1">
      <c r="A1349" s="1"/>
    </row>
    <row r="1350" spans="1:1" ht="15" customHeight="1">
      <c r="A1350" s="450"/>
    </row>
    <row r="1351" spans="1:1" ht="15" customHeight="1">
      <c r="A1351" s="226"/>
    </row>
    <row r="1352" spans="1:1" ht="15" customHeight="1">
      <c r="A1352" s="226"/>
    </row>
    <row r="1353" spans="1:1" ht="15" customHeight="1">
      <c r="A1353" s="226"/>
    </row>
    <row r="1354" spans="1:1" ht="15" customHeight="1">
      <c r="A1354" s="1"/>
    </row>
    <row r="1355" spans="1:1" ht="15" customHeight="1">
      <c r="A1355" s="450"/>
    </row>
    <row r="1356" spans="1:1" ht="15" customHeight="1">
      <c r="A1356" s="226"/>
    </row>
    <row r="1357" spans="1:1" ht="15" customHeight="1">
      <c r="A1357" s="226"/>
    </row>
    <row r="1358" spans="1:1" ht="15" customHeight="1">
      <c r="A1358" s="226"/>
    </row>
    <row r="1359" spans="1:1" ht="15" customHeight="1">
      <c r="A1359" s="1"/>
    </row>
    <row r="1360" spans="1:1" ht="15" customHeight="1">
      <c r="A1360" s="450"/>
    </row>
    <row r="1361" spans="1:1" ht="15" customHeight="1">
      <c r="A1361" s="226"/>
    </row>
    <row r="1362" spans="1:1" ht="15" customHeight="1">
      <c r="A1362" s="226"/>
    </row>
    <row r="1363" spans="1:1" ht="15" customHeight="1">
      <c r="A1363" s="226"/>
    </row>
    <row r="1364" spans="1:1" ht="15" customHeight="1">
      <c r="A1364" s="1"/>
    </row>
    <row r="1365" spans="1:1" ht="15" customHeight="1">
      <c r="A1365" s="450"/>
    </row>
    <row r="1366" spans="1:1" ht="15" customHeight="1">
      <c r="A1366" s="226"/>
    </row>
    <row r="1367" spans="1:1" ht="15" customHeight="1">
      <c r="A1367" s="226"/>
    </row>
    <row r="1368" spans="1:1" ht="15" customHeight="1">
      <c r="A1368" s="226"/>
    </row>
    <row r="1369" spans="1:1" ht="15" customHeight="1">
      <c r="A1369" s="1"/>
    </row>
    <row r="1370" spans="1:1" ht="15" customHeight="1">
      <c r="A1370" s="450"/>
    </row>
    <row r="1371" spans="1:1" ht="15" customHeight="1">
      <c r="A1371" s="92"/>
    </row>
    <row r="1372" spans="1:1" ht="15" customHeight="1">
      <c r="A1372" s="93"/>
    </row>
    <row r="1373" spans="1:1" ht="15" customHeight="1">
      <c r="A1373" s="94"/>
    </row>
    <row r="1374" spans="1:1" ht="15" customHeight="1">
      <c r="A1374" s="10"/>
    </row>
    <row r="1375" spans="1:1" ht="15" customHeight="1">
      <c r="A1375" s="17"/>
    </row>
    <row r="1376" spans="1:1" ht="15" customHeight="1">
      <c r="A1376" s="92"/>
    </row>
    <row r="1377" spans="1:1" ht="15" customHeight="1">
      <c r="A1377" s="93"/>
    </row>
    <row r="1378" spans="1:1" ht="15" customHeight="1">
      <c r="A1378" s="94"/>
    </row>
    <row r="1379" spans="1:1" ht="15" customHeight="1">
      <c r="A1379" s="94"/>
    </row>
    <row r="1380" spans="1:1" ht="15" customHeight="1">
      <c r="A1380" s="10"/>
    </row>
    <row r="1381" spans="1:1" ht="15" customHeight="1">
      <c r="A1381" s="17"/>
    </row>
    <row r="1382" spans="1:1" ht="15" customHeight="1">
      <c r="A1382" s="92"/>
    </row>
    <row r="1383" spans="1:1" ht="15" customHeight="1">
      <c r="A1383" s="93"/>
    </row>
    <row r="1384" spans="1:1" ht="15" customHeight="1">
      <c r="A1384" s="94"/>
    </row>
    <row r="1385" spans="1:1" ht="15" customHeight="1">
      <c r="A1385" s="10"/>
    </row>
    <row r="1386" spans="1:1" ht="15" customHeight="1">
      <c r="A1386" s="17"/>
    </row>
    <row r="1387" spans="1:1" ht="15" customHeight="1">
      <c r="A1387" s="92"/>
    </row>
    <row r="1388" spans="1:1" ht="15" customHeight="1">
      <c r="A1388" s="93"/>
    </row>
    <row r="1389" spans="1:1" ht="15" customHeight="1">
      <c r="A1389" s="94"/>
    </row>
    <row r="1390" spans="1:1" ht="15" customHeight="1">
      <c r="A1390" s="10"/>
    </row>
    <row r="1391" spans="1:1" ht="15" customHeight="1">
      <c r="A1391" s="17"/>
    </row>
    <row r="1392" spans="1:1" ht="15" customHeight="1">
      <c r="A1392" s="92"/>
    </row>
    <row r="1393" spans="1:1" ht="15" customHeight="1">
      <c r="A1393" s="93"/>
    </row>
    <row r="1394" spans="1:1" ht="15" customHeight="1">
      <c r="A1394" s="94"/>
    </row>
    <row r="1395" spans="1:1" ht="15" customHeight="1">
      <c r="A1395" s="10"/>
    </row>
    <row r="1396" spans="1:1" ht="15" customHeight="1">
      <c r="A1396" s="17"/>
    </row>
    <row r="1397" spans="1:1" ht="15" customHeight="1">
      <c r="A1397" s="92"/>
    </row>
    <row r="1398" spans="1:1" ht="15" customHeight="1">
      <c r="A1398" s="93"/>
    </row>
    <row r="1399" spans="1:1" ht="15" customHeight="1">
      <c r="A1399" s="94"/>
    </row>
    <row r="1400" spans="1:1" ht="15" customHeight="1">
      <c r="A1400" s="10"/>
    </row>
    <row r="1401" spans="1:1" ht="15" customHeight="1">
      <c r="A1401" s="17"/>
    </row>
    <row r="1402" spans="1:1" ht="15" customHeight="1">
      <c r="A1402" s="92"/>
    </row>
    <row r="1403" spans="1:1" ht="15" customHeight="1">
      <c r="A1403" s="93"/>
    </row>
    <row r="1404" spans="1:1" ht="15" customHeight="1">
      <c r="A1404" s="94"/>
    </row>
    <row r="1405" spans="1:1" ht="15" customHeight="1">
      <c r="A1405" s="10"/>
    </row>
    <row r="1406" spans="1:1" ht="15" customHeight="1">
      <c r="A1406" s="17"/>
    </row>
    <row r="1407" spans="1:1" ht="15" customHeight="1">
      <c r="A1407" s="92"/>
    </row>
    <row r="1408" spans="1:1" ht="15" customHeight="1">
      <c r="A1408" s="93"/>
    </row>
    <row r="1409" spans="1:1" ht="15" customHeight="1">
      <c r="A1409" s="94"/>
    </row>
    <row r="1410" spans="1:1" ht="15" customHeight="1">
      <c r="A1410" s="10"/>
    </row>
    <row r="1411" spans="1:1" ht="15" customHeight="1">
      <c r="A1411" s="17"/>
    </row>
    <row r="1412" spans="1:1" ht="15" customHeight="1">
      <c r="A1412" s="92"/>
    </row>
    <row r="1413" spans="1:1" ht="15" customHeight="1">
      <c r="A1413" s="93"/>
    </row>
    <row r="1414" spans="1:1" ht="15" customHeight="1">
      <c r="A1414" s="94"/>
    </row>
    <row r="1415" spans="1:1" ht="15" customHeight="1">
      <c r="A1415" s="10"/>
    </row>
    <row r="1416" spans="1:1" ht="15" customHeight="1">
      <c r="A1416" s="17"/>
    </row>
    <row r="1417" spans="1:1" ht="15" customHeight="1">
      <c r="A1417" s="92"/>
    </row>
    <row r="1418" spans="1:1" ht="15" customHeight="1">
      <c r="A1418" s="93"/>
    </row>
    <row r="1419" spans="1:1" ht="15" customHeight="1">
      <c r="A1419" s="94"/>
    </row>
    <row r="1420" spans="1:1" ht="15" customHeight="1">
      <c r="A1420" s="10"/>
    </row>
    <row r="1421" spans="1:1" ht="15" customHeight="1">
      <c r="A1421" s="17"/>
    </row>
    <row r="1422" spans="1:1" ht="15" customHeight="1">
      <c r="A1422" s="92"/>
    </row>
    <row r="1423" spans="1:1" ht="15" customHeight="1">
      <c r="A1423" s="93"/>
    </row>
    <row r="1424" spans="1:1" ht="15" customHeight="1">
      <c r="A1424" s="94"/>
    </row>
    <row r="1425" spans="1:1" ht="15" customHeight="1">
      <c r="A1425" s="10"/>
    </row>
    <row r="1426" spans="1:1" ht="15" customHeight="1">
      <c r="A1426" s="27"/>
    </row>
    <row r="1427" spans="1:1" ht="15" customHeight="1">
      <c r="A1427" s="92"/>
    </row>
    <row r="1428" spans="1:1" ht="15" customHeight="1">
      <c r="A1428" s="93"/>
    </row>
    <row r="1429" spans="1:1" ht="15" customHeight="1">
      <c r="A1429" s="94"/>
    </row>
    <row r="1430" spans="1:1" ht="15" customHeight="1">
      <c r="A1430" s="10"/>
    </row>
    <row r="1431" spans="1:1" ht="15" customHeight="1">
      <c r="A1431" s="27"/>
    </row>
    <row r="1432" spans="1:1" ht="15" customHeight="1">
      <c r="A1432" s="92"/>
    </row>
    <row r="1433" spans="1:1" ht="15" customHeight="1">
      <c r="A1433" s="93"/>
    </row>
    <row r="1434" spans="1:1" ht="15" customHeight="1">
      <c r="A1434" s="94"/>
    </row>
    <row r="1435" spans="1:1" ht="15" customHeight="1">
      <c r="A1435" s="21"/>
    </row>
    <row r="1436" spans="1:1" ht="15" customHeight="1">
      <c r="A1436" s="24"/>
    </row>
    <row r="1437" spans="1:1" ht="15" customHeight="1">
      <c r="A1437" s="92"/>
    </row>
    <row r="1438" spans="1:1" ht="15" customHeight="1">
      <c r="A1438" s="93"/>
    </row>
    <row r="1439" spans="1:1" ht="15" customHeight="1">
      <c r="A1439" s="94"/>
    </row>
    <row r="1440" spans="1:1" ht="15" customHeight="1">
      <c r="A1440" s="21"/>
    </row>
    <row r="1441" spans="1:1" ht="15" customHeight="1">
      <c r="A1441" s="24"/>
    </row>
    <row r="1442" spans="1:1" ht="15" customHeight="1">
      <c r="A1442" s="92"/>
    </row>
    <row r="1443" spans="1:1" ht="15" customHeight="1">
      <c r="A1443" s="93"/>
    </row>
    <row r="1444" spans="1:1" ht="15" customHeight="1">
      <c r="A1444" s="94"/>
    </row>
    <row r="1445" spans="1:1" s="170" customFormat="1" ht="15" customHeight="1">
      <c r="A1445" s="94"/>
    </row>
    <row r="1446" spans="1:1" ht="15" customHeight="1">
      <c r="A1446" s="24"/>
    </row>
    <row r="1447" spans="1:1" ht="15" customHeight="1">
      <c r="A1447" s="92"/>
    </row>
    <row r="1448" spans="1:1" ht="15" customHeight="1">
      <c r="A1448" s="93"/>
    </row>
    <row r="1449" spans="1:1" ht="15" customHeight="1">
      <c r="A1449" s="94"/>
    </row>
    <row r="1450" spans="1:1" ht="15" customHeight="1">
      <c r="A1450" s="21"/>
    </row>
    <row r="1451" spans="1:1" ht="15" customHeight="1">
      <c r="A1451" s="24"/>
    </row>
    <row r="1452" spans="1:1" ht="15" customHeight="1">
      <c r="A1452" s="92"/>
    </row>
    <row r="1453" spans="1:1" ht="15" customHeight="1">
      <c r="A1453" s="93"/>
    </row>
    <row r="1454" spans="1:1" ht="15" customHeight="1">
      <c r="A1454" s="94"/>
    </row>
    <row r="1455" spans="1:1" ht="15" customHeight="1">
      <c r="A1455" s="21"/>
    </row>
    <row r="1456" spans="1:1" ht="15" customHeight="1">
      <c r="A1456" s="24"/>
    </row>
    <row r="1457" spans="1:1" ht="15" customHeight="1">
      <c r="A1457" s="92"/>
    </row>
    <row r="1458" spans="1:1" ht="15" customHeight="1">
      <c r="A1458" s="93"/>
    </row>
    <row r="1459" spans="1:1" ht="15" customHeight="1">
      <c r="A1459" s="94"/>
    </row>
    <row r="1460" spans="1:1" ht="15" customHeight="1">
      <c r="A1460" s="21"/>
    </row>
    <row r="1461" spans="1:1" ht="15" customHeight="1">
      <c r="A1461" s="24"/>
    </row>
    <row r="1462" spans="1:1" ht="15" customHeight="1">
      <c r="A1462" s="92"/>
    </row>
    <row r="1463" spans="1:1" ht="15" customHeight="1">
      <c r="A1463" s="93"/>
    </row>
    <row r="1464" spans="1:1" ht="15" customHeight="1">
      <c r="A1464" s="94"/>
    </row>
    <row r="1465" spans="1:1" ht="15" customHeight="1">
      <c r="A1465" s="21"/>
    </row>
    <row r="1466" spans="1:1" ht="15" customHeight="1">
      <c r="A1466" s="24"/>
    </row>
    <row r="1467" spans="1:1" ht="15" customHeight="1">
      <c r="A1467" s="92"/>
    </row>
    <row r="1468" spans="1:1" ht="15" customHeight="1">
      <c r="A1468" s="93"/>
    </row>
    <row r="1469" spans="1:1" ht="15" customHeight="1">
      <c r="A1469" s="94"/>
    </row>
    <row r="1470" spans="1:1" ht="15" customHeight="1">
      <c r="A1470" s="21"/>
    </row>
    <row r="1471" spans="1:1" ht="15" customHeight="1">
      <c r="A1471" s="24"/>
    </row>
    <row r="1472" spans="1:1" ht="15" customHeight="1">
      <c r="A1472" s="92"/>
    </row>
    <row r="1473" spans="1:1" ht="15" customHeight="1">
      <c r="A1473" s="93"/>
    </row>
    <row r="1474" spans="1:1" ht="15" customHeight="1">
      <c r="A1474" s="94"/>
    </row>
    <row r="1475" spans="1:1" ht="15" customHeight="1">
      <c r="A1475" s="21"/>
    </row>
    <row r="1476" spans="1:1" ht="15" customHeight="1">
      <c r="A1476" s="24"/>
    </row>
    <row r="1477" spans="1:1" ht="15" customHeight="1">
      <c r="A1477" s="92"/>
    </row>
    <row r="1478" spans="1:1" ht="15" customHeight="1">
      <c r="A1478" s="93"/>
    </row>
    <row r="1479" spans="1:1" ht="15" customHeight="1">
      <c r="A1479" s="94"/>
    </row>
    <row r="1480" spans="1:1" ht="15" customHeight="1">
      <c r="A1480" s="21"/>
    </row>
    <row r="1481" spans="1:1" ht="15" customHeight="1">
      <c r="A1481" s="24"/>
    </row>
    <row r="1482" spans="1:1" ht="15" customHeight="1">
      <c r="A1482" s="92"/>
    </row>
    <row r="1483" spans="1:1" ht="15" customHeight="1">
      <c r="A1483" s="93"/>
    </row>
    <row r="1484" spans="1:1" ht="15" customHeight="1">
      <c r="A1484" s="94"/>
    </row>
    <row r="1485" spans="1:1" ht="15" customHeight="1">
      <c r="A1485" s="21"/>
    </row>
    <row r="1486" spans="1:1" ht="15" customHeight="1">
      <c r="A1486" s="24"/>
    </row>
    <row r="1487" spans="1:1" ht="15" customHeight="1">
      <c r="A1487" s="92"/>
    </row>
    <row r="1488" spans="1:1" ht="15" customHeight="1">
      <c r="A1488" s="93"/>
    </row>
    <row r="1489" spans="1:1" ht="15" customHeight="1">
      <c r="A1489" s="94"/>
    </row>
    <row r="1490" spans="1:1" ht="15" customHeight="1">
      <c r="A1490" s="21"/>
    </row>
    <row r="1491" spans="1:1" ht="15" customHeight="1">
      <c r="A1491" s="24"/>
    </row>
    <row r="1492" spans="1:1" ht="15" customHeight="1">
      <c r="A1492" s="92"/>
    </row>
    <row r="1493" spans="1:1" ht="15" customHeight="1">
      <c r="A1493" s="93"/>
    </row>
    <row r="1494" spans="1:1" ht="15" customHeight="1">
      <c r="A1494" s="94"/>
    </row>
    <row r="1495" spans="1:1" ht="15" customHeight="1">
      <c r="A1495" s="21"/>
    </row>
    <row r="1496" spans="1:1" ht="15" customHeight="1">
      <c r="A1496" s="24"/>
    </row>
    <row r="1497" spans="1:1" ht="15" customHeight="1">
      <c r="A1497" s="92"/>
    </row>
    <row r="1498" spans="1:1" ht="15" customHeight="1">
      <c r="A1498" s="93"/>
    </row>
    <row r="1499" spans="1:1" ht="15" customHeight="1">
      <c r="A1499" s="94"/>
    </row>
    <row r="1500" spans="1:1" ht="15" customHeight="1"/>
    <row r="1501" spans="1:1" ht="15" customHeight="1">
      <c r="A1501" s="24"/>
    </row>
    <row r="1502" spans="1:1" ht="15" customHeight="1">
      <c r="A1502" s="92"/>
    </row>
    <row r="1503" spans="1:1" ht="15" customHeight="1">
      <c r="A1503" s="93"/>
    </row>
    <row r="1504" spans="1:1" ht="15" customHeight="1">
      <c r="A1504" s="94"/>
    </row>
    <row r="1505" spans="1:1" ht="15" customHeight="1"/>
    <row r="1506" spans="1:1" ht="15" customHeight="1">
      <c r="A1506" s="24"/>
    </row>
    <row r="1507" spans="1:1" ht="15" customHeight="1">
      <c r="A1507" s="92"/>
    </row>
    <row r="1508" spans="1:1" ht="15" customHeight="1">
      <c r="A1508" s="93"/>
    </row>
    <row r="1509" spans="1:1" ht="15" customHeight="1">
      <c r="A1509" s="94"/>
    </row>
    <row r="1510" spans="1:1" ht="15" customHeight="1"/>
    <row r="1511" spans="1:1" ht="15" customHeight="1">
      <c r="A1511" s="24"/>
    </row>
    <row r="1512" spans="1:1" ht="15" customHeight="1">
      <c r="A1512" s="92"/>
    </row>
    <row r="1513" spans="1:1" ht="15" customHeight="1">
      <c r="A1513" s="93"/>
    </row>
    <row r="1514" spans="1:1" ht="15" customHeight="1">
      <c r="A1514" s="94"/>
    </row>
    <row r="1515" spans="1:1" ht="15" customHeight="1"/>
    <row r="1516" spans="1:1" ht="15" customHeight="1">
      <c r="A1516" s="24"/>
    </row>
    <row r="1517" spans="1:1" ht="15" customHeight="1">
      <c r="A1517" s="92"/>
    </row>
    <row r="1518" spans="1:1" ht="15" customHeight="1">
      <c r="A1518" s="93"/>
    </row>
    <row r="1519" spans="1:1" ht="15" customHeight="1">
      <c r="A1519" s="94"/>
    </row>
    <row r="1520" spans="1:1" ht="15" customHeight="1"/>
    <row r="1521" spans="1:1" ht="15" customHeight="1">
      <c r="A1521" s="24"/>
    </row>
    <row r="1522" spans="1:1" ht="15" customHeight="1">
      <c r="A1522" s="92"/>
    </row>
    <row r="1523" spans="1:1" ht="15" customHeight="1">
      <c r="A1523" s="93"/>
    </row>
    <row r="1524" spans="1:1" ht="15" customHeight="1">
      <c r="A1524" s="94"/>
    </row>
    <row r="1525" spans="1:1" ht="15" customHeight="1"/>
    <row r="1526" spans="1:1" ht="15" customHeight="1">
      <c r="A1526" s="24"/>
    </row>
    <row r="1527" spans="1:1" ht="15" customHeight="1">
      <c r="A1527" s="92"/>
    </row>
    <row r="1528" spans="1:1" ht="15" customHeight="1">
      <c r="A1528" s="93"/>
    </row>
    <row r="1529" spans="1:1" ht="15" customHeight="1">
      <c r="A1529" s="94"/>
    </row>
    <row r="1530" spans="1:1" ht="15" customHeight="1"/>
    <row r="1531" spans="1:1" ht="15" customHeight="1">
      <c r="A1531" s="24"/>
    </row>
    <row r="1532" spans="1:1" ht="15" customHeight="1">
      <c r="A1532" s="92"/>
    </row>
    <row r="1533" spans="1:1" ht="15" customHeight="1">
      <c r="A1533" s="93"/>
    </row>
    <row r="1534" spans="1:1" ht="15" customHeight="1">
      <c r="A1534" s="94"/>
    </row>
    <row r="1535" spans="1:1" ht="15" customHeight="1"/>
    <row r="1536" spans="1:1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</sheetData>
  <sortState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U836"/>
  <sheetViews>
    <sheetView topLeftCell="A82" zoomScaleNormal="100" workbookViewId="0">
      <pane xSplit="4" topLeftCell="N1" activePane="topRight" state="frozen"/>
      <selection pane="topRight" activeCell="R5" sqref="R5:R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3458</v>
      </c>
      <c r="F4" s="110" t="s">
        <v>4600</v>
      </c>
      <c r="G4" s="110" t="s">
        <v>2194</v>
      </c>
      <c r="H4" s="110" t="s">
        <v>2197</v>
      </c>
      <c r="I4" s="110" t="s">
        <v>2199</v>
      </c>
      <c r="J4" s="110" t="s">
        <v>2200</v>
      </c>
      <c r="K4" s="110" t="s">
        <v>2201</v>
      </c>
      <c r="L4" s="110" t="s">
        <v>4804</v>
      </c>
      <c r="M4" s="110" t="s">
        <v>4805</v>
      </c>
      <c r="N4" s="110" t="s">
        <v>2181</v>
      </c>
      <c r="O4" s="110" t="s">
        <v>4806</v>
      </c>
      <c r="P4" s="110" t="s">
        <v>176</v>
      </c>
      <c r="Q4" s="110" t="s">
        <v>5128</v>
      </c>
      <c r="R4" s="110" t="s">
        <v>5130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3380</v>
      </c>
      <c r="B5" s="3"/>
      <c r="C5" s="3"/>
      <c r="D5" s="33">
        <f t="shared" ref="D5:D36" si="0"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538">
        <v>135.60000000000036</v>
      </c>
      <c r="R5" s="538">
        <v>51.6</v>
      </c>
      <c r="S5" s="536"/>
      <c r="T5" s="536"/>
      <c r="U5" s="536"/>
      <c r="V5" s="361"/>
      <c r="W5" s="537"/>
      <c r="X5" s="536"/>
      <c r="Y5" s="538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2011</v>
      </c>
      <c r="B6" s="3"/>
      <c r="C6" s="3"/>
      <c r="D6" s="33">
        <f t="shared" si="0"/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538">
        <v>337.49999999999636</v>
      </c>
      <c r="R6" s="538">
        <v>144</v>
      </c>
      <c r="S6" s="539"/>
      <c r="T6" s="539"/>
      <c r="U6" s="536"/>
      <c r="V6" s="348"/>
      <c r="W6" s="537"/>
      <c r="X6" s="536"/>
      <c r="Y6" s="538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538">
        <v>348</v>
      </c>
      <c r="R7" s="538">
        <v>33</v>
      </c>
      <c r="S7" s="225"/>
      <c r="T7" s="225"/>
      <c r="U7" s="536"/>
      <c r="V7" s="348"/>
      <c r="W7" s="537"/>
      <c r="X7" s="536"/>
      <c r="Y7" s="538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2004</v>
      </c>
      <c r="B8" s="3"/>
      <c r="C8" s="3"/>
      <c r="D8" s="33">
        <f t="shared" si="0"/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538">
        <v>175.70000000000164</v>
      </c>
      <c r="R8" s="538">
        <v>53.4</v>
      </c>
      <c r="S8" s="539"/>
      <c r="T8" s="539"/>
      <c r="U8" s="536"/>
      <c r="V8" s="348"/>
      <c r="W8" s="537"/>
      <c r="X8" s="536"/>
      <c r="Y8" s="538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538">
        <v>281.89999999999964</v>
      </c>
      <c r="R9" s="538">
        <v>119.4</v>
      </c>
      <c r="S9" s="225"/>
      <c r="T9" s="225"/>
      <c r="U9" s="536"/>
      <c r="V9" s="348"/>
      <c r="W9" s="537"/>
      <c r="X9" s="536"/>
      <c r="Y9" s="53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538">
        <v>509.49999999999454</v>
      </c>
      <c r="R10" s="538">
        <v>130.5</v>
      </c>
      <c r="S10" s="225"/>
      <c r="T10" s="225"/>
      <c r="U10" s="536"/>
      <c r="V10" s="348"/>
      <c r="W10" s="537"/>
      <c r="X10" s="536"/>
      <c r="Y10" s="538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3369</v>
      </c>
      <c r="B11" s="3"/>
      <c r="C11" s="3"/>
      <c r="D11" s="33">
        <f t="shared" si="0"/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538">
        <v>364.09999999999673</v>
      </c>
      <c r="R11" s="538">
        <v>273</v>
      </c>
      <c r="S11" s="536"/>
      <c r="T11" s="536"/>
      <c r="U11" s="536"/>
      <c r="V11" s="361"/>
      <c r="W11" s="537"/>
      <c r="X11" s="536"/>
      <c r="Y11" s="538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538">
        <v>196.10000000000127</v>
      </c>
      <c r="R12" s="538">
        <v>153</v>
      </c>
      <c r="S12" s="539"/>
      <c r="T12" s="539"/>
      <c r="U12" s="536"/>
      <c r="V12" s="348"/>
      <c r="W12" s="537"/>
      <c r="X12" s="536"/>
      <c r="Y12" s="53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2024</v>
      </c>
      <c r="B13" s="3"/>
      <c r="C13" s="3"/>
      <c r="D13" s="33">
        <f t="shared" si="0"/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538">
        <v>383.19999999999709</v>
      </c>
      <c r="R13" s="538">
        <v>13.2</v>
      </c>
      <c r="S13" s="539"/>
      <c r="T13" s="539"/>
      <c r="U13" s="536"/>
      <c r="V13" s="348"/>
      <c r="W13" s="537"/>
      <c r="X13" s="536"/>
      <c r="Y13" s="538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3388</v>
      </c>
      <c r="B14" s="3"/>
      <c r="C14" s="3"/>
      <c r="D14" s="33">
        <f t="shared" si="0"/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538">
        <v>365.70000000000255</v>
      </c>
      <c r="R14" s="538">
        <v>60.4</v>
      </c>
      <c r="S14" s="536"/>
      <c r="T14" s="536"/>
      <c r="U14" s="536"/>
      <c r="V14" s="361"/>
      <c r="W14" s="537"/>
      <c r="X14" s="536"/>
      <c r="Y14" s="53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538">
        <v>307.100000000004</v>
      </c>
      <c r="R15" s="538">
        <v>42</v>
      </c>
      <c r="S15" s="225"/>
      <c r="T15" s="225"/>
      <c r="U15" s="536"/>
      <c r="V15" s="348"/>
      <c r="W15" s="537"/>
      <c r="X15" s="536"/>
      <c r="Y15" s="53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538">
        <v>478.10000000000218</v>
      </c>
      <c r="R16" s="538">
        <v>306.60000000000002</v>
      </c>
      <c r="S16" s="536"/>
      <c r="T16" s="536"/>
      <c r="U16" s="536"/>
      <c r="V16" s="348"/>
      <c r="W16" s="537"/>
      <c r="X16" s="536"/>
      <c r="Y16" s="538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2054</v>
      </c>
      <c r="B17" s="3"/>
      <c r="C17" s="3"/>
      <c r="D17" s="33">
        <f t="shared" si="0"/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538">
        <v>496.10000000000127</v>
      </c>
      <c r="R17" s="538">
        <v>42</v>
      </c>
      <c r="S17" s="539"/>
      <c r="T17" s="539"/>
      <c r="U17" s="536"/>
      <c r="V17" s="348"/>
      <c r="W17" s="537"/>
      <c r="X17" s="536"/>
      <c r="Y17" s="538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538">
        <v>324.50000000000182</v>
      </c>
      <c r="R18" s="538">
        <v>39</v>
      </c>
      <c r="S18" s="536"/>
      <c r="T18" s="536"/>
      <c r="U18" s="536"/>
      <c r="V18" s="348"/>
      <c r="W18" s="537"/>
      <c r="X18" s="536"/>
      <c r="Y18" s="53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2007</v>
      </c>
      <c r="B19" s="3"/>
      <c r="C19" s="3"/>
      <c r="D19" s="33">
        <f t="shared" si="0"/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538">
        <v>382.80000000000291</v>
      </c>
      <c r="R19" s="538">
        <v>273</v>
      </c>
      <c r="S19" s="539"/>
      <c r="T19" s="539"/>
      <c r="U19" s="536"/>
      <c r="V19" s="348"/>
      <c r="W19" s="537"/>
      <c r="X19" s="536"/>
      <c r="Y19" s="538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3370</v>
      </c>
      <c r="B20" s="3"/>
      <c r="C20" s="3"/>
      <c r="D20" s="33">
        <f t="shared" si="0"/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538">
        <v>168.00000000000091</v>
      </c>
      <c r="R20" s="538">
        <v>29.4</v>
      </c>
      <c r="S20" s="536"/>
      <c r="T20" s="536"/>
      <c r="U20" s="536"/>
      <c r="V20" s="361"/>
      <c r="W20" s="537"/>
      <c r="X20" s="536"/>
      <c r="Y20" s="538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538">
        <v>284.00000000000182</v>
      </c>
      <c r="R21" s="538">
        <v>142.19999999999999</v>
      </c>
      <c r="S21" s="536"/>
      <c r="T21" s="536"/>
      <c r="U21" s="536"/>
      <c r="V21" s="348"/>
      <c r="W21" s="537"/>
      <c r="X21" s="536"/>
      <c r="Y21" s="53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2025</v>
      </c>
      <c r="B22" s="3"/>
      <c r="C22" s="3"/>
      <c r="D22" s="33">
        <f t="shared" si="0"/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538">
        <v>128.5</v>
      </c>
      <c r="R22" s="538">
        <v>107.6</v>
      </c>
      <c r="S22" s="539"/>
      <c r="T22" s="539"/>
      <c r="U22" s="536"/>
      <c r="V22" s="348"/>
      <c r="W22" s="537"/>
      <c r="X22" s="536"/>
      <c r="Y22" s="538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3373</v>
      </c>
      <c r="B23" s="3"/>
      <c r="C23" s="3"/>
      <c r="D23" s="33">
        <f t="shared" si="0"/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538">
        <v>367</v>
      </c>
      <c r="R23" s="538">
        <v>150.9</v>
      </c>
      <c r="S23" s="536"/>
      <c r="T23" s="536"/>
      <c r="U23" s="536"/>
      <c r="V23" s="361"/>
      <c r="W23" s="537"/>
      <c r="X23" s="536"/>
      <c r="Y23" s="538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3387</v>
      </c>
      <c r="B24" s="3"/>
      <c r="C24" s="3"/>
      <c r="D24" s="33">
        <f t="shared" si="0"/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538">
        <v>487.80000000000109</v>
      </c>
      <c r="R24" s="538">
        <v>228.3</v>
      </c>
      <c r="S24" s="536"/>
      <c r="T24" s="536"/>
      <c r="U24" s="536"/>
      <c r="V24" s="361"/>
      <c r="W24" s="537"/>
      <c r="X24" s="536"/>
      <c r="Y24" s="53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538">
        <v>341.89999999999964</v>
      </c>
      <c r="R25" s="538">
        <v>180</v>
      </c>
      <c r="S25" s="539"/>
      <c r="T25" s="539"/>
      <c r="U25" s="536"/>
      <c r="V25" s="349"/>
      <c r="W25" s="537"/>
      <c r="X25" s="536"/>
      <c r="Y25" s="538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2019</v>
      </c>
      <c r="B26" s="3"/>
      <c r="C26" s="3"/>
      <c r="D26" s="33">
        <f t="shared" si="0"/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538">
        <v>480.69999999999527</v>
      </c>
      <c r="R26" s="538">
        <v>39</v>
      </c>
      <c r="S26" s="539"/>
      <c r="T26" s="539"/>
      <c r="U26" s="536"/>
      <c r="V26" s="348"/>
      <c r="W26" s="537"/>
      <c r="X26" s="536"/>
      <c r="Y26" s="538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538">
        <v>517.10000000000036</v>
      </c>
      <c r="R27" s="538">
        <v>97.5</v>
      </c>
      <c r="S27" s="539"/>
      <c r="T27" s="539"/>
      <c r="U27" s="536"/>
      <c r="V27" s="348"/>
      <c r="W27" s="537"/>
      <c r="X27" s="536"/>
      <c r="Y27" s="538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3371</v>
      </c>
      <c r="B28" s="3"/>
      <c r="C28" s="3"/>
      <c r="D28" s="33">
        <f t="shared" si="0"/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538">
        <v>459.49999999999818</v>
      </c>
      <c r="R28" s="538">
        <v>188.7</v>
      </c>
      <c r="S28" s="536"/>
      <c r="T28" s="536"/>
      <c r="U28" s="536"/>
      <c r="V28" s="361"/>
      <c r="W28" s="537"/>
      <c r="X28" s="536"/>
      <c r="Y28" s="538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2026</v>
      </c>
      <c r="B29" s="3"/>
      <c r="C29" s="3"/>
      <c r="D29" s="33">
        <f t="shared" si="0"/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538">
        <v>337.5</v>
      </c>
      <c r="R29" s="538">
        <v>219</v>
      </c>
      <c r="S29" s="539"/>
      <c r="T29" s="539"/>
      <c r="U29" s="536"/>
      <c r="V29" s="348"/>
      <c r="W29" s="537"/>
      <c r="X29" s="536"/>
      <c r="Y29" s="538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538">
        <v>434</v>
      </c>
      <c r="R30" s="538">
        <v>66</v>
      </c>
      <c r="S30" s="225"/>
      <c r="T30" s="225"/>
      <c r="U30" s="536"/>
      <c r="V30" s="348"/>
      <c r="W30" s="537"/>
      <c r="X30" s="536"/>
      <c r="Y30" s="53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538">
        <v>419.19999999999891</v>
      </c>
      <c r="R31" s="538">
        <v>111</v>
      </c>
      <c r="S31" s="536"/>
      <c r="T31" s="536"/>
      <c r="U31" s="536"/>
      <c r="V31" s="348"/>
      <c r="W31" s="537"/>
      <c r="X31" s="536"/>
      <c r="Y31" s="538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2012</v>
      </c>
      <c r="B32" s="3"/>
      <c r="C32" s="3"/>
      <c r="D32" s="33">
        <f t="shared" si="0"/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538">
        <v>482.90000000000146</v>
      </c>
      <c r="R32" s="538">
        <v>91.2</v>
      </c>
      <c r="S32" s="539"/>
      <c r="T32" s="539"/>
      <c r="U32" s="536"/>
      <c r="V32" s="348"/>
      <c r="W32" s="537"/>
      <c r="X32" s="536"/>
      <c r="Y32" s="538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3381</v>
      </c>
      <c r="B33" s="3"/>
      <c r="C33" s="3"/>
      <c r="D33" s="33">
        <f t="shared" si="0"/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538">
        <v>253.30000000000473</v>
      </c>
      <c r="R33" s="538">
        <v>150</v>
      </c>
      <c r="S33" s="536"/>
      <c r="T33" s="536"/>
      <c r="U33" s="536"/>
      <c r="V33" s="361"/>
      <c r="W33" s="537"/>
      <c r="X33" s="536"/>
      <c r="Y33" s="53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538">
        <v>400.89999999999964</v>
      </c>
      <c r="R34" s="538">
        <v>241.5</v>
      </c>
      <c r="S34" s="539"/>
      <c r="T34" s="539"/>
      <c r="U34" s="536"/>
      <c r="V34" s="349"/>
      <c r="W34" s="537"/>
      <c r="X34" s="536"/>
      <c r="Y34" s="538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538">
        <v>492.89999999999964</v>
      </c>
      <c r="R35" s="538">
        <v>134.69999999999999</v>
      </c>
      <c r="S35" s="539"/>
      <c r="T35" s="539"/>
      <c r="U35" s="536"/>
      <c r="V35" s="349"/>
      <c r="W35" s="537"/>
      <c r="X35" s="536"/>
      <c r="Y35" s="538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538">
        <v>476.69999999999891</v>
      </c>
      <c r="R36" s="538">
        <v>39</v>
      </c>
      <c r="S36" s="536"/>
      <c r="T36" s="536"/>
      <c r="U36" s="536"/>
      <c r="V36" s="348"/>
      <c r="W36" s="537"/>
      <c r="X36" s="536"/>
      <c r="Y36" s="538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538">
        <v>358.89999999999964</v>
      </c>
      <c r="R37" s="538">
        <v>97.5</v>
      </c>
      <c r="S37" s="539"/>
      <c r="T37" s="539"/>
      <c r="U37" s="536"/>
      <c r="V37" s="348"/>
      <c r="W37" s="537"/>
      <c r="X37" s="536"/>
      <c r="Y37" s="538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3396</v>
      </c>
      <c r="B38" s="3"/>
      <c r="C38" s="3"/>
      <c r="D38" s="33">
        <f t="shared" si="1"/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538">
        <v>333.60000000000036</v>
      </c>
      <c r="R38" s="538">
        <v>29.4</v>
      </c>
      <c r="S38" s="536"/>
      <c r="T38" s="536"/>
      <c r="U38" s="536"/>
      <c r="V38" s="361"/>
      <c r="W38" s="537"/>
      <c r="X38" s="536"/>
      <c r="Y38" s="538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2008</v>
      </c>
      <c r="B39" s="3"/>
      <c r="C39" s="3"/>
      <c r="D39" s="33">
        <f t="shared" si="1"/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538">
        <v>206.09999999999945</v>
      </c>
      <c r="R39" s="538">
        <v>31.5</v>
      </c>
      <c r="S39" s="539"/>
      <c r="T39" s="539"/>
      <c r="U39" s="536"/>
      <c r="V39" s="349"/>
      <c r="W39" s="537"/>
      <c r="X39" s="536"/>
      <c r="Y39" s="53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538">
        <v>431.89999999999782</v>
      </c>
      <c r="R40" s="538">
        <v>302.7</v>
      </c>
      <c r="S40" s="539"/>
      <c r="T40" s="539"/>
      <c r="U40" s="536"/>
      <c r="V40" s="348"/>
      <c r="W40" s="537"/>
      <c r="X40" s="536"/>
      <c r="Y40" s="538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538">
        <v>349.39999999999964</v>
      </c>
      <c r="R41" s="538">
        <v>49.7</v>
      </c>
      <c r="S41" s="536"/>
      <c r="T41" s="536"/>
      <c r="U41" s="536"/>
      <c r="V41" s="348"/>
      <c r="W41" s="537"/>
      <c r="X41" s="536"/>
      <c r="Y41" s="538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538">
        <v>482.59999999999673</v>
      </c>
      <c r="R42" s="538">
        <v>141</v>
      </c>
      <c r="S42" s="536"/>
      <c r="T42" s="536"/>
      <c r="U42" s="536"/>
      <c r="V42" s="348"/>
      <c r="W42" s="537"/>
      <c r="X42" s="536"/>
      <c r="Y42" s="53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3375</v>
      </c>
      <c r="B43" s="3"/>
      <c r="C43" s="3"/>
      <c r="D43" s="33">
        <f t="shared" si="1"/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538">
        <v>298.00000000000546</v>
      </c>
      <c r="R43" s="538">
        <v>379.2</v>
      </c>
      <c r="S43" s="536"/>
      <c r="T43" s="536"/>
      <c r="U43" s="536"/>
      <c r="V43" s="361"/>
      <c r="W43" s="537"/>
      <c r="X43" s="536"/>
      <c r="Y43" s="538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3400</v>
      </c>
      <c r="B44" s="3"/>
      <c r="C44" s="3"/>
      <c r="D44" s="33">
        <f t="shared" si="1"/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538">
        <v>304.49999999999818</v>
      </c>
      <c r="R44" s="538">
        <v>9.1</v>
      </c>
      <c r="S44" s="536"/>
      <c r="T44" s="536"/>
      <c r="U44" s="536"/>
      <c r="V44" s="361"/>
      <c r="W44" s="537"/>
      <c r="X44" s="536"/>
      <c r="Y44" s="538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3378</v>
      </c>
      <c r="B45" s="3"/>
      <c r="C45" s="3"/>
      <c r="D45" s="33">
        <f t="shared" si="1"/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538">
        <v>66.300000000000182</v>
      </c>
      <c r="R45" s="538">
        <v>29.700000000000003</v>
      </c>
      <c r="S45" s="536"/>
      <c r="T45" s="536"/>
      <c r="U45" s="536"/>
      <c r="V45" s="361"/>
      <c r="W45" s="537"/>
      <c r="X45" s="536"/>
      <c r="Y45" s="538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538">
        <v>280.30000000000291</v>
      </c>
      <c r="R46" s="538">
        <v>65.099999999999994</v>
      </c>
      <c r="S46" s="225"/>
      <c r="T46" s="225"/>
      <c r="U46" s="536"/>
      <c r="V46" s="348"/>
      <c r="W46" s="537"/>
      <c r="X46" s="536"/>
      <c r="Y46" s="538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3374</v>
      </c>
      <c r="B47" s="3"/>
      <c r="C47" s="3"/>
      <c r="D47" s="33">
        <f t="shared" si="1"/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538">
        <v>377.60000000000036</v>
      </c>
      <c r="R47" s="538">
        <v>327</v>
      </c>
      <c r="S47" s="536"/>
      <c r="T47" s="536"/>
      <c r="U47" s="536"/>
      <c r="V47" s="361"/>
      <c r="W47" s="537"/>
      <c r="X47" s="536"/>
      <c r="Y47" s="538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538">
        <v>431.80000000000473</v>
      </c>
      <c r="R48" s="538">
        <v>192</v>
      </c>
      <c r="S48" s="539"/>
      <c r="T48" s="539"/>
      <c r="U48" s="536"/>
      <c r="V48" s="348"/>
      <c r="W48" s="537"/>
      <c r="X48" s="536"/>
      <c r="Y48" s="538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4499</v>
      </c>
      <c r="B49" s="3"/>
      <c r="C49" s="3"/>
      <c r="D49" s="33">
        <f t="shared" si="1"/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538">
        <v>441.99999999999818</v>
      </c>
      <c r="R49" s="538">
        <v>124.5</v>
      </c>
      <c r="S49" s="539"/>
      <c r="T49" s="539"/>
      <c r="U49" s="536"/>
      <c r="V49" s="348"/>
      <c r="W49" s="537"/>
      <c r="X49" s="536"/>
      <c r="Y49" s="538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538">
        <v>308.30000000000291</v>
      </c>
      <c r="R50" s="538">
        <v>244.70000000000002</v>
      </c>
      <c r="S50" s="536"/>
      <c r="T50" s="536"/>
      <c r="U50" s="536"/>
      <c r="V50" s="348"/>
      <c r="W50" s="537"/>
      <c r="X50" s="536"/>
      <c r="Y50" s="538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538">
        <v>317.29999999999927</v>
      </c>
      <c r="R51" s="538">
        <v>42</v>
      </c>
      <c r="S51" s="536"/>
      <c r="T51" s="536"/>
      <c r="U51" s="536"/>
      <c r="V51" s="348"/>
      <c r="W51" s="537"/>
      <c r="X51" s="536"/>
      <c r="Y51" s="538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538">
        <v>395.70000000000073</v>
      </c>
      <c r="R52" s="538">
        <v>277.5</v>
      </c>
      <c r="S52" s="536"/>
      <c r="T52" s="536"/>
      <c r="U52" s="536"/>
      <c r="V52" s="348"/>
      <c r="W52" s="537"/>
      <c r="X52" s="536"/>
      <c r="Y52" s="538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3367</v>
      </c>
      <c r="B53" s="3"/>
      <c r="C53" s="3"/>
      <c r="D53" s="33">
        <f t="shared" si="1"/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538">
        <v>209.00000000000182</v>
      </c>
      <c r="R53" s="538">
        <v>174.3</v>
      </c>
      <c r="S53" s="539"/>
      <c r="T53" s="539"/>
      <c r="U53" s="536"/>
      <c r="V53" s="349"/>
      <c r="W53" s="537"/>
      <c r="X53" s="536"/>
      <c r="Y53" s="538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2027</v>
      </c>
      <c r="B54" s="3"/>
      <c r="C54" s="3"/>
      <c r="D54" s="33">
        <f t="shared" si="1"/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538">
        <v>391.60000000000036</v>
      </c>
      <c r="R54" s="538">
        <v>48.3</v>
      </c>
      <c r="S54" s="539"/>
      <c r="T54" s="539"/>
      <c r="U54" s="536"/>
      <c r="V54" s="348"/>
      <c r="W54" s="537"/>
      <c r="X54" s="536"/>
      <c r="Y54" s="538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3377</v>
      </c>
      <c r="B55" s="3"/>
      <c r="C55" s="3"/>
      <c r="D55" s="33">
        <f t="shared" si="1"/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538">
        <v>329.50000000000364</v>
      </c>
      <c r="R55" s="538">
        <v>299.7</v>
      </c>
      <c r="S55" s="536"/>
      <c r="T55" s="536"/>
      <c r="U55" s="536"/>
      <c r="V55" s="361"/>
      <c r="W55" s="537"/>
      <c r="X55" s="536"/>
      <c r="Y55" s="538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2028</v>
      </c>
      <c r="B56" s="3"/>
      <c r="C56" s="3"/>
      <c r="D56" s="33">
        <f t="shared" si="1"/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538">
        <v>500.19999999999527</v>
      </c>
      <c r="R56" s="538">
        <v>39</v>
      </c>
      <c r="S56" s="539"/>
      <c r="T56" s="539"/>
      <c r="U56" s="536"/>
      <c r="V56" s="348"/>
      <c r="W56" s="537"/>
      <c r="X56" s="536"/>
      <c r="Y56" s="538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538">
        <v>340.89999999999873</v>
      </c>
      <c r="R57" s="538">
        <v>29.4</v>
      </c>
      <c r="S57" s="225"/>
      <c r="T57" s="225"/>
      <c r="U57" s="536"/>
      <c r="V57" s="348"/>
      <c r="W57" s="537"/>
      <c r="X57" s="536"/>
      <c r="Y57" s="538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538">
        <v>325.600000000004</v>
      </c>
      <c r="R58" s="538">
        <v>182.4</v>
      </c>
      <c r="S58" s="536"/>
      <c r="T58" s="536"/>
      <c r="U58" s="536"/>
      <c r="V58" s="348"/>
      <c r="W58" s="537"/>
      <c r="X58" s="536"/>
      <c r="Y58" s="538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3376</v>
      </c>
      <c r="B59" s="3"/>
      <c r="C59" s="3"/>
      <c r="D59" s="33">
        <f t="shared" si="1"/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538">
        <v>350.60000000000218</v>
      </c>
      <c r="R59" s="538">
        <v>166.5</v>
      </c>
      <c r="S59" s="536"/>
      <c r="T59" s="536"/>
      <c r="U59" s="536"/>
      <c r="V59" s="361"/>
      <c r="W59" s="537"/>
      <c r="X59" s="536"/>
      <c r="Y59" s="538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3383</v>
      </c>
      <c r="B60" s="3"/>
      <c r="C60" s="3"/>
      <c r="D60" s="33">
        <f t="shared" si="1"/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538">
        <v>435.399999999996</v>
      </c>
      <c r="R60" s="538">
        <v>14.3</v>
      </c>
      <c r="S60" s="536"/>
      <c r="T60" s="536"/>
      <c r="U60" s="536"/>
      <c r="V60" s="361"/>
      <c r="W60" s="537"/>
      <c r="X60" s="536"/>
      <c r="Y60" s="538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538">
        <v>382.20000000000164</v>
      </c>
      <c r="R61" s="538">
        <v>42</v>
      </c>
      <c r="S61" s="536"/>
      <c r="T61" s="536"/>
      <c r="U61" s="536"/>
      <c r="V61" s="348"/>
      <c r="W61" s="537"/>
      <c r="X61" s="536"/>
      <c r="Y61" s="538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538">
        <v>397.99999999999818</v>
      </c>
      <c r="R62" s="538">
        <v>106.5</v>
      </c>
      <c r="S62" s="539"/>
      <c r="T62" s="539"/>
      <c r="U62" s="536"/>
      <c r="V62" s="348"/>
      <c r="W62" s="537"/>
      <c r="X62" s="536"/>
      <c r="Y62" s="538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538">
        <v>614.70000000000073</v>
      </c>
      <c r="R63" s="538">
        <v>105</v>
      </c>
      <c r="S63" s="536"/>
      <c r="T63" s="536"/>
      <c r="U63" s="536"/>
      <c r="V63" s="348"/>
      <c r="W63" s="537"/>
      <c r="X63" s="536"/>
      <c r="Y63" s="538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538">
        <v>463.899999999996</v>
      </c>
      <c r="R64" s="538">
        <v>156.4</v>
      </c>
      <c r="S64" s="225"/>
      <c r="T64" s="225"/>
      <c r="U64" s="536"/>
      <c r="V64" s="348"/>
      <c r="W64" s="537"/>
      <c r="X64" s="536"/>
      <c r="Y64" s="538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538">
        <v>337.60000000000036</v>
      </c>
      <c r="R65" s="538">
        <v>183.9</v>
      </c>
      <c r="S65" s="225"/>
      <c r="T65" s="225"/>
      <c r="U65" s="536"/>
      <c r="V65" s="349"/>
      <c r="W65" s="537"/>
      <c r="X65" s="536"/>
      <c r="Y65" s="538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3372</v>
      </c>
      <c r="B66" s="3"/>
      <c r="C66" s="3"/>
      <c r="D66" s="33">
        <f t="shared" si="1"/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538">
        <v>254.39999999999964</v>
      </c>
      <c r="R66" s="538">
        <v>270</v>
      </c>
      <c r="S66" s="536"/>
      <c r="T66" s="536"/>
      <c r="U66" s="536"/>
      <c r="V66" s="361"/>
      <c r="W66" s="537"/>
      <c r="X66" s="536"/>
      <c r="Y66" s="538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538">
        <v>314.10000000000218</v>
      </c>
      <c r="R67" s="538">
        <v>53.3</v>
      </c>
      <c r="S67" s="536"/>
      <c r="T67" s="536"/>
      <c r="U67" s="536"/>
      <c r="V67" s="348"/>
      <c r="W67" s="537"/>
      <c r="X67" s="536"/>
      <c r="Y67" s="538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538">
        <v>236.80000000000291</v>
      </c>
      <c r="R68" s="538">
        <v>31.5</v>
      </c>
      <c r="S68" s="539"/>
      <c r="T68" s="539"/>
      <c r="U68" s="536"/>
      <c r="V68" s="349"/>
      <c r="W68" s="537"/>
      <c r="X68" s="536"/>
      <c r="Y68" s="538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538">
        <v>550.50000000000182</v>
      </c>
      <c r="R69" s="538">
        <v>42</v>
      </c>
      <c r="S69" s="536"/>
      <c r="T69" s="536"/>
      <c r="U69" s="536"/>
      <c r="V69" s="349"/>
      <c r="W69" s="537"/>
      <c r="X69" s="536"/>
      <c r="Y69" s="538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538">
        <v>404</v>
      </c>
      <c r="R70" s="538">
        <v>0</v>
      </c>
      <c r="S70" s="539"/>
      <c r="T70" s="539"/>
      <c r="U70" s="536"/>
      <c r="V70" s="348"/>
      <c r="W70" s="537"/>
      <c r="X70" s="536"/>
      <c r="Y70" s="538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3384</v>
      </c>
      <c r="B71" s="3"/>
      <c r="C71" s="3"/>
      <c r="D71" s="33">
        <f t="shared" si="2"/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538">
        <v>531.20000000000437</v>
      </c>
      <c r="R71" s="538">
        <v>219</v>
      </c>
      <c r="S71" s="536"/>
      <c r="T71" s="536"/>
      <c r="U71" s="536"/>
      <c r="V71" s="361"/>
      <c r="W71" s="537"/>
      <c r="X71" s="536"/>
      <c r="Y71" s="538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538">
        <v>511.89999999999964</v>
      </c>
      <c r="R72" s="538">
        <v>97.5</v>
      </c>
      <c r="S72" s="536"/>
      <c r="T72" s="536"/>
      <c r="U72" s="536"/>
      <c r="V72" s="349"/>
      <c r="W72" s="537"/>
      <c r="X72" s="536"/>
      <c r="Y72" s="538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538">
        <v>478.70000000000255</v>
      </c>
      <c r="R73" s="538">
        <v>279.2</v>
      </c>
      <c r="S73" s="536"/>
      <c r="T73" s="536"/>
      <c r="U73" s="536"/>
      <c r="V73" s="348"/>
      <c r="W73" s="537"/>
      <c r="X73" s="536"/>
      <c r="Y73" s="538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538">
        <v>542.29999999999745</v>
      </c>
      <c r="R74" s="538">
        <v>82.5</v>
      </c>
      <c r="S74" s="536"/>
      <c r="T74" s="536"/>
      <c r="U74" s="536"/>
      <c r="V74" s="348"/>
      <c r="W74" s="537"/>
      <c r="X74" s="536"/>
      <c r="Y74" s="538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538">
        <v>329.19999999999345</v>
      </c>
      <c r="R75" s="538">
        <v>194.60000000000002</v>
      </c>
      <c r="S75" s="225"/>
      <c r="T75" s="225"/>
      <c r="U75" s="536"/>
      <c r="V75" s="348"/>
      <c r="W75" s="537"/>
      <c r="X75" s="536"/>
      <c r="Y75" s="538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3399</v>
      </c>
      <c r="B76" s="3"/>
      <c r="C76" s="3"/>
      <c r="D76" s="33">
        <f t="shared" si="2"/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538">
        <v>443.80000000000109</v>
      </c>
      <c r="R76" s="538">
        <v>70</v>
      </c>
      <c r="S76" s="536"/>
      <c r="T76" s="536"/>
      <c r="U76" s="536"/>
      <c r="V76" s="361"/>
      <c r="W76" s="537"/>
      <c r="X76" s="536"/>
      <c r="Y76" s="538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538">
        <v>441.70000000000073</v>
      </c>
      <c r="R77" s="538">
        <v>90</v>
      </c>
      <c r="S77" s="539"/>
      <c r="T77" s="539"/>
      <c r="U77" s="536"/>
      <c r="V77" s="348"/>
      <c r="W77" s="537"/>
      <c r="X77" s="536"/>
      <c r="Y77" s="538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2051</v>
      </c>
      <c r="B78" s="3"/>
      <c r="C78" s="3"/>
      <c r="D78" s="33">
        <f t="shared" si="2"/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538">
        <v>84.5</v>
      </c>
      <c r="R78" s="538">
        <v>84.600000000000009</v>
      </c>
      <c r="S78" s="539"/>
      <c r="T78" s="539"/>
      <c r="U78" s="536"/>
      <c r="V78" s="348"/>
      <c r="W78" s="537"/>
      <c r="X78" s="536"/>
      <c r="Y78" s="538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538">
        <v>334.00000000000364</v>
      </c>
      <c r="R79" s="538">
        <v>65.099999999999994</v>
      </c>
      <c r="S79" s="536"/>
      <c r="T79" s="536"/>
      <c r="U79" s="536"/>
      <c r="V79" s="348"/>
      <c r="W79" s="537"/>
      <c r="X79" s="536"/>
      <c r="Y79" s="538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538">
        <v>276</v>
      </c>
      <c r="R80" s="538">
        <v>147.20000000000002</v>
      </c>
      <c r="S80" s="536"/>
      <c r="T80" s="536"/>
      <c r="U80" s="536"/>
      <c r="V80" s="348"/>
      <c r="W80" s="537"/>
      <c r="X80" s="536"/>
      <c r="Y80" s="538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2053</v>
      </c>
      <c r="B81" s="3"/>
      <c r="C81" s="3"/>
      <c r="D81" s="33">
        <f t="shared" si="2"/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538">
        <v>184.00000000000273</v>
      </c>
      <c r="R81" s="538">
        <v>120</v>
      </c>
      <c r="S81" s="539"/>
      <c r="T81" s="539"/>
      <c r="U81" s="536"/>
      <c r="V81" s="348"/>
      <c r="W81" s="537"/>
      <c r="X81" s="536"/>
      <c r="Y81" s="538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2158</v>
      </c>
      <c r="B82" s="3"/>
      <c r="C82" s="3"/>
      <c r="D82" s="33">
        <f t="shared" si="2"/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538">
        <v>171.29999999999836</v>
      </c>
      <c r="R82" s="538">
        <v>70.5</v>
      </c>
      <c r="S82" s="539"/>
      <c r="T82" s="539"/>
      <c r="U82" s="536"/>
      <c r="V82" s="348"/>
      <c r="W82" s="537"/>
      <c r="X82" s="536"/>
      <c r="Y82" s="538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3379</v>
      </c>
      <c r="B83" s="3"/>
      <c r="C83" s="3"/>
      <c r="D83" s="33">
        <f t="shared" si="2"/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538">
        <v>231.19999999999891</v>
      </c>
      <c r="R83" s="538">
        <v>223.4</v>
      </c>
      <c r="S83" s="536"/>
      <c r="T83" s="536"/>
      <c r="U83" s="536"/>
      <c r="V83" s="361"/>
      <c r="W83" s="537"/>
      <c r="X83" s="536"/>
      <c r="Y83" s="538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538">
        <v>432.29999999999927</v>
      </c>
      <c r="R84" s="538">
        <v>105</v>
      </c>
      <c r="S84" s="536"/>
      <c r="T84" s="536"/>
      <c r="U84" s="536"/>
      <c r="V84" s="348"/>
      <c r="W84" s="537"/>
      <c r="X84" s="536"/>
      <c r="Y84" s="538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3382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538">
        <v>224</v>
      </c>
      <c r="R85" s="538">
        <v>0</v>
      </c>
      <c r="S85" s="536"/>
      <c r="T85" s="536"/>
      <c r="U85" s="536"/>
      <c r="V85" s="361"/>
      <c r="W85" s="537"/>
      <c r="X85" s="536"/>
      <c r="Y85" s="538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2003</v>
      </c>
      <c r="B86" s="3"/>
      <c r="C86" s="3"/>
      <c r="D86" s="33">
        <f t="shared" si="2"/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538">
        <v>360.99999999999818</v>
      </c>
      <c r="R86" s="538">
        <v>229.5</v>
      </c>
      <c r="S86" s="539"/>
      <c r="T86" s="539"/>
      <c r="U86" s="536"/>
      <c r="V86" s="348"/>
      <c r="W86" s="537"/>
      <c r="X86" s="536"/>
      <c r="Y86" s="538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3401</v>
      </c>
      <c r="B87" s="3"/>
      <c r="C87" s="3"/>
      <c r="D87" s="33">
        <f t="shared" si="2"/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538">
        <v>166.49999999999818</v>
      </c>
      <c r="R87" s="538">
        <v>164.89999999999998</v>
      </c>
      <c r="S87" s="536"/>
      <c r="T87" s="536"/>
      <c r="U87" s="536"/>
      <c r="V87" s="361"/>
      <c r="W87" s="537"/>
      <c r="X87" s="536"/>
      <c r="Y87" s="538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538">
        <v>385.90000000000146</v>
      </c>
      <c r="R88" s="538">
        <v>294</v>
      </c>
      <c r="S88" s="539"/>
      <c r="T88" s="539"/>
      <c r="U88" s="536"/>
      <c r="V88" s="349"/>
      <c r="W88" s="537"/>
      <c r="X88" s="536"/>
      <c r="Y88" s="538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538">
        <v>336.10000000000036</v>
      </c>
      <c r="R89" s="538">
        <v>190</v>
      </c>
      <c r="S89" s="536"/>
      <c r="T89" s="536"/>
      <c r="U89" s="536"/>
      <c r="V89" s="348"/>
      <c r="W89" s="537"/>
      <c r="X89" s="536"/>
      <c r="Y89" s="538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3385</v>
      </c>
      <c r="B90" s="3"/>
      <c r="C90" s="3"/>
      <c r="D90" s="33">
        <f t="shared" si="2"/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538">
        <v>389.60000000000218</v>
      </c>
      <c r="R90" s="538">
        <v>155.4</v>
      </c>
      <c r="S90" s="536"/>
      <c r="T90" s="536"/>
      <c r="U90" s="536"/>
      <c r="V90" s="361"/>
      <c r="W90" s="537"/>
      <c r="X90" s="536"/>
      <c r="Y90" s="538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538">
        <v>279.199999999998</v>
      </c>
      <c r="R91" s="538">
        <v>149.5</v>
      </c>
      <c r="S91" s="536"/>
      <c r="T91" s="536"/>
      <c r="U91" s="536"/>
      <c r="V91" s="348"/>
      <c r="W91" s="537"/>
      <c r="X91" s="536"/>
      <c r="Y91" s="538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538">
        <v>369.5</v>
      </c>
      <c r="R92" s="538">
        <v>14.3</v>
      </c>
      <c r="S92" s="536"/>
      <c r="T92" s="536"/>
      <c r="U92" s="536"/>
      <c r="V92" s="349"/>
      <c r="W92" s="537"/>
      <c r="X92" s="536"/>
      <c r="Y92" s="538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538">
        <v>495.10000000000036</v>
      </c>
      <c r="R93" s="538">
        <v>126</v>
      </c>
      <c r="S93" s="536"/>
      <c r="T93" s="536"/>
      <c r="U93" s="536"/>
      <c r="V93" s="348"/>
      <c r="W93" s="537"/>
      <c r="X93" s="536"/>
      <c r="Y93" s="538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538">
        <v>400.69999999999709</v>
      </c>
      <c r="R94" s="538">
        <v>36</v>
      </c>
      <c r="S94" s="540"/>
      <c r="T94" s="540"/>
      <c r="U94" s="536"/>
      <c r="V94" s="348"/>
      <c r="W94" s="537"/>
      <c r="X94" s="536"/>
      <c r="Y94" s="538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538">
        <v>417.90000000000146</v>
      </c>
      <c r="R95" s="538">
        <v>126.9</v>
      </c>
      <c r="S95" s="539"/>
      <c r="T95" s="539"/>
      <c r="U95" s="536"/>
      <c r="V95" s="348"/>
      <c r="W95" s="537"/>
      <c r="X95" s="536"/>
      <c r="Y95" s="538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538">
        <v>407.30000000000109</v>
      </c>
      <c r="R96" s="538">
        <v>109.8</v>
      </c>
      <c r="S96" s="225"/>
      <c r="T96" s="225"/>
      <c r="U96" s="536"/>
      <c r="V96" s="348"/>
      <c r="W96" s="537"/>
      <c r="X96" s="536"/>
      <c r="Y96" s="538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2031</v>
      </c>
      <c r="B97" s="3"/>
      <c r="C97" s="3"/>
      <c r="D97" s="33">
        <f t="shared" si="2"/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538">
        <v>476.10000000000036</v>
      </c>
      <c r="R97" s="538">
        <v>179.7</v>
      </c>
      <c r="S97" s="539"/>
      <c r="T97" s="539"/>
      <c r="U97" s="536"/>
      <c r="V97" s="348"/>
      <c r="W97" s="537"/>
      <c r="X97" s="536"/>
      <c r="Y97" s="538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538">
        <v>458.39999999999964</v>
      </c>
      <c r="R98" s="538">
        <v>275.3</v>
      </c>
      <c r="S98" s="536"/>
      <c r="T98" s="536"/>
      <c r="U98" s="536"/>
      <c r="V98" s="361"/>
      <c r="W98" s="537"/>
      <c r="X98" s="536"/>
      <c r="Y98" s="538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3397</v>
      </c>
      <c r="B99" s="3"/>
      <c r="C99" s="3"/>
      <c r="D99" s="33">
        <f t="shared" si="2"/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538">
        <v>285.69999999999527</v>
      </c>
      <c r="R99" s="538">
        <v>33</v>
      </c>
      <c r="S99" s="536"/>
      <c r="T99" s="536"/>
      <c r="U99" s="536"/>
      <c r="V99" s="361"/>
      <c r="W99" s="537"/>
      <c r="X99" s="536"/>
      <c r="Y99" s="538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538">
        <v>214.79999999999927</v>
      </c>
      <c r="R100" s="538">
        <v>241.5</v>
      </c>
      <c r="S100" s="225"/>
      <c r="T100" s="225"/>
      <c r="U100" s="536"/>
      <c r="V100" s="348"/>
      <c r="W100" s="537"/>
      <c r="X100" s="536"/>
      <c r="Y100" s="538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538">
        <v>504.60000000000036</v>
      </c>
      <c r="R101" s="538">
        <v>39</v>
      </c>
      <c r="S101" s="540"/>
      <c r="T101" s="540"/>
      <c r="U101" s="536"/>
      <c r="V101" s="348"/>
      <c r="W101" s="537"/>
      <c r="X101" s="536"/>
      <c r="Y101" s="538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538">
        <v>289.40000000000146</v>
      </c>
      <c r="R102" s="538">
        <v>51.6</v>
      </c>
      <c r="S102" s="536"/>
      <c r="T102" s="536"/>
      <c r="U102" s="536"/>
      <c r="V102" s="348"/>
      <c r="W102" s="537"/>
      <c r="X102" s="536"/>
      <c r="Y102" s="538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3368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538">
        <v>93.099999999998545</v>
      </c>
      <c r="R103" s="538">
        <v>149.5</v>
      </c>
      <c r="S103" s="539"/>
      <c r="T103" s="539"/>
      <c r="U103" s="536"/>
      <c r="V103" s="349"/>
      <c r="W103" s="537"/>
      <c r="X103" s="536"/>
      <c r="Y103" s="538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2009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538">
        <v>362.10000000000036</v>
      </c>
      <c r="R104" s="538">
        <v>222</v>
      </c>
      <c r="S104" s="539"/>
      <c r="T104" s="539"/>
      <c r="U104" s="536"/>
      <c r="V104" s="348"/>
      <c r="W104" s="537"/>
      <c r="X104" s="536"/>
      <c r="Y104" s="538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3457</v>
      </c>
      <c r="F108" s="110" t="s">
        <v>843</v>
      </c>
      <c r="G108" s="110" t="s">
        <v>175</v>
      </c>
      <c r="H108" s="110" t="s">
        <v>2195</v>
      </c>
      <c r="I108" s="110" t="s">
        <v>2198</v>
      </c>
      <c r="J108" s="110" t="s">
        <v>2204</v>
      </c>
      <c r="K108" s="110" t="s">
        <v>5129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3380</v>
      </c>
      <c r="B109" s="3"/>
      <c r="C109" s="3"/>
      <c r="D109" s="33">
        <f t="shared" ref="D109:D140" si="3">SUM(E109:DZ109)</f>
        <v>3138.4999999999995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538">
        <v>251.10000000000036</v>
      </c>
      <c r="L109" s="63"/>
      <c r="M109" s="536"/>
      <c r="N109" s="536"/>
      <c r="O109" s="361"/>
      <c r="P109" s="537"/>
      <c r="Q109" s="536"/>
      <c r="R109" s="538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2011</v>
      </c>
      <c r="B110" s="3"/>
      <c r="C110" s="3"/>
      <c r="D110" s="33">
        <f t="shared" si="3"/>
        <v>4103.3999999999951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538">
        <v>513.99999999999818</v>
      </c>
      <c r="L110" s="63"/>
      <c r="M110" s="539"/>
      <c r="N110" s="536"/>
      <c r="O110" s="348"/>
      <c r="P110" s="537"/>
      <c r="Q110" s="536"/>
      <c r="R110" s="538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3991.7999999999984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538">
        <v>84.299999999999272</v>
      </c>
      <c r="L111" s="63"/>
      <c r="M111" s="225"/>
      <c r="N111" s="536"/>
      <c r="O111" s="348"/>
      <c r="P111" s="537"/>
      <c r="Q111" s="536"/>
      <c r="R111" s="538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2004</v>
      </c>
      <c r="B112" s="3"/>
      <c r="C112" s="3"/>
      <c r="D112" s="33">
        <f t="shared" si="3"/>
        <v>2608.900000000001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538">
        <v>153.50000000000182</v>
      </c>
      <c r="L112" s="63"/>
      <c r="M112" s="539"/>
      <c r="N112" s="536"/>
      <c r="O112" s="348"/>
      <c r="P112" s="537"/>
      <c r="Q112" s="536"/>
      <c r="R112" s="538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4749.9999999999918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538">
        <v>683.39999999999782</v>
      </c>
      <c r="L113" s="63"/>
      <c r="M113" s="225"/>
      <c r="N113" s="536"/>
      <c r="O113" s="348"/>
      <c r="P113" s="537"/>
      <c r="Q113" s="536"/>
      <c r="R113" s="538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4778.6999999999898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538">
        <v>470.19999999999527</v>
      </c>
      <c r="L114" s="63"/>
      <c r="M114" s="225"/>
      <c r="N114" s="536"/>
      <c r="O114" s="348"/>
      <c r="P114" s="537"/>
      <c r="Q114" s="536"/>
      <c r="R114" s="538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3369</v>
      </c>
      <c r="B115" s="3"/>
      <c r="C115" s="3"/>
      <c r="D115" s="33">
        <f t="shared" si="3"/>
        <v>4342.2999999999984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538">
        <v>568.79999999999563</v>
      </c>
      <c r="L115" s="63"/>
      <c r="M115" s="536"/>
      <c r="N115" s="536"/>
      <c r="O115" s="361"/>
      <c r="P115" s="537"/>
      <c r="Q115" s="536"/>
      <c r="R115" s="538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2796.4000000000028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538">
        <v>360.90000000000236</v>
      </c>
      <c r="L116" s="63"/>
      <c r="M116" s="539"/>
      <c r="N116" s="536"/>
      <c r="O116" s="348"/>
      <c r="P116" s="537"/>
      <c r="Q116" s="536"/>
      <c r="R116" s="538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2024</v>
      </c>
      <c r="B117" s="3"/>
      <c r="C117" s="3"/>
      <c r="D117" s="33">
        <f t="shared" si="3"/>
        <v>4379.899999999996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538">
        <v>477.59999999999673</v>
      </c>
      <c r="L117" s="63"/>
      <c r="M117" s="539"/>
      <c r="N117" s="536"/>
      <c r="O117" s="348"/>
      <c r="P117" s="537"/>
      <c r="Q117" s="536"/>
      <c r="R117" s="538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3388</v>
      </c>
      <c r="B118" s="3"/>
      <c r="C118" s="3"/>
      <c r="D118" s="33">
        <f t="shared" si="3"/>
        <v>5077.8999999999978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538">
        <v>533</v>
      </c>
      <c r="L118" s="63"/>
      <c r="M118" s="536"/>
      <c r="N118" s="536"/>
      <c r="O118" s="361"/>
      <c r="P118" s="537"/>
      <c r="Q118" s="536"/>
      <c r="R118" s="538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4156.4000000000106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538">
        <v>541.20000000000437</v>
      </c>
      <c r="L119" s="63"/>
      <c r="M119" s="225"/>
      <c r="N119" s="536"/>
      <c r="O119" s="348"/>
      <c r="P119" s="537"/>
      <c r="Q119" s="536"/>
      <c r="R119" s="538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3246.2000000000035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538">
        <v>301.80000000000291</v>
      </c>
      <c r="L120" s="63"/>
      <c r="M120" s="536"/>
      <c r="N120" s="536"/>
      <c r="O120" s="348"/>
      <c r="P120" s="537"/>
      <c r="Q120" s="536"/>
      <c r="R120" s="538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2054</v>
      </c>
      <c r="B121" s="3"/>
      <c r="C121" s="3"/>
      <c r="D121" s="33">
        <f t="shared" si="3"/>
        <v>3397.9000000000024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538">
        <v>208.70000000000164</v>
      </c>
      <c r="L121" s="63"/>
      <c r="M121" s="539"/>
      <c r="N121" s="536"/>
      <c r="O121" s="348"/>
      <c r="P121" s="537"/>
      <c r="Q121" s="536"/>
      <c r="R121" s="538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2456.1999999999994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538">
        <v>316.60000000000127</v>
      </c>
      <c r="L122" s="63"/>
      <c r="M122" s="536"/>
      <c r="N122" s="536"/>
      <c r="O122" s="348"/>
      <c r="P122" s="537"/>
      <c r="Q122" s="536"/>
      <c r="R122" s="538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2007</v>
      </c>
      <c r="B123" s="3"/>
      <c r="C123" s="3"/>
      <c r="D123" s="33">
        <f t="shared" si="3"/>
        <v>4909.4000000000033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538">
        <v>583.80000000000109</v>
      </c>
      <c r="L123" s="63"/>
      <c r="M123" s="539"/>
      <c r="N123" s="536"/>
      <c r="O123" s="348"/>
      <c r="P123" s="537"/>
      <c r="Q123" s="536"/>
      <c r="R123" s="538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3370</v>
      </c>
      <c r="B124" s="3"/>
      <c r="C124" s="3"/>
      <c r="D124" s="33">
        <f t="shared" si="3"/>
        <v>3368.0000000000032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538">
        <v>450.50000000000091</v>
      </c>
      <c r="L124" s="63"/>
      <c r="M124" s="536"/>
      <c r="N124" s="536"/>
      <c r="O124" s="361"/>
      <c r="P124" s="537"/>
      <c r="Q124" s="536"/>
      <c r="R124" s="538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3177.3999999999955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538">
        <v>163.90000000000146</v>
      </c>
      <c r="L125" s="63"/>
      <c r="M125" s="536"/>
      <c r="N125" s="536"/>
      <c r="O125" s="348"/>
      <c r="P125" s="537"/>
      <c r="Q125" s="536"/>
      <c r="R125" s="538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2025</v>
      </c>
      <c r="B126" s="3"/>
      <c r="C126" s="3"/>
      <c r="D126" s="33">
        <f t="shared" si="3"/>
        <v>3051.8999999999951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538">
        <v>318.40000000000146</v>
      </c>
      <c r="L126" s="63"/>
      <c r="M126" s="539"/>
      <c r="N126" s="536"/>
      <c r="O126" s="348"/>
      <c r="P126" s="537"/>
      <c r="Q126" s="536"/>
      <c r="R126" s="538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3373</v>
      </c>
      <c r="B127" s="3"/>
      <c r="C127" s="3"/>
      <c r="D127" s="33">
        <f t="shared" si="3"/>
        <v>4101.7000000000007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538">
        <v>448.40000000000146</v>
      </c>
      <c r="L127" s="63"/>
      <c r="M127" s="536"/>
      <c r="N127" s="536"/>
      <c r="O127" s="361"/>
      <c r="P127" s="537"/>
      <c r="Q127" s="536"/>
      <c r="R127" s="538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3387</v>
      </c>
      <c r="B128" s="3"/>
      <c r="C128" s="3"/>
      <c r="D128" s="33">
        <f t="shared" si="3"/>
        <v>4439.4000000000015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538">
        <v>298.10000000000218</v>
      </c>
      <c r="L128" s="63"/>
      <c r="M128" s="536"/>
      <c r="N128" s="536"/>
      <c r="O128" s="361"/>
      <c r="P128" s="537"/>
      <c r="Q128" s="536"/>
      <c r="R128" s="538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5410.2999999999956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538">
        <v>584.69999999999891</v>
      </c>
      <c r="L129" s="63"/>
      <c r="M129" s="539"/>
      <c r="N129" s="536"/>
      <c r="O129" s="349"/>
      <c r="P129" s="537"/>
      <c r="Q129" s="536"/>
      <c r="R129" s="53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2019</v>
      </c>
      <c r="B130" s="3"/>
      <c r="C130" s="3"/>
      <c r="D130" s="33">
        <f t="shared" si="3"/>
        <v>4092.6000000000008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538">
        <v>611.89999999999782</v>
      </c>
      <c r="L130" s="63"/>
      <c r="M130" s="539"/>
      <c r="N130" s="536"/>
      <c r="O130" s="348"/>
      <c r="P130" s="537"/>
      <c r="Q130" s="536"/>
      <c r="R130" s="538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4323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538">
        <v>698</v>
      </c>
      <c r="L131" s="63"/>
      <c r="M131" s="539"/>
      <c r="N131" s="536"/>
      <c r="O131" s="348"/>
      <c r="P131" s="537"/>
      <c r="Q131" s="536"/>
      <c r="R131" s="53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3371</v>
      </c>
      <c r="B132" s="3"/>
      <c r="C132" s="3"/>
      <c r="D132" s="33">
        <f t="shared" si="3"/>
        <v>3169.400000000001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538">
        <v>51.999999999998181</v>
      </c>
      <c r="L132" s="63"/>
      <c r="M132" s="536"/>
      <c r="N132" s="536"/>
      <c r="O132" s="361"/>
      <c r="P132" s="537"/>
      <c r="Q132" s="536"/>
      <c r="R132" s="538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2026</v>
      </c>
      <c r="B133" s="3"/>
      <c r="C133" s="3"/>
      <c r="D133" s="33">
        <f t="shared" si="3"/>
        <v>4269.0999999999985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538">
        <v>265.99999999999818</v>
      </c>
      <c r="L133" s="63"/>
      <c r="M133" s="539"/>
      <c r="N133" s="536"/>
      <c r="O133" s="348"/>
      <c r="P133" s="537"/>
      <c r="Q133" s="536"/>
      <c r="R133" s="538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4633.1999999999953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538">
        <v>704.89999999999964</v>
      </c>
      <c r="L134" s="63"/>
      <c r="M134" s="225"/>
      <c r="N134" s="536"/>
      <c r="O134" s="348"/>
      <c r="P134" s="537"/>
      <c r="Q134" s="536"/>
      <c r="R134" s="538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3346.3999999999942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538">
        <v>456.99999999999818</v>
      </c>
      <c r="L135" s="63"/>
      <c r="M135" s="536"/>
      <c r="N135" s="536"/>
      <c r="O135" s="348"/>
      <c r="P135" s="537"/>
      <c r="Q135" s="536"/>
      <c r="R135" s="538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2012</v>
      </c>
      <c r="B136" s="3"/>
      <c r="C136" s="3"/>
      <c r="D136" s="33">
        <f t="shared" si="3"/>
        <v>3835.650000000006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538">
        <v>445.45000000000255</v>
      </c>
      <c r="L136" s="63"/>
      <c r="M136" s="539"/>
      <c r="N136" s="536"/>
      <c r="O136" s="348"/>
      <c r="P136" s="537"/>
      <c r="Q136" s="536"/>
      <c r="R136" s="538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3381</v>
      </c>
      <c r="B137" s="3"/>
      <c r="C137" s="3"/>
      <c r="D137" s="33">
        <f t="shared" si="3"/>
        <v>4071.5500000000038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538">
        <v>475.600000000004</v>
      </c>
      <c r="L137" s="63"/>
      <c r="M137" s="536"/>
      <c r="N137" s="536"/>
      <c r="O137" s="361"/>
      <c r="P137" s="537"/>
      <c r="Q137" s="536"/>
      <c r="R137" s="538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5420.4000000000033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538">
        <v>663.20000000000073</v>
      </c>
      <c r="L138" s="63"/>
      <c r="M138" s="539"/>
      <c r="N138" s="536"/>
      <c r="O138" s="349"/>
      <c r="P138" s="537"/>
      <c r="Q138" s="536"/>
      <c r="R138" s="538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2876.9000000000015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538">
        <v>48.699999999998909</v>
      </c>
      <c r="L139" s="63"/>
      <c r="M139" s="539"/>
      <c r="N139" s="536"/>
      <c r="O139" s="349"/>
      <c r="P139" s="537"/>
      <c r="Q139" s="536"/>
      <c r="R139" s="538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3844.4000000000028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538">
        <v>322</v>
      </c>
      <c r="L140" s="63"/>
      <c r="M140" s="536"/>
      <c r="N140" s="536"/>
      <c r="O140" s="348"/>
      <c r="P140" s="537"/>
      <c r="Q140" s="536"/>
      <c r="R140" s="538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4547.9999999999964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538">
        <v>310.09999999999854</v>
      </c>
      <c r="L141" s="63"/>
      <c r="M141" s="539"/>
      <c r="N141" s="536"/>
      <c r="O141" s="348"/>
      <c r="P141" s="537"/>
      <c r="Q141" s="536"/>
      <c r="R141" s="538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3396</v>
      </c>
      <c r="B142" s="3"/>
      <c r="C142" s="3"/>
      <c r="D142" s="33">
        <f t="shared" si="4"/>
        <v>4590.4999999999945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538">
        <v>668.09999999999854</v>
      </c>
      <c r="L142" s="63"/>
      <c r="M142" s="536"/>
      <c r="N142" s="536"/>
      <c r="O142" s="361"/>
      <c r="P142" s="537"/>
      <c r="Q142" s="536"/>
      <c r="R142" s="538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2008</v>
      </c>
      <c r="B143" s="3"/>
      <c r="C143" s="3"/>
      <c r="D143" s="33">
        <f t="shared" si="4"/>
        <v>3453.8999999999992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538">
        <v>187.69999999999891</v>
      </c>
      <c r="L143" s="63"/>
      <c r="M143" s="539"/>
      <c r="N143" s="536"/>
      <c r="O143" s="349"/>
      <c r="P143" s="537"/>
      <c r="Q143" s="536"/>
      <c r="R143" s="538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4378.8999999999996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538">
        <v>646</v>
      </c>
      <c r="L144" s="63"/>
      <c r="M144" s="539"/>
      <c r="N144" s="536"/>
      <c r="O144" s="348"/>
      <c r="P144" s="537"/>
      <c r="Q144" s="536"/>
      <c r="R144" s="538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3632.7000000000062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538">
        <v>188.40000000000146</v>
      </c>
      <c r="L145" s="63"/>
      <c r="M145" s="536"/>
      <c r="N145" s="536"/>
      <c r="O145" s="348"/>
      <c r="P145" s="537"/>
      <c r="Q145" s="536"/>
      <c r="R145" s="538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4285.7999999999929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538">
        <v>376.79999999999927</v>
      </c>
      <c r="L146" s="63"/>
      <c r="M146" s="536"/>
      <c r="N146" s="536"/>
      <c r="O146" s="348"/>
      <c r="P146" s="537"/>
      <c r="Q146" s="536"/>
      <c r="R146" s="538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3375</v>
      </c>
      <c r="B147" s="3"/>
      <c r="C147" s="3"/>
      <c r="D147" s="33">
        <f t="shared" si="4"/>
        <v>3411.6000000000058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538">
        <v>338.50000000000364</v>
      </c>
      <c r="L147" s="63"/>
      <c r="M147" s="536"/>
      <c r="N147" s="536"/>
      <c r="O147" s="361"/>
      <c r="P147" s="537"/>
      <c r="Q147" s="536"/>
      <c r="R147" s="538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3400</v>
      </c>
      <c r="B148" s="3"/>
      <c r="C148" s="3"/>
      <c r="D148" s="33">
        <f t="shared" si="4"/>
        <v>4624.4500000000016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538">
        <v>231.19999999999891</v>
      </c>
      <c r="L148" s="63"/>
      <c r="M148" s="536"/>
      <c r="N148" s="536"/>
      <c r="O148" s="361"/>
      <c r="P148" s="537"/>
      <c r="Q148" s="536"/>
      <c r="R148" s="538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3378</v>
      </c>
      <c r="B149" s="3"/>
      <c r="C149" s="3"/>
      <c r="D149" s="33">
        <f t="shared" si="4"/>
        <v>2515.1000000000049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538">
        <v>37.400000000000546</v>
      </c>
      <c r="L149" s="63"/>
      <c r="M149" s="536"/>
      <c r="N149" s="536"/>
      <c r="O149" s="361"/>
      <c r="P149" s="537"/>
      <c r="Q149" s="536"/>
      <c r="R149" s="538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3934.7000000000003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538">
        <v>224.50000000000182</v>
      </c>
      <c r="L150" s="63"/>
      <c r="M150" s="225"/>
      <c r="N150" s="536"/>
      <c r="O150" s="348"/>
      <c r="P150" s="537"/>
      <c r="Q150" s="536"/>
      <c r="R150" s="538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3374</v>
      </c>
      <c r="B151" s="3"/>
      <c r="C151" s="3"/>
      <c r="D151" s="33">
        <f t="shared" si="4"/>
        <v>3677.9500000000089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538">
        <v>338.00000000000546</v>
      </c>
      <c r="L151" s="63"/>
      <c r="M151" s="536"/>
      <c r="N151" s="536"/>
      <c r="O151" s="361"/>
      <c r="P151" s="537"/>
      <c r="Q151" s="536"/>
      <c r="R151" s="538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5220.8000000000047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538">
        <v>689.100000000004</v>
      </c>
      <c r="L152" s="63"/>
      <c r="M152" s="539"/>
      <c r="N152" s="536"/>
      <c r="O152" s="348"/>
      <c r="P152" s="537"/>
      <c r="Q152" s="536"/>
      <c r="R152" s="538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4499</v>
      </c>
      <c r="B153" s="3"/>
      <c r="C153" s="3"/>
      <c r="D153" s="33">
        <f t="shared" si="4"/>
        <v>4041.199999999993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538">
        <v>454.69999999999709</v>
      </c>
      <c r="L153" s="63"/>
      <c r="M153" s="539"/>
      <c r="N153" s="536"/>
      <c r="O153" s="348"/>
      <c r="P153" s="537"/>
      <c r="Q153" s="536"/>
      <c r="R153" s="538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3296.4999999999955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538">
        <v>461.5</v>
      </c>
      <c r="L154" s="63"/>
      <c r="M154" s="536"/>
      <c r="N154" s="536"/>
      <c r="O154" s="348"/>
      <c r="P154" s="537"/>
      <c r="Q154" s="536"/>
      <c r="R154" s="538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4979.9999999999982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538">
        <v>637.00000000000182</v>
      </c>
      <c r="L155" s="63"/>
      <c r="M155" s="536"/>
      <c r="N155" s="536"/>
      <c r="O155" s="348"/>
      <c r="P155" s="537"/>
      <c r="Q155" s="536"/>
      <c r="R155" s="538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5682.2999999999965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538">
        <v>743.49999999999818</v>
      </c>
      <c r="L156" s="63"/>
      <c r="M156" s="536"/>
      <c r="N156" s="536"/>
      <c r="O156" s="348"/>
      <c r="P156" s="537"/>
      <c r="Q156" s="536"/>
      <c r="R156" s="538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3367</v>
      </c>
      <c r="B157" s="3"/>
      <c r="C157" s="3"/>
      <c r="D157" s="33">
        <f t="shared" si="4"/>
        <v>3166.6000000000058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538">
        <v>126.50000000000182</v>
      </c>
      <c r="L157" s="63"/>
      <c r="M157" s="539"/>
      <c r="N157" s="536"/>
      <c r="O157" s="349"/>
      <c r="P157" s="537"/>
      <c r="Q157" s="536"/>
      <c r="R157" s="538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2027</v>
      </c>
      <c r="B158" s="3"/>
      <c r="C158" s="3"/>
      <c r="D158" s="33">
        <f t="shared" si="4"/>
        <v>4293.1000000000031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538">
        <v>573.10000000000218</v>
      </c>
      <c r="L158" s="63"/>
      <c r="M158" s="539"/>
      <c r="N158" s="536"/>
      <c r="O158" s="348"/>
      <c r="P158" s="537"/>
      <c r="Q158" s="536"/>
      <c r="R158" s="538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3377</v>
      </c>
      <c r="B159" s="3"/>
      <c r="C159" s="3"/>
      <c r="D159" s="33">
        <f t="shared" si="4"/>
        <v>3540.9000000000024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538">
        <v>360.90000000000691</v>
      </c>
      <c r="L159" s="63"/>
      <c r="M159" s="536"/>
      <c r="N159" s="536"/>
      <c r="O159" s="361"/>
      <c r="P159" s="537"/>
      <c r="Q159" s="536"/>
      <c r="R159" s="538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2028</v>
      </c>
      <c r="B160" s="3"/>
      <c r="C160" s="3"/>
      <c r="D160" s="33">
        <f t="shared" si="4"/>
        <v>4894.1999999999916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538">
        <v>616.399999999996</v>
      </c>
      <c r="L160" s="63"/>
      <c r="M160" s="539"/>
      <c r="N160" s="536"/>
      <c r="O160" s="348"/>
      <c r="P160" s="537"/>
      <c r="Q160" s="536"/>
      <c r="R160" s="538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4217.3499999999985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538">
        <v>611.24999999999818</v>
      </c>
      <c r="L161" s="63"/>
      <c r="M161" s="225"/>
      <c r="N161" s="536"/>
      <c r="O161" s="348"/>
      <c r="P161" s="537"/>
      <c r="Q161" s="536"/>
      <c r="R161" s="538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3811.7000000000098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538">
        <v>233.90000000000691</v>
      </c>
      <c r="L162" s="63"/>
      <c r="M162" s="536"/>
      <c r="N162" s="536"/>
      <c r="O162" s="348"/>
      <c r="P162" s="537"/>
      <c r="Q162" s="536"/>
      <c r="R162" s="538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3376</v>
      </c>
      <c r="B163" s="3"/>
      <c r="C163" s="3"/>
      <c r="D163" s="33">
        <f t="shared" si="4"/>
        <v>3670.6999999999962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538">
        <v>200.69999999999891</v>
      </c>
      <c r="L163" s="63"/>
      <c r="M163" s="536"/>
      <c r="N163" s="536"/>
      <c r="O163" s="361"/>
      <c r="P163" s="537"/>
      <c r="Q163" s="536"/>
      <c r="R163" s="538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3383</v>
      </c>
      <c r="B164" s="3"/>
      <c r="C164" s="3"/>
      <c r="D164" s="33">
        <f t="shared" si="4"/>
        <v>2646.2999999999984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538">
        <v>236.59999999999491</v>
      </c>
      <c r="L164" s="63"/>
      <c r="M164" s="536"/>
      <c r="N164" s="536"/>
      <c r="O164" s="361"/>
      <c r="P164" s="537"/>
      <c r="Q164" s="536"/>
      <c r="R164" s="538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3292.2000000000039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538">
        <v>227.40000000000146</v>
      </c>
      <c r="L165" s="63"/>
      <c r="M165" s="536"/>
      <c r="N165" s="536"/>
      <c r="O165" s="348"/>
      <c r="P165" s="537"/>
      <c r="Q165" s="536"/>
      <c r="R165" s="538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3906.2999999999965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538">
        <v>370.79999999999745</v>
      </c>
      <c r="L166" s="63"/>
      <c r="M166" s="539"/>
      <c r="N166" s="536"/>
      <c r="O166" s="348"/>
      <c r="P166" s="537"/>
      <c r="Q166" s="536"/>
      <c r="R166" s="538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4056.699999999993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538">
        <v>402.29999999999563</v>
      </c>
      <c r="L167" s="63"/>
      <c r="M167" s="536"/>
      <c r="N167" s="536"/>
      <c r="O167" s="348"/>
      <c r="P167" s="537"/>
      <c r="Q167" s="536"/>
      <c r="R167" s="538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4188.2000000000007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538">
        <v>465.39999999999782</v>
      </c>
      <c r="L168" s="63"/>
      <c r="M168" s="225"/>
      <c r="N168" s="536"/>
      <c r="O168" s="348"/>
      <c r="P168" s="537"/>
      <c r="Q168" s="536"/>
      <c r="R168" s="538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3274.2499999999982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538">
        <v>494.85000000000036</v>
      </c>
      <c r="L169" s="63"/>
      <c r="M169" s="225"/>
      <c r="N169" s="536"/>
      <c r="O169" s="349"/>
      <c r="P169" s="537"/>
      <c r="Q169" s="536"/>
      <c r="R169" s="538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3372</v>
      </c>
      <c r="B170" s="3"/>
      <c r="C170" s="3"/>
      <c r="D170" s="33">
        <f t="shared" si="4"/>
        <v>3915.1500000000015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538">
        <v>417.39999999999782</v>
      </c>
      <c r="L170" s="63"/>
      <c r="M170" s="536"/>
      <c r="N170" s="536"/>
      <c r="O170" s="361"/>
      <c r="P170" s="537"/>
      <c r="Q170" s="536"/>
      <c r="R170" s="538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5408.2000000000098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538">
        <v>728.20000000000073</v>
      </c>
      <c r="L171" s="63"/>
      <c r="M171" s="536"/>
      <c r="N171" s="536"/>
      <c r="O171" s="348"/>
      <c r="P171" s="537"/>
      <c r="Q171" s="536"/>
      <c r="R171" s="538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3744.7000000000007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538">
        <v>495.50000000000182</v>
      </c>
      <c r="L172" s="63"/>
      <c r="M172" s="539"/>
      <c r="N172" s="536"/>
      <c r="O172" s="349"/>
      <c r="P172" s="537"/>
      <c r="Q172" s="536"/>
      <c r="R172" s="538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4712.9000000000015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538">
        <v>479.70000000000073</v>
      </c>
      <c r="L173" s="63"/>
      <c r="M173" s="536"/>
      <c r="N173" s="536"/>
      <c r="O173" s="349"/>
      <c r="P173" s="537"/>
      <c r="Q173" s="536"/>
      <c r="R173" s="538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5137.6000000000022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538">
        <v>512.09999999999854</v>
      </c>
      <c r="L174" s="63"/>
      <c r="M174" s="539"/>
      <c r="N174" s="536"/>
      <c r="O174" s="348"/>
      <c r="P174" s="537"/>
      <c r="Q174" s="536"/>
      <c r="R174" s="538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3384</v>
      </c>
      <c r="B175" s="3"/>
      <c r="C175" s="3"/>
      <c r="D175" s="33">
        <f t="shared" si="5"/>
        <v>3588.100000000004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538">
        <v>229.50000000000364</v>
      </c>
      <c r="L175" s="63"/>
      <c r="M175" s="536"/>
      <c r="N175" s="536"/>
      <c r="O175" s="361"/>
      <c r="P175" s="537"/>
      <c r="Q175" s="536"/>
      <c r="R175" s="538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3526.7000000000007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538">
        <v>390.50000000000182</v>
      </c>
      <c r="L176" s="63"/>
      <c r="M176" s="536"/>
      <c r="N176" s="536"/>
      <c r="O176" s="349"/>
      <c r="P176" s="537"/>
      <c r="Q176" s="536"/>
      <c r="R176" s="538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4590.8000000000075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538">
        <v>358.70000000000618</v>
      </c>
      <c r="L177" s="63"/>
      <c r="M177" s="536"/>
      <c r="N177" s="536"/>
      <c r="O177" s="348"/>
      <c r="P177" s="537"/>
      <c r="Q177" s="536"/>
      <c r="R177" s="538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4111.3999999999996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538">
        <v>465.39999999999964</v>
      </c>
      <c r="L178" s="63"/>
      <c r="M178" s="536"/>
      <c r="N178" s="536"/>
      <c r="O178" s="348"/>
      <c r="P178" s="537"/>
      <c r="Q178" s="536"/>
      <c r="R178" s="538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5172.9999999999909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538">
        <v>609.49999999999636</v>
      </c>
      <c r="L179" s="63"/>
      <c r="M179" s="225"/>
      <c r="N179" s="536"/>
      <c r="O179" s="348"/>
      <c r="P179" s="537"/>
      <c r="Q179" s="536"/>
      <c r="R179" s="538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3399</v>
      </c>
      <c r="B180" s="3"/>
      <c r="C180" s="3"/>
      <c r="D180" s="33">
        <f t="shared" si="5"/>
        <v>3840.9000000000024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538">
        <v>322.10000000000036</v>
      </c>
      <c r="L180" s="63"/>
      <c r="M180" s="536"/>
      <c r="N180" s="536"/>
      <c r="O180" s="361"/>
      <c r="P180" s="537"/>
      <c r="Q180" s="536"/>
      <c r="R180" s="538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5520.0999999999995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538">
        <v>508.5</v>
      </c>
      <c r="L181" s="63"/>
      <c r="M181" s="539"/>
      <c r="N181" s="536"/>
      <c r="O181" s="348"/>
      <c r="P181" s="537"/>
      <c r="Q181" s="536"/>
      <c r="R181" s="538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2051</v>
      </c>
      <c r="B182" s="3"/>
      <c r="C182" s="3"/>
      <c r="D182" s="33">
        <f t="shared" si="5"/>
        <v>2662.6999999999989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538">
        <v>339.79999999999927</v>
      </c>
      <c r="L182" s="63"/>
      <c r="M182" s="539"/>
      <c r="N182" s="536"/>
      <c r="O182" s="348"/>
      <c r="P182" s="537"/>
      <c r="Q182" s="536"/>
      <c r="R182" s="538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5434.6500000000051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538">
        <v>596.15000000000509</v>
      </c>
      <c r="L183" s="63"/>
      <c r="M183" s="536"/>
      <c r="N183" s="536"/>
      <c r="O183" s="348"/>
      <c r="P183" s="537"/>
      <c r="Q183" s="536"/>
      <c r="R183" s="538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4350.5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538">
        <v>639.10000000000036</v>
      </c>
      <c r="L184" s="63"/>
      <c r="M184" s="536"/>
      <c r="N184" s="536"/>
      <c r="O184" s="348"/>
      <c r="P184" s="537"/>
      <c r="Q184" s="536"/>
      <c r="R184" s="538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2053</v>
      </c>
      <c r="B185" s="3"/>
      <c r="C185" s="3"/>
      <c r="D185" s="33">
        <f t="shared" si="5"/>
        <v>2846.7000000000062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538">
        <v>532.70000000000164</v>
      </c>
      <c r="L185" s="63"/>
      <c r="M185" s="539"/>
      <c r="N185" s="536"/>
      <c r="O185" s="348"/>
      <c r="P185" s="537"/>
      <c r="Q185" s="536"/>
      <c r="R185" s="538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2158</v>
      </c>
      <c r="B186" s="3"/>
      <c r="C186" s="3"/>
      <c r="D186" s="33">
        <f t="shared" si="5"/>
        <v>3620.9999999999941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538">
        <v>674.19999999999709</v>
      </c>
      <c r="L186" s="63"/>
      <c r="M186" s="539"/>
      <c r="N186" s="536"/>
      <c r="O186" s="348"/>
      <c r="P186" s="537"/>
      <c r="Q186" s="536"/>
      <c r="R186" s="538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3379</v>
      </c>
      <c r="B187" s="3"/>
      <c r="C187" s="3"/>
      <c r="D187" s="33">
        <f t="shared" si="5"/>
        <v>4067.4999999999991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538">
        <v>264.90000000000146</v>
      </c>
      <c r="L187" s="63"/>
      <c r="M187" s="536"/>
      <c r="N187" s="536"/>
      <c r="O187" s="361"/>
      <c r="P187" s="537"/>
      <c r="Q187" s="536"/>
      <c r="R187" s="538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5168.1000000000022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538">
        <v>428.60000000000036</v>
      </c>
      <c r="L188" s="63"/>
      <c r="M188" s="536"/>
      <c r="N188" s="536"/>
      <c r="O188" s="348"/>
      <c r="P188" s="537"/>
      <c r="Q188" s="536"/>
      <c r="R188" s="538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3382</v>
      </c>
      <c r="B189" s="3"/>
      <c r="C189" s="3"/>
      <c r="D189" s="33">
        <f t="shared" si="5"/>
        <v>4237.9999999999982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538">
        <v>257</v>
      </c>
      <c r="L189" s="63"/>
      <c r="M189" s="536"/>
      <c r="N189" s="536"/>
      <c r="O189" s="361"/>
      <c r="P189" s="537"/>
      <c r="Q189" s="536"/>
      <c r="R189" s="538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2003</v>
      </c>
      <c r="B190" s="3"/>
      <c r="C190" s="3"/>
      <c r="D190" s="33">
        <f t="shared" si="5"/>
        <v>4489.6000000000022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538">
        <v>433.30000000000109</v>
      </c>
      <c r="L190" s="63"/>
      <c r="M190" s="539"/>
      <c r="N190" s="536"/>
      <c r="O190" s="348"/>
      <c r="P190" s="537"/>
      <c r="Q190" s="536"/>
      <c r="R190" s="538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3401</v>
      </c>
      <c r="B191" s="3"/>
      <c r="C191" s="3"/>
      <c r="D191" s="33">
        <f t="shared" si="5"/>
        <v>2572.4499999999985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538">
        <v>49.899999999999636</v>
      </c>
      <c r="L191" s="63"/>
      <c r="M191" s="536"/>
      <c r="N191" s="536"/>
      <c r="O191" s="361"/>
      <c r="P191" s="537"/>
      <c r="Q191" s="536"/>
      <c r="R191" s="538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4954.3999999999887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538">
        <v>716.84999999999854</v>
      </c>
      <c r="L192" s="63"/>
      <c r="M192" s="539"/>
      <c r="N192" s="536"/>
      <c r="O192" s="349"/>
      <c r="P192" s="537"/>
      <c r="Q192" s="536"/>
      <c r="R192" s="538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2744.299999999997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538">
        <v>264.69999999999891</v>
      </c>
      <c r="L193" s="63"/>
      <c r="M193" s="536"/>
      <c r="N193" s="536"/>
      <c r="O193" s="348"/>
      <c r="P193" s="537"/>
      <c r="Q193" s="536"/>
      <c r="R193" s="538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3385</v>
      </c>
      <c r="B194" s="3"/>
      <c r="C194" s="3"/>
      <c r="D194" s="33">
        <f t="shared" si="5"/>
        <v>2039.8000000000031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538">
        <v>35.80000000000291</v>
      </c>
      <c r="L194" s="63"/>
      <c r="M194" s="536"/>
      <c r="N194" s="536"/>
      <c r="O194" s="361"/>
      <c r="P194" s="537"/>
      <c r="Q194" s="536"/>
      <c r="R194" s="538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2581.5999999999976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538">
        <v>316.89999999999782</v>
      </c>
      <c r="L195" s="63"/>
      <c r="M195" s="536"/>
      <c r="N195" s="536"/>
      <c r="O195" s="348"/>
      <c r="P195" s="537"/>
      <c r="Q195" s="536"/>
      <c r="R195" s="538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3244.6999999999989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538">
        <v>230.59999999999854</v>
      </c>
      <c r="L196" s="63"/>
      <c r="M196" s="536"/>
      <c r="N196" s="536"/>
      <c r="O196" s="349"/>
      <c r="P196" s="537"/>
      <c r="Q196" s="536"/>
      <c r="R196" s="538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4464.0999999999985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538">
        <v>664.20000000000073</v>
      </c>
      <c r="L197" s="63"/>
      <c r="M197" s="536"/>
      <c r="N197" s="536"/>
      <c r="O197" s="348"/>
      <c r="P197" s="537"/>
      <c r="Q197" s="536"/>
      <c r="R197" s="538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5837.1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538">
        <v>824.19999999999709</v>
      </c>
      <c r="L198" s="63"/>
      <c r="M198" s="540"/>
      <c r="N198" s="536"/>
      <c r="O198" s="348"/>
      <c r="P198" s="537"/>
      <c r="Q198" s="536"/>
      <c r="R198" s="538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4309.699999999998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538">
        <v>946.100000000004</v>
      </c>
      <c r="L199" s="63"/>
      <c r="M199" s="539"/>
      <c r="N199" s="536"/>
      <c r="O199" s="348"/>
      <c r="P199" s="537"/>
      <c r="Q199" s="536"/>
      <c r="R199" s="538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4662.6000000000076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538">
        <v>484.00000000000182</v>
      </c>
      <c r="L200" s="63"/>
      <c r="M200" s="225"/>
      <c r="N200" s="536"/>
      <c r="O200" s="348"/>
      <c r="P200" s="537"/>
      <c r="Q200" s="536"/>
      <c r="R200" s="538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2031</v>
      </c>
      <c r="B201" s="3"/>
      <c r="C201" s="3"/>
      <c r="D201" s="33">
        <f t="shared" si="5"/>
        <v>4060.300000000002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538">
        <v>490</v>
      </c>
      <c r="L201" s="63"/>
      <c r="M201" s="539"/>
      <c r="N201" s="536"/>
      <c r="O201" s="348"/>
      <c r="P201" s="537"/>
      <c r="Q201" s="536"/>
      <c r="R201" s="538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4090.9000000000024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538">
        <v>276.39999999999964</v>
      </c>
      <c r="L202" s="63"/>
      <c r="M202" s="536"/>
      <c r="N202" s="536"/>
      <c r="O202" s="361"/>
      <c r="P202" s="537"/>
      <c r="Q202" s="536"/>
      <c r="R202" s="538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3397</v>
      </c>
      <c r="B203" s="3"/>
      <c r="C203" s="3"/>
      <c r="D203" s="33">
        <f t="shared" si="5"/>
        <v>4239.4999999999945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538">
        <v>325.09999999999491</v>
      </c>
      <c r="L203" s="63"/>
      <c r="M203" s="536"/>
      <c r="N203" s="536"/>
      <c r="O203" s="361"/>
      <c r="P203" s="537"/>
      <c r="Q203" s="536"/>
      <c r="R203" s="538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4395.0999999999985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538">
        <v>277.60000000000036</v>
      </c>
      <c r="L204" s="63"/>
      <c r="M204" s="225"/>
      <c r="N204" s="536"/>
      <c r="O204" s="348"/>
      <c r="P204" s="537"/>
      <c r="Q204" s="536"/>
      <c r="R204" s="538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5344.2000000000044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538">
        <v>689.60000000000036</v>
      </c>
      <c r="L205" s="63"/>
      <c r="M205" s="540"/>
      <c r="N205" s="536"/>
      <c r="O205" s="348"/>
      <c r="P205" s="537"/>
      <c r="Q205" s="536"/>
      <c r="R205" s="538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4515.7999999999993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538">
        <v>736.80000000000109</v>
      </c>
      <c r="L206" s="63"/>
      <c r="M206" s="536"/>
      <c r="N206" s="536"/>
      <c r="O206" s="348"/>
      <c r="P206" s="537"/>
      <c r="Q206" s="536"/>
      <c r="R206" s="538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3368</v>
      </c>
      <c r="B207" s="3"/>
      <c r="C207" s="3"/>
      <c r="D207" s="33">
        <f>SUM(E207:DZ207)</f>
        <v>2026.0499999999977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538">
        <v>289.09999999999945</v>
      </c>
      <c r="L207" s="63"/>
      <c r="M207" s="539"/>
      <c r="N207" s="536"/>
      <c r="O207" s="349"/>
      <c r="P207" s="537"/>
      <c r="Q207" s="536"/>
      <c r="R207" s="538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2009</v>
      </c>
      <c r="B208" s="3"/>
      <c r="C208" s="3"/>
      <c r="D208" s="33">
        <f>SUM(E208:DZ208)</f>
        <v>4984.6000000000058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538">
        <v>758.09999999999854</v>
      </c>
      <c r="L208" s="63"/>
      <c r="M208" s="539"/>
      <c r="N208" s="536"/>
      <c r="O208" s="348"/>
      <c r="P208" s="537"/>
      <c r="Q208" s="536"/>
      <c r="R208" s="538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2322</v>
      </c>
      <c r="F212" s="110" t="s">
        <v>4828</v>
      </c>
      <c r="G212" s="110" t="s">
        <v>4829</v>
      </c>
      <c r="H212" s="110" t="s">
        <v>4830</v>
      </c>
      <c r="I212" s="110" t="s">
        <v>4897</v>
      </c>
      <c r="J212" s="110" t="s">
        <v>4953</v>
      </c>
      <c r="K212" s="110" t="s">
        <v>4954</v>
      </c>
      <c r="L212" s="110" t="s">
        <v>4955</v>
      </c>
      <c r="M212" s="110" t="s">
        <v>4956</v>
      </c>
      <c r="N212" s="110" t="s">
        <v>4975</v>
      </c>
      <c r="O212" s="110" t="s">
        <v>5023</v>
      </c>
      <c r="P212" s="110" t="s">
        <v>5066</v>
      </c>
      <c r="Q212" s="110" t="s">
        <v>5084</v>
      </c>
      <c r="R212" s="110" t="s">
        <v>5432</v>
      </c>
      <c r="S212" s="110" t="s">
        <v>5433</v>
      </c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3380</v>
      </c>
      <c r="B213" s="3"/>
      <c r="C213" s="3"/>
      <c r="D213" s="33">
        <f t="shared" ref="D213:D244" si="6">SUM(E213:DZ213)</f>
        <v>637.70000000000073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538">
        <v>52</v>
      </c>
      <c r="S213" s="538">
        <v>45.5</v>
      </c>
      <c r="T213" s="536"/>
      <c r="U213" s="536"/>
      <c r="V213" s="536"/>
      <c r="W213" s="361"/>
      <c r="X213" s="537"/>
      <c r="Y213" s="536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2011</v>
      </c>
      <c r="B214" s="3"/>
      <c r="C214" s="3"/>
      <c r="D214" s="33">
        <f t="shared" si="6"/>
        <v>536.59999999999945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538">
        <v>21</v>
      </c>
      <c r="S214" s="538">
        <v>0</v>
      </c>
      <c r="T214" s="539"/>
      <c r="U214" s="539"/>
      <c r="V214" s="536"/>
      <c r="W214" s="348"/>
      <c r="X214" s="537"/>
      <c r="Y214" s="536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716.29999999999677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538">
        <v>44</v>
      </c>
      <c r="S215" s="538">
        <v>52.8</v>
      </c>
      <c r="T215" s="225"/>
      <c r="U215" s="225"/>
      <c r="V215" s="536"/>
      <c r="W215" s="348"/>
      <c r="X215" s="537"/>
      <c r="Y215" s="536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2004</v>
      </c>
      <c r="B216" s="3"/>
      <c r="C216" s="3"/>
      <c r="D216" s="33">
        <f t="shared" si="6"/>
        <v>790.30000000000041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538">
        <v>21</v>
      </c>
      <c r="S216" s="538">
        <v>3.5999999999999996</v>
      </c>
      <c r="T216" s="539"/>
      <c r="U216" s="539"/>
      <c r="V216" s="536"/>
      <c r="W216" s="348"/>
      <c r="X216" s="537"/>
      <c r="Y216" s="536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411.19999999999754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538">
        <v>7</v>
      </c>
      <c r="S217" s="538">
        <v>0</v>
      </c>
      <c r="T217" s="225"/>
      <c r="U217" s="225"/>
      <c r="V217" s="536"/>
      <c r="W217" s="348"/>
      <c r="X217" s="537"/>
      <c r="Y217" s="536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797.69999999999811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538">
        <v>86</v>
      </c>
      <c r="S218" s="538">
        <v>38.5</v>
      </c>
      <c r="T218" s="225"/>
      <c r="U218" s="225"/>
      <c r="V218" s="536"/>
      <c r="W218" s="348"/>
      <c r="X218" s="537"/>
      <c r="Y218" s="536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3369</v>
      </c>
      <c r="B219" s="3"/>
      <c r="C219" s="3"/>
      <c r="D219" s="33">
        <f t="shared" si="6"/>
        <v>584.29999999999984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538">
        <v>52</v>
      </c>
      <c r="S219" s="538">
        <v>45.5</v>
      </c>
      <c r="T219" s="536"/>
      <c r="U219" s="536"/>
      <c r="V219" s="536"/>
      <c r="W219" s="361"/>
      <c r="X219" s="537"/>
      <c r="Y219" s="536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538">
        <v>0</v>
      </c>
      <c r="S220" s="538">
        <v>0</v>
      </c>
      <c r="T220" s="539"/>
      <c r="U220" s="539"/>
      <c r="V220" s="536"/>
      <c r="W220" s="348"/>
      <c r="X220" s="537"/>
      <c r="Y220" s="536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2024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538">
        <v>0</v>
      </c>
      <c r="S221" s="538">
        <v>0</v>
      </c>
      <c r="T221" s="539"/>
      <c r="U221" s="539"/>
      <c r="V221" s="536"/>
      <c r="W221" s="348"/>
      <c r="X221" s="537"/>
      <c r="Y221" s="536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3388</v>
      </c>
      <c r="B222" s="3"/>
      <c r="C222" s="3"/>
      <c r="D222" s="33">
        <f t="shared" si="6"/>
        <v>666.79999999999882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538">
        <v>99</v>
      </c>
      <c r="S222" s="538">
        <v>78.5</v>
      </c>
      <c r="T222" s="536"/>
      <c r="U222" s="536"/>
      <c r="V222" s="536"/>
      <c r="W222" s="361"/>
      <c r="X222" s="537"/>
      <c r="Y222" s="536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658.40000000000441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538">
        <v>56</v>
      </c>
      <c r="S223" s="538">
        <v>62.2</v>
      </c>
      <c r="T223" s="225"/>
      <c r="U223" s="225"/>
      <c r="V223" s="536"/>
      <c r="W223" s="348"/>
      <c r="X223" s="537"/>
      <c r="Y223" s="536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408.20000000000118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538">
        <v>0</v>
      </c>
      <c r="S224" s="538">
        <v>12.100000000000001</v>
      </c>
      <c r="T224" s="536"/>
      <c r="U224" s="536"/>
      <c r="V224" s="536"/>
      <c r="W224" s="348"/>
      <c r="X224" s="537"/>
      <c r="Y224" s="536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2054</v>
      </c>
      <c r="B225" s="3"/>
      <c r="C225" s="3"/>
      <c r="D225" s="33">
        <f t="shared" si="6"/>
        <v>648.84999999999945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538">
        <v>57.3</v>
      </c>
      <c r="S225" s="538">
        <v>67.2</v>
      </c>
      <c r="T225" s="539"/>
      <c r="U225" s="539"/>
      <c r="V225" s="536"/>
      <c r="W225" s="348"/>
      <c r="X225" s="537"/>
      <c r="Y225" s="536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703.1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538">
        <v>52</v>
      </c>
      <c r="S226" s="538">
        <v>45.5</v>
      </c>
      <c r="T226" s="536"/>
      <c r="U226" s="536"/>
      <c r="V226" s="536"/>
      <c r="W226" s="348"/>
      <c r="X226" s="537"/>
      <c r="Y226" s="536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2007</v>
      </c>
      <c r="B227" s="3"/>
      <c r="C227" s="3"/>
      <c r="D227" s="33">
        <f t="shared" si="6"/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538">
        <v>0</v>
      </c>
      <c r="S227" s="538">
        <v>0</v>
      </c>
      <c r="T227" s="539"/>
      <c r="U227" s="539"/>
      <c r="V227" s="536"/>
      <c r="W227" s="348"/>
      <c r="X227" s="537"/>
      <c r="Y227" s="536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3370</v>
      </c>
      <c r="B228" s="3"/>
      <c r="C228" s="3"/>
      <c r="D228" s="33">
        <f t="shared" si="6"/>
        <v>542.50000000000011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538">
        <v>28</v>
      </c>
      <c r="S228" s="538">
        <v>21</v>
      </c>
      <c r="T228" s="536"/>
      <c r="U228" s="536"/>
      <c r="V228" s="536"/>
      <c r="W228" s="361"/>
      <c r="X228" s="537"/>
      <c r="Y228" s="536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848.5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538">
        <v>58</v>
      </c>
      <c r="S229" s="538">
        <v>52.5</v>
      </c>
      <c r="T229" s="536"/>
      <c r="U229" s="536"/>
      <c r="V229" s="536"/>
      <c r="W229" s="348"/>
      <c r="X229" s="537"/>
      <c r="Y229" s="536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2025</v>
      </c>
      <c r="B230" s="3"/>
      <c r="C230" s="3"/>
      <c r="D230" s="33">
        <f t="shared" si="6"/>
        <v>675.29999999999734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538">
        <v>44</v>
      </c>
      <c r="S230" s="538">
        <v>42.4</v>
      </c>
      <c r="T230" s="539"/>
      <c r="U230" s="539"/>
      <c r="V230" s="536"/>
      <c r="W230" s="348"/>
      <c r="X230" s="537"/>
      <c r="Y230" s="536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3373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538">
        <v>0</v>
      </c>
      <c r="S231" s="538">
        <v>0</v>
      </c>
      <c r="T231" s="536"/>
      <c r="U231" s="536"/>
      <c r="V231" s="536"/>
      <c r="W231" s="361"/>
      <c r="X231" s="537"/>
      <c r="Y231" s="536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3387</v>
      </c>
      <c r="B232" s="3"/>
      <c r="C232" s="3"/>
      <c r="D232" s="33">
        <f t="shared" si="6"/>
        <v>534.50000000000455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538">
        <v>3.5999999999999996</v>
      </c>
      <c r="S232" s="538">
        <v>15.399999999999999</v>
      </c>
      <c r="T232" s="536"/>
      <c r="U232" s="536"/>
      <c r="V232" s="536"/>
      <c r="W232" s="361"/>
      <c r="X232" s="537"/>
      <c r="Y232" s="536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328.79999999999961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538">
        <v>0</v>
      </c>
      <c r="S233" s="538">
        <v>39</v>
      </c>
      <c r="T233" s="539"/>
      <c r="U233" s="539"/>
      <c r="V233" s="536"/>
      <c r="W233" s="349"/>
      <c r="X233" s="537"/>
      <c r="Y233" s="536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2019</v>
      </c>
      <c r="B234" s="3"/>
      <c r="C234" s="3"/>
      <c r="D234" s="33">
        <f t="shared" si="6"/>
        <v>603.80000000000007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538">
        <v>104.5</v>
      </c>
      <c r="S234" s="538">
        <v>57.6</v>
      </c>
      <c r="T234" s="539"/>
      <c r="U234" s="539"/>
      <c r="V234" s="536"/>
      <c r="W234" s="348"/>
      <c r="X234" s="537"/>
      <c r="Y234" s="536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680.10000000000196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538">
        <v>38.5</v>
      </c>
      <c r="S235" s="538">
        <v>48</v>
      </c>
      <c r="T235" s="539"/>
      <c r="U235" s="539"/>
      <c r="V235" s="536"/>
      <c r="W235" s="348"/>
      <c r="X235" s="537"/>
      <c r="Y235" s="536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3371</v>
      </c>
      <c r="B236" s="3"/>
      <c r="C236" s="3"/>
      <c r="D236" s="33">
        <f t="shared" si="6"/>
        <v>497.20000000000135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538">
        <v>33</v>
      </c>
      <c r="S236" s="538">
        <v>26.2</v>
      </c>
      <c r="T236" s="536"/>
      <c r="U236" s="536"/>
      <c r="V236" s="536"/>
      <c r="W236" s="361"/>
      <c r="X236" s="537"/>
      <c r="Y236" s="536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2026</v>
      </c>
      <c r="B237" s="3"/>
      <c r="C237" s="3"/>
      <c r="D237" s="33">
        <f t="shared" si="6"/>
        <v>383.9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538">
        <v>0</v>
      </c>
      <c r="S237" s="538">
        <v>33</v>
      </c>
      <c r="T237" s="539"/>
      <c r="U237" s="539"/>
      <c r="V237" s="536"/>
      <c r="W237" s="348"/>
      <c r="X237" s="537"/>
      <c r="Y237" s="536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517.79999999999859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538">
        <v>38.5</v>
      </c>
      <c r="S238" s="538">
        <v>53.8</v>
      </c>
      <c r="T238" s="225"/>
      <c r="U238" s="225"/>
      <c r="V238" s="536"/>
      <c r="W238" s="348"/>
      <c r="X238" s="537"/>
      <c r="Y238" s="536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346.59999999999889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538">
        <v>6</v>
      </c>
      <c r="S239" s="538">
        <v>0</v>
      </c>
      <c r="T239" s="536"/>
      <c r="U239" s="536"/>
      <c r="V239" s="536"/>
      <c r="W239" s="348"/>
      <c r="X239" s="537"/>
      <c r="Y239" s="536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2012</v>
      </c>
      <c r="B240" s="3"/>
      <c r="C240" s="3"/>
      <c r="D240" s="33">
        <f t="shared" si="6"/>
        <v>753.450000000003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538">
        <v>99</v>
      </c>
      <c r="S240" s="538">
        <v>126.5</v>
      </c>
      <c r="T240" s="539"/>
      <c r="U240" s="539"/>
      <c r="V240" s="536"/>
      <c r="W240" s="348"/>
      <c r="X240" s="537"/>
      <c r="Y240" s="536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3381</v>
      </c>
      <c r="B241" s="3"/>
      <c r="C241" s="3"/>
      <c r="D241" s="33">
        <f t="shared" si="6"/>
        <v>708.20000000000016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538">
        <v>60</v>
      </c>
      <c r="S241" s="538">
        <v>67.900000000000006</v>
      </c>
      <c r="T241" s="536"/>
      <c r="U241" s="536"/>
      <c r="V241" s="536"/>
      <c r="W241" s="361"/>
      <c r="X241" s="537"/>
      <c r="Y241" s="536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505.70000000000022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538">
        <v>0</v>
      </c>
      <c r="S242" s="538">
        <v>12.100000000000001</v>
      </c>
      <c r="T242" s="539"/>
      <c r="U242" s="539"/>
      <c r="V242" s="536"/>
      <c r="W242" s="349"/>
      <c r="X242" s="537"/>
      <c r="Y242" s="536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476.5000000000008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538">
        <v>0</v>
      </c>
      <c r="S243" s="538">
        <v>3.3000000000000003</v>
      </c>
      <c r="T243" s="539"/>
      <c r="U243" s="539"/>
      <c r="V243" s="536"/>
      <c r="W243" s="349"/>
      <c r="X243" s="537"/>
      <c r="Y243" s="536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602.20000000000164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538">
        <v>52</v>
      </c>
      <c r="S244" s="538">
        <v>45.5</v>
      </c>
      <c r="T244" s="536"/>
      <c r="U244" s="536"/>
      <c r="V244" s="536"/>
      <c r="W244" s="348"/>
      <c r="X244" s="537"/>
      <c r="Y244" s="536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755.89999999999952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538">
        <v>115.50000000000001</v>
      </c>
      <c r="S245" s="538">
        <v>56</v>
      </c>
      <c r="T245" s="539"/>
      <c r="U245" s="539"/>
      <c r="V245" s="536"/>
      <c r="W245" s="348"/>
      <c r="X245" s="537"/>
      <c r="Y245" s="536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3396</v>
      </c>
      <c r="B246" s="3"/>
      <c r="C246" s="3"/>
      <c r="D246" s="33">
        <f t="shared" si="7"/>
        <v>478.99999999999829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538">
        <v>0</v>
      </c>
      <c r="S246" s="538">
        <v>69.2</v>
      </c>
      <c r="T246" s="536"/>
      <c r="U246" s="536"/>
      <c r="V246" s="536"/>
      <c r="W246" s="361"/>
      <c r="X246" s="537"/>
      <c r="Y246" s="536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2008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538">
        <v>0</v>
      </c>
      <c r="S247" s="538">
        <v>0</v>
      </c>
      <c r="T247" s="539"/>
      <c r="U247" s="539"/>
      <c r="V247" s="536"/>
      <c r="W247" s="349"/>
      <c r="X247" s="537"/>
      <c r="Y247" s="536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522.69999999999959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538">
        <v>36</v>
      </c>
      <c r="S248" s="538">
        <v>63</v>
      </c>
      <c r="T248" s="539"/>
      <c r="U248" s="539"/>
      <c r="V248" s="536"/>
      <c r="W248" s="348"/>
      <c r="X248" s="537"/>
      <c r="Y248" s="536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794.90000000000214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538">
        <v>56</v>
      </c>
      <c r="S249" s="538">
        <v>101.5</v>
      </c>
      <c r="T249" s="536"/>
      <c r="U249" s="536"/>
      <c r="V249" s="536"/>
      <c r="W249" s="348"/>
      <c r="X249" s="537"/>
      <c r="Y249" s="536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650.59999999999729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538">
        <v>93.5</v>
      </c>
      <c r="S250" s="538">
        <v>76.900000000000006</v>
      </c>
      <c r="T250" s="536"/>
      <c r="U250" s="536"/>
      <c r="V250" s="536"/>
      <c r="W250" s="348"/>
      <c r="X250" s="537"/>
      <c r="Y250" s="536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3375</v>
      </c>
      <c r="B251" s="3"/>
      <c r="C251" s="3"/>
      <c r="D251" s="33">
        <f t="shared" si="7"/>
        <v>745.80000000000189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538">
        <v>78.2</v>
      </c>
      <c r="S251" s="538">
        <v>145</v>
      </c>
      <c r="T251" s="536"/>
      <c r="U251" s="536"/>
      <c r="V251" s="536"/>
      <c r="W251" s="361"/>
      <c r="X251" s="537"/>
      <c r="Y251" s="536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3400</v>
      </c>
      <c r="B252" s="3"/>
      <c r="C252" s="3"/>
      <c r="D252" s="33">
        <f t="shared" si="7"/>
        <v>564.99999999999955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538">
        <v>0</v>
      </c>
      <c r="S252" s="538">
        <v>16.5</v>
      </c>
      <c r="T252" s="536"/>
      <c r="U252" s="536"/>
      <c r="V252" s="536"/>
      <c r="W252" s="361"/>
      <c r="X252" s="537"/>
      <c r="Y252" s="536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3378</v>
      </c>
      <c r="B253" s="3"/>
      <c r="C253" s="3"/>
      <c r="D253" s="33">
        <f t="shared" si="7"/>
        <v>559.20000000000255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538">
        <v>0</v>
      </c>
      <c r="S253" s="538">
        <v>3.3000000000000003</v>
      </c>
      <c r="T253" s="536"/>
      <c r="U253" s="536"/>
      <c r="V253" s="536"/>
      <c r="W253" s="361"/>
      <c r="X253" s="537"/>
      <c r="Y253" s="536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671.59999999999911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538">
        <v>101.5</v>
      </c>
      <c r="S254" s="538">
        <v>49</v>
      </c>
      <c r="T254" s="225"/>
      <c r="U254" s="225"/>
      <c r="V254" s="536"/>
      <c r="W254" s="348"/>
      <c r="X254" s="537"/>
      <c r="Y254" s="536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3374</v>
      </c>
      <c r="B255" s="3"/>
      <c r="C255" s="3"/>
      <c r="D255" s="33">
        <f t="shared" si="7"/>
        <v>607.50000000000205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538">
        <v>56</v>
      </c>
      <c r="S255" s="538">
        <v>63.3</v>
      </c>
      <c r="T255" s="536"/>
      <c r="U255" s="536"/>
      <c r="V255" s="536"/>
      <c r="W255" s="361"/>
      <c r="X255" s="537"/>
      <c r="Y255" s="536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870.00000000000205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538">
        <v>97</v>
      </c>
      <c r="S256" s="538">
        <v>99.1</v>
      </c>
      <c r="T256" s="539"/>
      <c r="U256" s="539"/>
      <c r="V256" s="536"/>
      <c r="W256" s="348"/>
      <c r="X256" s="537"/>
      <c r="Y256" s="536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4499</v>
      </c>
      <c r="B257" s="3"/>
      <c r="C257" s="3"/>
      <c r="D257" s="33">
        <f t="shared" si="7"/>
        <v>581.09999999999775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538">
        <v>94.5</v>
      </c>
      <c r="S257" s="538">
        <v>64.400000000000006</v>
      </c>
      <c r="T257" s="539"/>
      <c r="U257" s="539"/>
      <c r="V257" s="536"/>
      <c r="W257" s="348"/>
      <c r="X257" s="537"/>
      <c r="Y257" s="536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653.29999999999973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538">
        <v>60</v>
      </c>
      <c r="S258" s="538">
        <v>52.5</v>
      </c>
      <c r="T258" s="536"/>
      <c r="U258" s="536"/>
      <c r="V258" s="536"/>
      <c r="W258" s="348"/>
      <c r="X258" s="537"/>
      <c r="Y258" s="536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727.29999999999927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538">
        <v>108.5</v>
      </c>
      <c r="S259" s="538">
        <v>49</v>
      </c>
      <c r="T259" s="536"/>
      <c r="U259" s="536"/>
      <c r="V259" s="536"/>
      <c r="W259" s="348"/>
      <c r="X259" s="537"/>
      <c r="Y259" s="536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356.2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538">
        <v>49</v>
      </c>
      <c r="S260" s="538">
        <v>0</v>
      </c>
      <c r="T260" s="536"/>
      <c r="U260" s="536"/>
      <c r="V260" s="536"/>
      <c r="W260" s="348"/>
      <c r="X260" s="537"/>
      <c r="Y260" s="536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3367</v>
      </c>
      <c r="B261" s="3"/>
      <c r="C261" s="3"/>
      <c r="D261" s="33">
        <f t="shared" si="7"/>
        <v>264.69999999999987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538">
        <v>0</v>
      </c>
      <c r="S261" s="538">
        <v>14.7</v>
      </c>
      <c r="T261" s="539"/>
      <c r="U261" s="539"/>
      <c r="V261" s="536"/>
      <c r="W261" s="349"/>
      <c r="X261" s="537"/>
      <c r="Y261" s="536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2027</v>
      </c>
      <c r="B262" s="3"/>
      <c r="C262" s="3"/>
      <c r="D262" s="33">
        <f t="shared" si="7"/>
        <v>511.60000000000144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538">
        <v>39</v>
      </c>
      <c r="S262" s="538">
        <v>74</v>
      </c>
      <c r="T262" s="539"/>
      <c r="U262" s="539"/>
      <c r="V262" s="536"/>
      <c r="W262" s="348"/>
      <c r="X262" s="537"/>
      <c r="Y262" s="536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3377</v>
      </c>
      <c r="B263" s="3"/>
      <c r="C263" s="3"/>
      <c r="D263" s="33">
        <f t="shared" si="7"/>
        <v>810.99999999999955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538">
        <v>60</v>
      </c>
      <c r="S263" s="538">
        <v>108.5</v>
      </c>
      <c r="T263" s="536"/>
      <c r="U263" s="536"/>
      <c r="V263" s="536"/>
      <c r="W263" s="361"/>
      <c r="X263" s="537"/>
      <c r="Y263" s="536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2028</v>
      </c>
      <c r="B264" s="3"/>
      <c r="C264" s="3"/>
      <c r="D264" s="33">
        <f t="shared" si="7"/>
        <v>649.69999999999902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538">
        <v>52</v>
      </c>
      <c r="S264" s="538">
        <v>45.5</v>
      </c>
      <c r="T264" s="539"/>
      <c r="U264" s="539"/>
      <c r="V264" s="536"/>
      <c r="W264" s="348"/>
      <c r="X264" s="537"/>
      <c r="Y264" s="536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538">
        <v>0</v>
      </c>
      <c r="S265" s="538">
        <v>0</v>
      </c>
      <c r="T265" s="225"/>
      <c r="U265" s="225"/>
      <c r="V265" s="536"/>
      <c r="W265" s="348"/>
      <c r="X265" s="537"/>
      <c r="Y265" s="536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1020.2000000000018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538">
        <v>98</v>
      </c>
      <c r="S266" s="538">
        <v>49</v>
      </c>
      <c r="T266" s="536"/>
      <c r="U266" s="536"/>
      <c r="V266" s="536"/>
      <c r="W266" s="348"/>
      <c r="X266" s="537"/>
      <c r="Y266" s="536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3376</v>
      </c>
      <c r="B267" s="3"/>
      <c r="C267" s="3"/>
      <c r="D267" s="33">
        <f t="shared" si="7"/>
        <v>784.09999999999911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538">
        <v>60</v>
      </c>
      <c r="S267" s="538">
        <v>127.9</v>
      </c>
      <c r="T267" s="536"/>
      <c r="U267" s="536"/>
      <c r="V267" s="536"/>
      <c r="W267" s="361"/>
      <c r="X267" s="537"/>
      <c r="Y267" s="536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3383</v>
      </c>
      <c r="B268" s="3"/>
      <c r="C268" s="3"/>
      <c r="D268" s="33">
        <f t="shared" si="7"/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538">
        <v>0</v>
      </c>
      <c r="S268" s="538">
        <v>0</v>
      </c>
      <c r="T268" s="536"/>
      <c r="U268" s="536"/>
      <c r="V268" s="536"/>
      <c r="W268" s="361"/>
      <c r="X268" s="537"/>
      <c r="Y268" s="536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595.80000000000132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538">
        <v>56</v>
      </c>
      <c r="S269" s="538">
        <v>49</v>
      </c>
      <c r="T269" s="536"/>
      <c r="U269" s="536"/>
      <c r="V269" s="536"/>
      <c r="W269" s="348"/>
      <c r="X269" s="537"/>
      <c r="Y269" s="536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361.30000000000183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538">
        <v>38.5</v>
      </c>
      <c r="S270" s="538">
        <v>0</v>
      </c>
      <c r="T270" s="539"/>
      <c r="U270" s="539"/>
      <c r="V270" s="536"/>
      <c r="W270" s="348"/>
      <c r="X270" s="537"/>
      <c r="Y270" s="536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410.00000000000011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538">
        <v>0</v>
      </c>
      <c r="S271" s="538">
        <v>15.399999999999999</v>
      </c>
      <c r="T271" s="536"/>
      <c r="U271" s="536"/>
      <c r="V271" s="536"/>
      <c r="W271" s="348"/>
      <c r="X271" s="537"/>
      <c r="Y271" s="536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601.10000000000105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538">
        <v>84</v>
      </c>
      <c r="S272" s="538">
        <v>79.2</v>
      </c>
      <c r="T272" s="225"/>
      <c r="U272" s="225"/>
      <c r="V272" s="536"/>
      <c r="W272" s="348"/>
      <c r="X272" s="537"/>
      <c r="Y272" s="536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823.19999999999891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538">
        <v>56</v>
      </c>
      <c r="S273" s="538">
        <v>104.2</v>
      </c>
      <c r="T273" s="225"/>
      <c r="U273" s="225"/>
      <c r="V273" s="536"/>
      <c r="W273" s="349"/>
      <c r="X273" s="537"/>
      <c r="Y273" s="536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3372</v>
      </c>
      <c r="B274" s="3"/>
      <c r="C274" s="3"/>
      <c r="D274" s="33">
        <f t="shared" si="7"/>
        <v>581.00000000000227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538">
        <v>48</v>
      </c>
      <c r="S274" s="538">
        <v>98</v>
      </c>
      <c r="T274" s="536"/>
      <c r="U274" s="536"/>
      <c r="V274" s="536"/>
      <c r="W274" s="361"/>
      <c r="X274" s="537"/>
      <c r="Y274" s="536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555.20000000000141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538">
        <v>52</v>
      </c>
      <c r="S275" s="538">
        <v>92.2</v>
      </c>
      <c r="T275" s="536"/>
      <c r="U275" s="536"/>
      <c r="V275" s="536"/>
      <c r="W275" s="348"/>
      <c r="X275" s="537"/>
      <c r="Y275" s="536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538">
        <v>0</v>
      </c>
      <c r="S276" s="538">
        <v>0</v>
      </c>
      <c r="T276" s="539"/>
      <c r="U276" s="539"/>
      <c r="V276" s="536"/>
      <c r="W276" s="349"/>
      <c r="X276" s="537"/>
      <c r="Y276" s="536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464.09999999999985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538">
        <v>56</v>
      </c>
      <c r="S277" s="538">
        <v>59.5</v>
      </c>
      <c r="T277" s="536"/>
      <c r="U277" s="536"/>
      <c r="V277" s="536"/>
      <c r="W277" s="349"/>
      <c r="X277" s="537"/>
      <c r="Y277" s="536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379.80000000000109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538">
        <v>0</v>
      </c>
      <c r="S278" s="538">
        <v>16.5</v>
      </c>
      <c r="T278" s="539"/>
      <c r="U278" s="539"/>
      <c r="V278" s="536"/>
      <c r="W278" s="348"/>
      <c r="X278" s="537"/>
      <c r="Y278" s="536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3384</v>
      </c>
      <c r="B279" s="3"/>
      <c r="C279" s="3"/>
      <c r="D279" s="33">
        <f t="shared" si="8"/>
        <v>803.50000000000023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538">
        <v>52</v>
      </c>
      <c r="S279" s="538">
        <v>57.6</v>
      </c>
      <c r="T279" s="536"/>
      <c r="U279" s="536"/>
      <c r="V279" s="536"/>
      <c r="W279" s="361"/>
      <c r="X279" s="537"/>
      <c r="Y279" s="536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626.9999999999992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538">
        <v>38.5</v>
      </c>
      <c r="S280" s="538">
        <v>15.399999999999999</v>
      </c>
      <c r="T280" s="536"/>
      <c r="U280" s="536"/>
      <c r="V280" s="536"/>
      <c r="W280" s="349"/>
      <c r="X280" s="537"/>
      <c r="Y280" s="536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762.20000000000061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538">
        <v>44</v>
      </c>
      <c r="S281" s="538">
        <v>51.7</v>
      </c>
      <c r="T281" s="536"/>
      <c r="U281" s="536"/>
      <c r="V281" s="536"/>
      <c r="W281" s="348"/>
      <c r="X281" s="537"/>
      <c r="Y281" s="536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538">
        <v>0</v>
      </c>
      <c r="S282" s="538">
        <v>0</v>
      </c>
      <c r="T282" s="536"/>
      <c r="U282" s="536"/>
      <c r="V282" s="536"/>
      <c r="W282" s="348"/>
      <c r="X282" s="537"/>
      <c r="Y282" s="536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387.49999999999841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538">
        <v>4.4000000000000004</v>
      </c>
      <c r="S283" s="538">
        <v>0</v>
      </c>
      <c r="T283" s="225"/>
      <c r="U283" s="225"/>
      <c r="V283" s="536"/>
      <c r="W283" s="348"/>
      <c r="X283" s="537"/>
      <c r="Y283" s="536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3399</v>
      </c>
      <c r="B284" s="3"/>
      <c r="C284" s="3"/>
      <c r="D284" s="33">
        <f t="shared" si="8"/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538">
        <v>0</v>
      </c>
      <c r="S284" s="538">
        <v>0</v>
      </c>
      <c r="T284" s="536"/>
      <c r="U284" s="536"/>
      <c r="V284" s="536"/>
      <c r="W284" s="361"/>
      <c r="X284" s="537"/>
      <c r="Y284" s="536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474.39999999999964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538">
        <v>42</v>
      </c>
      <c r="S285" s="538">
        <v>16.5</v>
      </c>
      <c r="T285" s="539"/>
      <c r="U285" s="539"/>
      <c r="V285" s="536"/>
      <c r="W285" s="348"/>
      <c r="X285" s="537"/>
      <c r="Y285" s="536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2051</v>
      </c>
      <c r="B286" s="3"/>
      <c r="C286" s="3"/>
      <c r="D286" s="33">
        <f t="shared" si="8"/>
        <v>496.70000000000044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538">
        <v>60</v>
      </c>
      <c r="S286" s="538">
        <v>31.9</v>
      </c>
      <c r="T286" s="539"/>
      <c r="U286" s="539"/>
      <c r="V286" s="536"/>
      <c r="W286" s="348"/>
      <c r="X286" s="537"/>
      <c r="Y286" s="536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538">
        <v>59.3</v>
      </c>
      <c r="S287" s="538">
        <v>49</v>
      </c>
      <c r="T287" s="536"/>
      <c r="U287" s="536"/>
      <c r="V287" s="536"/>
      <c r="W287" s="348"/>
      <c r="X287" s="537"/>
      <c r="Y287" s="536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570.89999999999895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538">
        <v>30</v>
      </c>
      <c r="S288" s="538">
        <v>22.5</v>
      </c>
      <c r="T288" s="536"/>
      <c r="U288" s="536"/>
      <c r="V288" s="536"/>
      <c r="W288" s="348"/>
      <c r="X288" s="537"/>
      <c r="Y288" s="536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2053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538">
        <v>0</v>
      </c>
      <c r="S289" s="538">
        <v>0</v>
      </c>
      <c r="T289" s="539"/>
      <c r="U289" s="539"/>
      <c r="V289" s="536"/>
      <c r="W289" s="348"/>
      <c r="X289" s="537"/>
      <c r="Y289" s="536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2158</v>
      </c>
      <c r="B290" s="3"/>
      <c r="C290" s="3"/>
      <c r="D290" s="33">
        <f t="shared" si="8"/>
        <v>664.09999999999991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538">
        <v>52</v>
      </c>
      <c r="S290" s="538">
        <v>45.5</v>
      </c>
      <c r="T290" s="539"/>
      <c r="U290" s="539"/>
      <c r="V290" s="536"/>
      <c r="W290" s="348"/>
      <c r="X290" s="537"/>
      <c r="Y290" s="536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3379</v>
      </c>
      <c r="B291" s="3"/>
      <c r="C291" s="3"/>
      <c r="D291" s="33">
        <f t="shared" si="8"/>
        <v>559.19999999999857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538">
        <v>1.5</v>
      </c>
      <c r="S291" s="538">
        <v>18.200000000000003</v>
      </c>
      <c r="T291" s="536"/>
      <c r="U291" s="536"/>
      <c r="V291" s="536"/>
      <c r="W291" s="361"/>
      <c r="X291" s="537"/>
      <c r="Y291" s="536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671.50000000000318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538">
        <v>56</v>
      </c>
      <c r="S292" s="538">
        <v>49</v>
      </c>
      <c r="T292" s="536"/>
      <c r="U292" s="536"/>
      <c r="V292" s="536"/>
      <c r="W292" s="348"/>
      <c r="X292" s="537"/>
      <c r="Y292" s="536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3382</v>
      </c>
      <c r="B293" s="3"/>
      <c r="C293" s="3"/>
      <c r="D293" s="33">
        <f t="shared" si="8"/>
        <v>577.49999999999818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538">
        <v>0</v>
      </c>
      <c r="S293" s="538">
        <v>23</v>
      </c>
      <c r="T293" s="536"/>
      <c r="U293" s="536"/>
      <c r="V293" s="536"/>
      <c r="W293" s="361"/>
      <c r="X293" s="537"/>
      <c r="Y293" s="536"/>
      <c r="AA293" s="82"/>
      <c r="AB293" s="82"/>
      <c r="AC293" s="3"/>
      <c r="AD293" s="79"/>
      <c r="AE293" s="137"/>
    </row>
    <row r="294" spans="1:40" ht="15.75">
      <c r="A294" s="60" t="s">
        <v>2003</v>
      </c>
      <c r="B294" s="3"/>
      <c r="C294" s="3"/>
      <c r="D294" s="33">
        <f t="shared" si="8"/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538">
        <v>0</v>
      </c>
      <c r="S294" s="538">
        <v>0</v>
      </c>
      <c r="T294" s="539"/>
      <c r="U294" s="539"/>
      <c r="V294" s="536"/>
      <c r="W294" s="348"/>
      <c r="X294" s="537"/>
      <c r="Y294" s="536"/>
    </row>
    <row r="295" spans="1:40" ht="15.75">
      <c r="A295" s="3" t="s">
        <v>3401</v>
      </c>
      <c r="B295" s="3"/>
      <c r="C295" s="3"/>
      <c r="D295" s="33">
        <f t="shared" si="8"/>
        <v>491.9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538">
        <v>0</v>
      </c>
      <c r="S295" s="538">
        <v>39</v>
      </c>
      <c r="T295" s="536"/>
      <c r="U295" s="536"/>
      <c r="V295" s="536"/>
      <c r="W295" s="361"/>
      <c r="X295" s="537"/>
      <c r="Y295" s="536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639.29999999999927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538">
        <v>102</v>
      </c>
      <c r="S296" s="538">
        <v>38.5</v>
      </c>
      <c r="T296" s="539"/>
      <c r="U296" s="539"/>
      <c r="V296" s="536"/>
      <c r="W296" s="349"/>
      <c r="X296" s="537"/>
      <c r="Y296" s="536"/>
    </row>
    <row r="297" spans="1:40" ht="15.75">
      <c r="A297" s="3" t="s">
        <v>790</v>
      </c>
      <c r="B297" s="3"/>
      <c r="C297" s="3"/>
      <c r="D297" s="33">
        <f t="shared" si="8"/>
        <v>1104.0000000000009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538">
        <v>56</v>
      </c>
      <c r="S297" s="538">
        <v>128.30000000000001</v>
      </c>
      <c r="T297" s="536"/>
      <c r="U297" s="536"/>
      <c r="V297" s="536"/>
      <c r="W297" s="348"/>
      <c r="X297" s="537"/>
      <c r="Y297" s="536"/>
      <c r="AA297" s="278"/>
      <c r="AB297" s="278"/>
      <c r="AC297" s="63"/>
      <c r="AD297" s="348"/>
      <c r="AE297" s="63"/>
      <c r="AF297" s="63"/>
    </row>
    <row r="298" spans="1:40" ht="15.75">
      <c r="A298" s="3" t="s">
        <v>3385</v>
      </c>
      <c r="B298" s="3"/>
      <c r="C298" s="3"/>
      <c r="D298" s="33">
        <f t="shared" si="8"/>
        <v>577.40000000000111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538">
        <v>63.4</v>
      </c>
      <c r="S298" s="538">
        <v>101.5</v>
      </c>
      <c r="T298" s="536"/>
      <c r="U298" s="536"/>
      <c r="V298" s="536"/>
      <c r="W298" s="361"/>
      <c r="X298" s="537"/>
      <c r="Y298" s="536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637.19999999999982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538">
        <v>114.4</v>
      </c>
      <c r="S299" s="538">
        <v>45.5</v>
      </c>
      <c r="T299" s="536"/>
      <c r="U299" s="536"/>
      <c r="V299" s="536"/>
      <c r="W299" s="348"/>
      <c r="X299" s="537"/>
      <c r="Y299" s="536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516.69999999999914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538">
        <v>0</v>
      </c>
      <c r="S300" s="538">
        <v>52</v>
      </c>
      <c r="T300" s="536"/>
      <c r="U300" s="536"/>
      <c r="V300" s="536"/>
      <c r="W300" s="349"/>
      <c r="X300" s="537"/>
      <c r="Y300" s="536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489.30000000000115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538">
        <v>48</v>
      </c>
      <c r="S301" s="538">
        <v>42</v>
      </c>
      <c r="T301" s="536"/>
      <c r="U301" s="536"/>
      <c r="V301" s="536"/>
      <c r="W301" s="348"/>
      <c r="X301" s="537"/>
      <c r="Y301" s="536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657.4000000000018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538">
        <v>48</v>
      </c>
      <c r="S302" s="538">
        <v>94.5</v>
      </c>
      <c r="T302" s="540"/>
      <c r="U302" s="540"/>
      <c r="V302" s="536"/>
      <c r="W302" s="348"/>
      <c r="X302" s="537"/>
      <c r="Y302" s="536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549.50000000000011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538">
        <v>0</v>
      </c>
      <c r="S303" s="538">
        <v>8.4</v>
      </c>
      <c r="T303" s="539"/>
      <c r="U303" s="539"/>
      <c r="V303" s="536"/>
      <c r="W303" s="348"/>
      <c r="X303" s="537"/>
      <c r="Y303" s="536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648.80000000000109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538">
        <v>0</v>
      </c>
      <c r="S304" s="538">
        <v>76.900000000000006</v>
      </c>
      <c r="T304" s="225"/>
      <c r="U304" s="225"/>
      <c r="V304" s="536"/>
      <c r="W304" s="348"/>
      <c r="X304" s="537"/>
      <c r="Y304" s="536"/>
      <c r="AA304" s="278"/>
      <c r="AB304" s="278"/>
      <c r="AC304" s="63"/>
      <c r="AD304" s="348"/>
      <c r="AE304" s="63"/>
      <c r="AF304" s="63"/>
    </row>
    <row r="305" spans="1:32" ht="15.75">
      <c r="A305" s="60" t="s">
        <v>2031</v>
      </c>
      <c r="B305" s="3"/>
      <c r="C305" s="3"/>
      <c r="D305" s="33">
        <f t="shared" si="8"/>
        <v>347.6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538">
        <v>0</v>
      </c>
      <c r="S305" s="538">
        <v>5.5</v>
      </c>
      <c r="T305" s="539"/>
      <c r="U305" s="539"/>
      <c r="V305" s="536"/>
      <c r="W305" s="348"/>
      <c r="X305" s="537"/>
      <c r="Y305" s="536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538">
        <v>0</v>
      </c>
      <c r="S306" s="538">
        <v>0</v>
      </c>
      <c r="T306" s="536"/>
      <c r="U306" s="536"/>
      <c r="V306" s="536"/>
      <c r="W306" s="361"/>
      <c r="X306" s="537"/>
      <c r="Y306" s="536"/>
      <c r="AA306" s="225"/>
      <c r="AB306" s="225"/>
      <c r="AC306" s="63"/>
      <c r="AD306" s="349"/>
      <c r="AE306" s="63"/>
      <c r="AF306" s="63"/>
    </row>
    <row r="307" spans="1:32" ht="15.75">
      <c r="A307" s="3" t="s">
        <v>3397</v>
      </c>
      <c r="B307" s="3"/>
      <c r="C307" s="3"/>
      <c r="D307" s="33">
        <f t="shared" si="8"/>
        <v>454.79999999999961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538">
        <v>44</v>
      </c>
      <c r="S307" s="538">
        <v>38.5</v>
      </c>
      <c r="T307" s="536"/>
      <c r="U307" s="536"/>
      <c r="V307" s="536"/>
      <c r="W307" s="361"/>
      <c r="X307" s="537"/>
      <c r="Y307" s="536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965.59999999999923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538">
        <v>102</v>
      </c>
      <c r="S308" s="538">
        <v>61.6</v>
      </c>
      <c r="T308" s="225"/>
      <c r="U308" s="225"/>
      <c r="V308" s="536"/>
      <c r="W308" s="348"/>
      <c r="X308" s="537"/>
      <c r="Y308" s="536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691.00000000000443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538">
        <v>104.5</v>
      </c>
      <c r="S309" s="538">
        <v>66</v>
      </c>
      <c r="T309" s="540"/>
      <c r="U309" s="540"/>
      <c r="V309" s="536"/>
      <c r="W309" s="348"/>
      <c r="X309" s="537"/>
      <c r="Y309" s="536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422.29999999999995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538">
        <v>0</v>
      </c>
      <c r="S310" s="538">
        <v>3.9000000000000004</v>
      </c>
      <c r="T310" s="536"/>
      <c r="U310" s="536"/>
      <c r="V310" s="536"/>
      <c r="W310" s="348"/>
      <c r="X310" s="537"/>
      <c r="Y310" s="536"/>
      <c r="AA310" s="278"/>
      <c r="AB310" s="278"/>
      <c r="AC310" s="63"/>
      <c r="AD310" s="349"/>
      <c r="AE310" s="63"/>
      <c r="AF310" s="63"/>
    </row>
    <row r="311" spans="1:32" ht="15.75">
      <c r="A311" s="60" t="s">
        <v>3368</v>
      </c>
      <c r="B311" s="3"/>
      <c r="C311" s="3"/>
      <c r="D311" s="33">
        <f>SUM(E311:DZ311)</f>
        <v>627.99999999999932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538">
        <v>82.5</v>
      </c>
      <c r="S311" s="538">
        <v>52.5</v>
      </c>
      <c r="T311" s="539"/>
      <c r="U311" s="539"/>
      <c r="V311" s="536"/>
      <c r="W311" s="349"/>
      <c r="X311" s="537"/>
      <c r="Y311" s="536"/>
      <c r="AA311" s="63"/>
      <c r="AB311" s="63"/>
      <c r="AC311" s="63"/>
      <c r="AD311" s="348"/>
      <c r="AE311" s="63"/>
      <c r="AF311" s="63"/>
    </row>
    <row r="312" spans="1:32" ht="15.75">
      <c r="A312" s="60" t="s">
        <v>2009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538">
        <v>0</v>
      </c>
      <c r="S312" s="538">
        <v>0</v>
      </c>
      <c r="T312" s="539"/>
      <c r="U312" s="539"/>
      <c r="V312" s="536"/>
      <c r="W312" s="348"/>
      <c r="X312" s="537"/>
      <c r="Y312" s="536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4148</v>
      </c>
      <c r="F316" s="110" t="s">
        <v>4149</v>
      </c>
      <c r="G316" s="110" t="s">
        <v>4800</v>
      </c>
      <c r="H316" s="110" t="s">
        <v>4810</v>
      </c>
      <c r="I316" s="110" t="s">
        <v>4812</v>
      </c>
      <c r="J316" s="110" t="s">
        <v>5342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3380</v>
      </c>
      <c r="B317" s="3"/>
      <c r="C317" s="3"/>
      <c r="D317" s="33">
        <f t="shared" ref="D317:D348" si="9">SUM(E317:DZ317)</f>
        <v>678.50000000000023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538">
        <v>1.3000000000001819</v>
      </c>
      <c r="K317" s="63"/>
      <c r="L317" s="536"/>
      <c r="M317" s="536"/>
      <c r="N317" s="361"/>
      <c r="O317" s="537"/>
      <c r="P317" s="536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2011</v>
      </c>
      <c r="B318" s="3"/>
      <c r="C318" s="3"/>
      <c r="D318" s="33">
        <f t="shared" si="9"/>
        <v>438.39999999999702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538">
        <v>55.69999999999709</v>
      </c>
      <c r="K318" s="278"/>
      <c r="L318" s="539"/>
      <c r="M318" s="536"/>
      <c r="N318" s="348"/>
      <c r="O318" s="537"/>
      <c r="P318" s="536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579.64999999999714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538">
        <v>86.399999999997817</v>
      </c>
      <c r="K319" s="225"/>
      <c r="L319" s="225"/>
      <c r="M319" s="536"/>
      <c r="N319" s="348"/>
      <c r="O319" s="537"/>
      <c r="P319" s="536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2004</v>
      </c>
      <c r="B320" s="3"/>
      <c r="C320" s="3"/>
      <c r="D320" s="33">
        <f t="shared" si="9"/>
        <v>501.60000000000105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538">
        <v>63.400000000000546</v>
      </c>
      <c r="K320" s="278"/>
      <c r="L320" s="539"/>
      <c r="M320" s="536"/>
      <c r="N320" s="348"/>
      <c r="O320" s="537"/>
      <c r="P320" s="536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415.60000000000105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538">
        <v>51.900000000001455</v>
      </c>
      <c r="K321" s="225"/>
      <c r="L321" s="225"/>
      <c r="M321" s="536"/>
      <c r="N321" s="348"/>
      <c r="O321" s="537"/>
      <c r="P321" s="536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673.49999999999773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538">
        <v>102.39999999999782</v>
      </c>
      <c r="K322" s="225"/>
      <c r="L322" s="225"/>
      <c r="M322" s="536"/>
      <c r="N322" s="348"/>
      <c r="O322" s="537"/>
      <c r="P322" s="536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3369</v>
      </c>
      <c r="B323" s="3"/>
      <c r="C323" s="3"/>
      <c r="D323" s="33">
        <f t="shared" si="9"/>
        <v>826.199999999998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538">
        <v>111.89999999999782</v>
      </c>
      <c r="K323" s="63"/>
      <c r="L323" s="536"/>
      <c r="M323" s="536"/>
      <c r="N323" s="361"/>
      <c r="O323" s="537"/>
      <c r="P323" s="536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427.10000000000065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538">
        <v>28.600000000000364</v>
      </c>
      <c r="K324" s="278"/>
      <c r="L324" s="539"/>
      <c r="M324" s="536"/>
      <c r="N324" s="348"/>
      <c r="O324" s="537"/>
      <c r="P324" s="536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2024</v>
      </c>
      <c r="B325" s="3"/>
      <c r="C325" s="3"/>
      <c r="D325" s="33">
        <f t="shared" si="9"/>
        <v>912.09999999999866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538">
        <v>202.79999999999927</v>
      </c>
      <c r="K325" s="278"/>
      <c r="L325" s="539"/>
      <c r="M325" s="536"/>
      <c r="N325" s="348"/>
      <c r="O325" s="537"/>
      <c r="P325" s="536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3388</v>
      </c>
      <c r="B326" s="3"/>
      <c r="C326" s="3"/>
      <c r="D326" s="33">
        <f t="shared" si="9"/>
        <v>640.79999999999961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538">
        <v>64.899999999999636</v>
      </c>
      <c r="K326" s="63"/>
      <c r="L326" s="536"/>
      <c r="M326" s="536"/>
      <c r="N326" s="361"/>
      <c r="O326" s="537"/>
      <c r="P326" s="536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660.90000000000373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538">
        <v>183.50000000000364</v>
      </c>
      <c r="K327" s="225"/>
      <c r="L327" s="225"/>
      <c r="M327" s="536"/>
      <c r="N327" s="348"/>
      <c r="O327" s="537"/>
      <c r="P327" s="536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521.80000000000223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538">
        <v>80.500000000001819</v>
      </c>
      <c r="K328" s="63"/>
      <c r="L328" s="536"/>
      <c r="M328" s="536"/>
      <c r="N328" s="348"/>
      <c r="O328" s="537"/>
      <c r="P328" s="536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2054</v>
      </c>
      <c r="B329" s="3"/>
      <c r="C329" s="3"/>
      <c r="D329" s="33">
        <f t="shared" si="9"/>
        <v>595.20000000000005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538">
        <v>52.300000000000182</v>
      </c>
      <c r="K329" s="278"/>
      <c r="L329" s="539"/>
      <c r="M329" s="536"/>
      <c r="N329" s="348"/>
      <c r="O329" s="537"/>
      <c r="P329" s="536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367.30000000000075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538">
        <v>57.200000000000728</v>
      </c>
      <c r="K330" s="63"/>
      <c r="L330" s="536"/>
      <c r="M330" s="536"/>
      <c r="N330" s="348"/>
      <c r="O330" s="537"/>
      <c r="P330" s="536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2007</v>
      </c>
      <c r="B331" s="3"/>
      <c r="C331" s="3"/>
      <c r="D331" s="33">
        <f t="shared" si="9"/>
        <v>727.90000000000236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538">
        <v>96.700000000002547</v>
      </c>
      <c r="K331" s="278"/>
      <c r="L331" s="539"/>
      <c r="M331" s="536"/>
      <c r="N331" s="348"/>
      <c r="O331" s="537"/>
      <c r="P331" s="536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3370</v>
      </c>
      <c r="B332" s="3"/>
      <c r="C332" s="3"/>
      <c r="D332" s="33">
        <f t="shared" si="9"/>
        <v>572.80000000000041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538">
        <v>126.20000000000073</v>
      </c>
      <c r="K332" s="63"/>
      <c r="L332" s="536"/>
      <c r="M332" s="536"/>
      <c r="N332" s="361"/>
      <c r="O332" s="537"/>
      <c r="P332" s="536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538">
        <v>0</v>
      </c>
      <c r="K333" s="63"/>
      <c r="L333" s="536"/>
      <c r="M333" s="536"/>
      <c r="N333" s="348"/>
      <c r="O333" s="537"/>
      <c r="P333" s="536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2025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538">
        <v>0</v>
      </c>
      <c r="K334" s="278"/>
      <c r="L334" s="539"/>
      <c r="M334" s="536"/>
      <c r="N334" s="348"/>
      <c r="O334" s="537"/>
      <c r="P334" s="536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3373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538">
        <v>0</v>
      </c>
      <c r="K335" s="63"/>
      <c r="L335" s="536"/>
      <c r="M335" s="536"/>
      <c r="N335" s="361"/>
      <c r="O335" s="537"/>
      <c r="P335" s="536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3387</v>
      </c>
      <c r="B336" s="3"/>
      <c r="C336" s="3"/>
      <c r="D336" s="33">
        <f t="shared" si="9"/>
        <v>584.20000000000357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538">
        <v>109.90000000000327</v>
      </c>
      <c r="K336" s="63"/>
      <c r="L336" s="536"/>
      <c r="M336" s="536"/>
      <c r="N336" s="361"/>
      <c r="O336" s="537"/>
      <c r="P336" s="536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831.19999999999982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538">
        <v>100.39999999999964</v>
      </c>
      <c r="K337" s="278"/>
      <c r="L337" s="539"/>
      <c r="M337" s="536"/>
      <c r="N337" s="349"/>
      <c r="O337" s="537"/>
      <c r="P337" s="536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2019</v>
      </c>
      <c r="B338" s="3"/>
      <c r="C338" s="3"/>
      <c r="D338" s="33">
        <f t="shared" si="9"/>
        <v>824.49999999999363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538">
        <v>137.79999999999382</v>
      </c>
      <c r="K338" s="278"/>
      <c r="L338" s="539"/>
      <c r="M338" s="536"/>
      <c r="N338" s="348"/>
      <c r="O338" s="537"/>
      <c r="P338" s="536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620.3000000000003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538">
        <v>49.5</v>
      </c>
      <c r="K339" s="278"/>
      <c r="L339" s="539"/>
      <c r="M339" s="536"/>
      <c r="N339" s="348"/>
      <c r="O339" s="537"/>
      <c r="P339" s="536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3371</v>
      </c>
      <c r="B340" s="3"/>
      <c r="C340" s="3"/>
      <c r="D340" s="33">
        <f t="shared" si="9"/>
        <v>390.55000000000086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538">
        <v>1.5000000000009095</v>
      </c>
      <c r="K340" s="63"/>
      <c r="L340" s="536"/>
      <c r="M340" s="536"/>
      <c r="N340" s="361"/>
      <c r="O340" s="537"/>
      <c r="P340" s="536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2026</v>
      </c>
      <c r="B341" s="3"/>
      <c r="C341" s="3"/>
      <c r="D341" s="33">
        <f t="shared" si="9"/>
        <v>473.1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538">
        <v>38.600000000000364</v>
      </c>
      <c r="K341" s="278"/>
      <c r="L341" s="539"/>
      <c r="M341" s="536"/>
      <c r="N341" s="348"/>
      <c r="O341" s="537"/>
      <c r="P341" s="536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511.20000000000249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538">
        <v>21.000000000001819</v>
      </c>
      <c r="K342" s="225"/>
      <c r="L342" s="225"/>
      <c r="M342" s="536"/>
      <c r="N342" s="348"/>
      <c r="O342" s="537"/>
      <c r="P342" s="536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529.99999999999977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538">
        <v>32.199999999999818</v>
      </c>
      <c r="K343" s="63"/>
      <c r="L343" s="536"/>
      <c r="M343" s="536"/>
      <c r="N343" s="348"/>
      <c r="O343" s="537"/>
      <c r="P343" s="536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2012</v>
      </c>
      <c r="B344" s="3"/>
      <c r="C344" s="3"/>
      <c r="D344" s="33">
        <f t="shared" si="9"/>
        <v>477.49999999999966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538">
        <v>20.399999999999636</v>
      </c>
      <c r="K344" s="278"/>
      <c r="L344" s="539"/>
      <c r="M344" s="536"/>
      <c r="N344" s="348"/>
      <c r="O344" s="537"/>
      <c r="P344" s="536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3381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538">
        <v>0</v>
      </c>
      <c r="K345" s="63"/>
      <c r="L345" s="536"/>
      <c r="M345" s="536"/>
      <c r="N345" s="361"/>
      <c r="O345" s="537"/>
      <c r="P345" s="536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703.30000000000041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538">
        <v>136.89999999999964</v>
      </c>
      <c r="K346" s="278"/>
      <c r="L346" s="539"/>
      <c r="M346" s="536"/>
      <c r="N346" s="349"/>
      <c r="O346" s="537"/>
      <c r="P346" s="536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664.29999999999893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538">
        <v>121.69999999999891</v>
      </c>
      <c r="K347" s="278"/>
      <c r="L347" s="539"/>
      <c r="M347" s="536"/>
      <c r="N347" s="349"/>
      <c r="O347" s="537"/>
      <c r="P347" s="536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692.89999999999964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538">
        <v>157</v>
      </c>
      <c r="K348" s="63"/>
      <c r="L348" s="536"/>
      <c r="M348" s="536"/>
      <c r="N348" s="348"/>
      <c r="O348" s="537"/>
      <c r="P348" s="536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552.99999999999898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538">
        <v>136.49999999999818</v>
      </c>
      <c r="K349" s="278"/>
      <c r="L349" s="539"/>
      <c r="M349" s="536"/>
      <c r="N349" s="348"/>
      <c r="O349" s="537"/>
      <c r="P349" s="536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3396</v>
      </c>
      <c r="B350" s="3"/>
      <c r="C350" s="3"/>
      <c r="D350" s="33">
        <f t="shared" si="10"/>
        <v>764.99999999999909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538">
        <v>144.79999999999927</v>
      </c>
      <c r="K350" s="63"/>
      <c r="L350" s="536"/>
      <c r="M350" s="536"/>
      <c r="N350" s="361"/>
      <c r="O350" s="537"/>
      <c r="P350" s="536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2008</v>
      </c>
      <c r="B351" s="3"/>
      <c r="C351" s="3"/>
      <c r="D351" s="33">
        <f t="shared" si="10"/>
        <v>698.69999999999982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538">
        <v>98.599999999999454</v>
      </c>
      <c r="K351" s="278"/>
      <c r="L351" s="539"/>
      <c r="M351" s="536"/>
      <c r="N351" s="349"/>
      <c r="O351" s="537"/>
      <c r="P351" s="536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589.79999999999836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538">
        <v>49.599999999998545</v>
      </c>
      <c r="K352" s="278"/>
      <c r="L352" s="539"/>
      <c r="M352" s="536"/>
      <c r="N352" s="348"/>
      <c r="O352" s="537"/>
      <c r="P352" s="536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605.79999999999768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538">
        <v>143.49999999999818</v>
      </c>
      <c r="K353" s="63"/>
      <c r="L353" s="536"/>
      <c r="M353" s="536"/>
      <c r="N353" s="348"/>
      <c r="O353" s="537"/>
      <c r="P353" s="536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533.99999999999955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538">
        <v>38.399999999999636</v>
      </c>
      <c r="K354" s="63"/>
      <c r="L354" s="536"/>
      <c r="M354" s="536"/>
      <c r="N354" s="348"/>
      <c r="O354" s="537"/>
      <c r="P354" s="536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3375</v>
      </c>
      <c r="B355" s="3"/>
      <c r="C355" s="3"/>
      <c r="D355" s="33">
        <f t="shared" si="10"/>
        <v>383.80000000000246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538">
        <v>5.500000000001819</v>
      </c>
      <c r="K355" s="63"/>
      <c r="L355" s="536"/>
      <c r="M355" s="536"/>
      <c r="N355" s="361"/>
      <c r="O355" s="537"/>
      <c r="P355" s="536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3400</v>
      </c>
      <c r="B356" s="3"/>
      <c r="C356" s="3"/>
      <c r="D356" s="33">
        <f t="shared" si="10"/>
        <v>681.49999999999659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538">
        <v>145.19999999999709</v>
      </c>
      <c r="K356" s="63"/>
      <c r="L356" s="536"/>
      <c r="M356" s="536"/>
      <c r="N356" s="361"/>
      <c r="O356" s="537"/>
      <c r="P356" s="536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3378</v>
      </c>
      <c r="B357" s="3"/>
      <c r="C357" s="3"/>
      <c r="D357" s="33">
        <f t="shared" si="10"/>
        <v>647.59999999999934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538">
        <v>4.7999999999992724</v>
      </c>
      <c r="K357" s="63"/>
      <c r="L357" s="536"/>
      <c r="M357" s="536"/>
      <c r="N357" s="361"/>
      <c r="O357" s="537"/>
      <c r="P357" s="536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526.49999999999841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538">
        <v>52.099999999998545</v>
      </c>
      <c r="K358" s="225"/>
      <c r="L358" s="225"/>
      <c r="M358" s="536"/>
      <c r="N358" s="348"/>
      <c r="O358" s="537"/>
      <c r="P358" s="536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3374</v>
      </c>
      <c r="B359" s="3"/>
      <c r="C359" s="3"/>
      <c r="D359" s="33">
        <f t="shared" si="10"/>
        <v>507.80000000000018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538">
        <v>17.700000000000728</v>
      </c>
      <c r="K359" s="63"/>
      <c r="L359" s="536"/>
      <c r="M359" s="536"/>
      <c r="N359" s="361"/>
      <c r="O359" s="537"/>
      <c r="P359" s="536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502.40000000000134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538">
        <v>56.800000000001091</v>
      </c>
      <c r="K360" s="278"/>
      <c r="L360" s="539"/>
      <c r="M360" s="536"/>
      <c r="N360" s="348"/>
      <c r="O360" s="537"/>
      <c r="P360" s="536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4499</v>
      </c>
      <c r="B361" s="3"/>
      <c r="C361" s="3"/>
      <c r="D361" s="33">
        <f t="shared" si="10"/>
        <v>595.29999999999745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538">
        <v>25.299999999997453</v>
      </c>
      <c r="K361" s="278"/>
      <c r="L361" s="539"/>
      <c r="M361" s="536"/>
      <c r="N361" s="348"/>
      <c r="O361" s="537"/>
      <c r="P361" s="536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389.99999999999932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538">
        <v>47.299999999999272</v>
      </c>
      <c r="K362" s="63"/>
      <c r="L362" s="536"/>
      <c r="M362" s="536"/>
      <c r="N362" s="348"/>
      <c r="O362" s="537"/>
      <c r="P362" s="536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676.19999999999925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538">
        <v>10.299999999999272</v>
      </c>
      <c r="K363" s="63"/>
      <c r="L363" s="536"/>
      <c r="M363" s="536"/>
      <c r="N363" s="348"/>
      <c r="O363" s="537"/>
      <c r="P363" s="536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783.30000000000075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538">
        <v>215</v>
      </c>
      <c r="K364" s="63"/>
      <c r="L364" s="536"/>
      <c r="M364" s="536"/>
      <c r="N364" s="348"/>
      <c r="O364" s="537"/>
      <c r="P364" s="536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3367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538">
        <v>0</v>
      </c>
      <c r="K365" s="278"/>
      <c r="L365" s="539"/>
      <c r="M365" s="536"/>
      <c r="N365" s="349"/>
      <c r="O365" s="537"/>
      <c r="P365" s="536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2027</v>
      </c>
      <c r="B366" s="3"/>
      <c r="C366" s="3"/>
      <c r="D366" s="33">
        <f t="shared" si="10"/>
        <v>508.20000000000078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538">
        <v>10.200000000000728</v>
      </c>
      <c r="K366" s="278"/>
      <c r="L366" s="539"/>
      <c r="M366" s="536"/>
      <c r="N366" s="348"/>
      <c r="O366" s="537"/>
      <c r="P366" s="536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3377</v>
      </c>
      <c r="B367" s="3"/>
      <c r="C367" s="3"/>
      <c r="D367" s="33">
        <f t="shared" si="10"/>
        <v>521.90000000000316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538">
        <v>39.600000000002183</v>
      </c>
      <c r="K367" s="63"/>
      <c r="L367" s="536"/>
      <c r="M367" s="536"/>
      <c r="N367" s="361"/>
      <c r="O367" s="537"/>
      <c r="P367" s="536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2028</v>
      </c>
      <c r="B368" s="3"/>
      <c r="C368" s="3"/>
      <c r="D368" s="33">
        <f t="shared" si="10"/>
        <v>740.19999999999709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538">
        <v>80.099999999996726</v>
      </c>
      <c r="K368" s="278"/>
      <c r="L368" s="539"/>
      <c r="M368" s="536"/>
      <c r="N368" s="348"/>
      <c r="O368" s="537"/>
      <c r="P368" s="536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781.3999999999977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538">
        <v>99.399999999997817</v>
      </c>
      <c r="K369" s="225"/>
      <c r="L369" s="225"/>
      <c r="M369" s="536"/>
      <c r="N369" s="348"/>
      <c r="O369" s="537"/>
      <c r="P369" s="536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457.20000000000113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538">
        <v>21.500000000001819</v>
      </c>
      <c r="K370" s="63"/>
      <c r="L370" s="536"/>
      <c r="M370" s="536"/>
      <c r="N370" s="348"/>
      <c r="O370" s="537"/>
      <c r="P370" s="536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3376</v>
      </c>
      <c r="B371" s="3"/>
      <c r="C371" s="3"/>
      <c r="D371" s="33">
        <f t="shared" si="10"/>
        <v>331.60000000000082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538">
        <v>62.100000000000364</v>
      </c>
      <c r="K371" s="63"/>
      <c r="L371" s="536"/>
      <c r="M371" s="536"/>
      <c r="N371" s="361"/>
      <c r="O371" s="537"/>
      <c r="P371" s="536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3383</v>
      </c>
      <c r="B372" s="3"/>
      <c r="C372" s="3"/>
      <c r="D372" s="33">
        <f t="shared" si="10"/>
        <v>506.74999999999886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538">
        <v>1.1999999999989086</v>
      </c>
      <c r="K372" s="63"/>
      <c r="L372" s="536"/>
      <c r="M372" s="536"/>
      <c r="N372" s="361"/>
      <c r="O372" s="537"/>
      <c r="P372" s="536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832.90000000000111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538">
        <v>247.10000000000127</v>
      </c>
      <c r="K373" s="63"/>
      <c r="L373" s="536"/>
      <c r="M373" s="536"/>
      <c r="N373" s="348"/>
      <c r="O373" s="537"/>
      <c r="P373" s="536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464.99999999999773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538">
        <v>31.899999999997817</v>
      </c>
      <c r="K374" s="278"/>
      <c r="L374" s="539"/>
      <c r="M374" s="536"/>
      <c r="N374" s="348"/>
      <c r="O374" s="537"/>
      <c r="P374" s="536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624.6999999999997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538">
        <v>83.799999999999272</v>
      </c>
      <c r="K375" s="63"/>
      <c r="L375" s="536"/>
      <c r="M375" s="536"/>
      <c r="N375" s="348"/>
      <c r="O375" s="537"/>
      <c r="P375" s="536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644.49999999999966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538">
        <v>93.399999999999636</v>
      </c>
      <c r="K376" s="225"/>
      <c r="L376" s="225"/>
      <c r="M376" s="536"/>
      <c r="N376" s="348"/>
      <c r="O376" s="537"/>
      <c r="P376" s="536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451.89999999999816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538">
        <v>5.5999999999985448</v>
      </c>
      <c r="K377" s="225"/>
      <c r="L377" s="225"/>
      <c r="M377" s="536"/>
      <c r="N377" s="349"/>
      <c r="O377" s="537"/>
      <c r="P377" s="536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3372</v>
      </c>
      <c r="B378" s="3"/>
      <c r="C378" s="3"/>
      <c r="D378" s="33">
        <f t="shared" si="10"/>
        <v>499.59999999999911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538">
        <v>4.7999999999992724</v>
      </c>
      <c r="K378" s="63"/>
      <c r="L378" s="536"/>
      <c r="M378" s="536"/>
      <c r="N378" s="361"/>
      <c r="O378" s="537"/>
      <c r="P378" s="536"/>
    </row>
    <row r="379" spans="1:32" ht="15.75">
      <c r="A379" s="3" t="s">
        <v>746</v>
      </c>
      <c r="B379" s="3"/>
      <c r="C379" s="3"/>
      <c r="D379" s="33">
        <f t="shared" si="10"/>
        <v>781.70000000000118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538">
        <v>200.30000000000109</v>
      </c>
      <c r="K379" s="63"/>
      <c r="L379" s="536"/>
      <c r="M379" s="536"/>
      <c r="N379" s="348"/>
      <c r="O379" s="537"/>
      <c r="P379" s="536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538">
        <v>0</v>
      </c>
      <c r="K380" s="278"/>
      <c r="L380" s="539"/>
      <c r="M380" s="536"/>
      <c r="N380" s="349"/>
      <c r="O380" s="537"/>
      <c r="P380" s="536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730.2000000000013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538">
        <v>125.50000000000182</v>
      </c>
      <c r="K381" s="63"/>
      <c r="L381" s="536"/>
      <c r="M381" s="536"/>
      <c r="N381" s="349"/>
      <c r="O381" s="537"/>
      <c r="P381" s="536"/>
      <c r="R381" s="9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670.69999999999891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538">
        <v>46.299999999999272</v>
      </c>
      <c r="K382" s="278"/>
      <c r="L382" s="539"/>
      <c r="M382" s="536"/>
      <c r="N382" s="348"/>
      <c r="O382" s="537"/>
      <c r="P382" s="536"/>
      <c r="R382" s="9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3384</v>
      </c>
      <c r="B383" s="3"/>
      <c r="C383" s="3"/>
      <c r="D383" s="33">
        <f t="shared" si="11"/>
        <v>430.80000000000183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538">
        <v>24.700000000002547</v>
      </c>
      <c r="K383" s="63"/>
      <c r="L383" s="536"/>
      <c r="M383" s="536"/>
      <c r="N383" s="361"/>
      <c r="O383" s="537"/>
      <c r="P383" s="536"/>
      <c r="R383" s="9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876.69999999999982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538">
        <v>188.89999999999964</v>
      </c>
      <c r="K384" s="63"/>
      <c r="L384" s="536"/>
      <c r="M384" s="536"/>
      <c r="N384" s="349"/>
      <c r="O384" s="537"/>
      <c r="P384" s="536"/>
      <c r="R384" s="9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653.40000000000452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538">
        <v>77.200000000004366</v>
      </c>
      <c r="K385" s="63"/>
      <c r="L385" s="536"/>
      <c r="M385" s="536"/>
      <c r="N385" s="348"/>
      <c r="O385" s="537"/>
      <c r="P385" s="536"/>
      <c r="R385" s="9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522.9000000000002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538">
        <v>102.5</v>
      </c>
      <c r="K386" s="63"/>
      <c r="L386" s="536"/>
      <c r="M386" s="536"/>
      <c r="N386" s="348"/>
      <c r="O386" s="537"/>
      <c r="P386" s="536"/>
      <c r="R386" s="9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642.59999999999775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538">
        <v>183.39999999999782</v>
      </c>
      <c r="K387" s="225"/>
      <c r="L387" s="225"/>
      <c r="M387" s="536"/>
      <c r="N387" s="348"/>
      <c r="O387" s="537"/>
      <c r="P387" s="536"/>
      <c r="R387" s="9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3399</v>
      </c>
      <c r="B388" s="3"/>
      <c r="C388" s="3"/>
      <c r="D388" s="33">
        <f t="shared" si="11"/>
        <v>561.45000000000073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538">
        <v>20.200000000000728</v>
      </c>
      <c r="K388" s="63"/>
      <c r="L388" s="536"/>
      <c r="M388" s="536"/>
      <c r="N388" s="361"/>
      <c r="O388" s="537"/>
      <c r="P388" s="536"/>
      <c r="R388" s="9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543.60000000000082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538">
        <v>53.900000000001455</v>
      </c>
      <c r="K389" s="278"/>
      <c r="L389" s="539"/>
      <c r="M389" s="536"/>
      <c r="N389" s="348"/>
      <c r="O389" s="537"/>
      <c r="P389" s="536"/>
      <c r="R389" s="9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2051</v>
      </c>
      <c r="B390" s="3"/>
      <c r="C390" s="3"/>
      <c r="D390" s="33">
        <f t="shared" si="11"/>
        <v>467.80000000000098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538">
        <v>1.2000000000007276</v>
      </c>
      <c r="K390" s="278"/>
      <c r="L390" s="539"/>
      <c r="M390" s="536"/>
      <c r="N390" s="348"/>
      <c r="O390" s="537"/>
      <c r="P390" s="536"/>
      <c r="R390" s="9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813.60000000000275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538">
        <v>180.50000000000364</v>
      </c>
      <c r="K391" s="63"/>
      <c r="L391" s="536"/>
      <c r="M391" s="536"/>
      <c r="N391" s="348"/>
      <c r="O391" s="537"/>
      <c r="P391" s="536"/>
      <c r="R391" s="9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770.29999999999984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538">
        <v>159.89999999999964</v>
      </c>
      <c r="K392" s="63"/>
      <c r="L392" s="536"/>
      <c r="M392" s="536"/>
      <c r="N392" s="348"/>
      <c r="O392" s="537"/>
      <c r="P392" s="536"/>
      <c r="R392" s="9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2053</v>
      </c>
      <c r="B393" s="3"/>
      <c r="C393" s="3"/>
      <c r="D393" s="33">
        <f t="shared" si="11"/>
        <v>859.60000000000173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538">
        <v>39.800000000002001</v>
      </c>
      <c r="K393" s="278"/>
      <c r="L393" s="539"/>
      <c r="M393" s="536"/>
      <c r="N393" s="348"/>
      <c r="O393" s="537"/>
      <c r="P393" s="536"/>
      <c r="R393" s="9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2158</v>
      </c>
      <c r="B394" s="3"/>
      <c r="C394" s="3"/>
      <c r="D394" s="33">
        <f t="shared" si="11"/>
        <v>519.29999999999882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538">
        <v>6.9999999999990905</v>
      </c>
      <c r="K394" s="278"/>
      <c r="L394" s="539"/>
      <c r="M394" s="536"/>
      <c r="N394" s="348"/>
      <c r="O394" s="537"/>
      <c r="P394" s="536"/>
      <c r="R394" s="9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3379</v>
      </c>
      <c r="B395" s="3"/>
      <c r="C395" s="3"/>
      <c r="D395" s="33">
        <f t="shared" si="11"/>
        <v>533.89999999999907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538">
        <v>46.299999999999272</v>
      </c>
      <c r="K395" s="63"/>
      <c r="L395" s="536"/>
      <c r="M395" s="536"/>
      <c r="N395" s="361"/>
      <c r="O395" s="537"/>
      <c r="P395" s="536"/>
      <c r="R395" s="9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597.44999999999675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538">
        <v>155.09999999999673</v>
      </c>
      <c r="K396" s="63"/>
      <c r="L396" s="536"/>
      <c r="M396" s="536"/>
      <c r="N396" s="348"/>
      <c r="O396" s="537"/>
      <c r="P396" s="536"/>
      <c r="R396" s="9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3382</v>
      </c>
      <c r="B397" s="3"/>
      <c r="C397" s="3"/>
      <c r="D397" s="33">
        <f t="shared" si="11"/>
        <v>634.80000000000041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538">
        <v>186.5</v>
      </c>
      <c r="K397" s="63"/>
      <c r="L397" s="536"/>
      <c r="M397" s="536"/>
      <c r="N397" s="361"/>
      <c r="O397" s="537"/>
      <c r="P397" s="536"/>
      <c r="R397" s="9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2003</v>
      </c>
      <c r="B398" s="3"/>
      <c r="C398" s="3"/>
      <c r="D398" s="33">
        <f t="shared" si="11"/>
        <v>520.6999999999955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538">
        <v>1.3999999999959982</v>
      </c>
      <c r="K398" s="278"/>
      <c r="L398" s="539"/>
      <c r="M398" s="536"/>
      <c r="N398" s="348"/>
      <c r="O398" s="537"/>
      <c r="P398" s="536"/>
      <c r="R398" s="9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3401</v>
      </c>
      <c r="B399" s="3"/>
      <c r="C399" s="3"/>
      <c r="D399" s="33">
        <f t="shared" si="11"/>
        <v>504.19999999999817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538">
        <v>67.499999999998181</v>
      </c>
      <c r="K399" s="63"/>
      <c r="L399" s="536"/>
      <c r="M399" s="536"/>
      <c r="N399" s="361"/>
      <c r="O399" s="537"/>
      <c r="P399" s="536"/>
      <c r="R399" s="9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753.79999999999859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538">
        <v>17.999999999998181</v>
      </c>
      <c r="K400" s="278"/>
      <c r="L400" s="539"/>
      <c r="M400" s="536"/>
      <c r="N400" s="349"/>
      <c r="O400" s="537"/>
      <c r="P400" s="536"/>
      <c r="R400" s="9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480.59999999999917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538">
        <v>7.4999999999990905</v>
      </c>
      <c r="K401" s="63"/>
      <c r="L401" s="536"/>
      <c r="M401" s="536"/>
      <c r="N401" s="348"/>
      <c r="O401" s="537"/>
      <c r="P401" s="536"/>
      <c r="R401" s="9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3385</v>
      </c>
      <c r="B402" s="3"/>
      <c r="C402" s="3"/>
      <c r="D402" s="33">
        <f t="shared" si="11"/>
        <v>247.1000000000021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538">
        <v>14.600000000002183</v>
      </c>
      <c r="K402" s="63"/>
      <c r="L402" s="536"/>
      <c r="M402" s="536"/>
      <c r="N402" s="361"/>
      <c r="O402" s="537"/>
      <c r="P402" s="536"/>
      <c r="R402" s="9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423.79999999999819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538">
        <v>1.2999999999983629</v>
      </c>
      <c r="K403" s="63"/>
      <c r="L403" s="536"/>
      <c r="M403" s="536"/>
      <c r="N403" s="348"/>
      <c r="O403" s="537"/>
      <c r="P403" s="536"/>
      <c r="R403" s="9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538">
        <v>0</v>
      </c>
      <c r="K404" s="63"/>
      <c r="L404" s="536"/>
      <c r="M404" s="536"/>
      <c r="N404" s="349"/>
      <c r="O404" s="537"/>
      <c r="P404" s="536"/>
      <c r="R404" s="9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593.90000000000055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538">
        <v>71.200000000000728</v>
      </c>
      <c r="K405" s="63"/>
      <c r="L405" s="536"/>
      <c r="M405" s="536"/>
      <c r="N405" s="348"/>
      <c r="O405" s="537"/>
      <c r="P405" s="536"/>
      <c r="R405" s="9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828.09999999999854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538">
        <v>164.79999999999927</v>
      </c>
      <c r="K406" s="28"/>
      <c r="L406" s="540"/>
      <c r="M406" s="536"/>
      <c r="N406" s="348"/>
      <c r="O406" s="537"/>
      <c r="P406" s="536"/>
      <c r="R406" s="9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786.40000000000009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538">
        <v>24.299999999999272</v>
      </c>
      <c r="K407" s="278"/>
      <c r="L407" s="539"/>
      <c r="M407" s="536"/>
      <c r="N407" s="348"/>
      <c r="O407" s="537"/>
      <c r="P407" s="536"/>
      <c r="R407" s="9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796.50000000000045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538">
        <v>144.20000000000073</v>
      </c>
      <c r="K408" s="225"/>
      <c r="L408" s="225"/>
      <c r="M408" s="536"/>
      <c r="N408" s="348"/>
      <c r="O408" s="537"/>
      <c r="P408" s="536"/>
      <c r="R408" s="9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2031</v>
      </c>
      <c r="B409" s="3"/>
      <c r="C409" s="3"/>
      <c r="D409" s="33">
        <f t="shared" si="11"/>
        <v>726.40000000000111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538">
        <v>128.30000000000109</v>
      </c>
      <c r="K409" s="278"/>
      <c r="L409" s="539"/>
      <c r="M409" s="536"/>
      <c r="N409" s="348"/>
      <c r="O409" s="537"/>
      <c r="P409" s="536"/>
      <c r="R409" s="9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728.90000000000077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538">
        <v>123.70000000000073</v>
      </c>
      <c r="K410" s="63"/>
      <c r="L410" s="536"/>
      <c r="M410" s="536"/>
      <c r="N410" s="361"/>
      <c r="O410" s="537"/>
      <c r="P410" s="536"/>
      <c r="R410" s="9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3397</v>
      </c>
      <c r="B411" s="3"/>
      <c r="C411" s="3"/>
      <c r="D411" s="33">
        <f t="shared" si="11"/>
        <v>335.39999999999606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538">
        <v>1.499999999996362</v>
      </c>
      <c r="K411" s="63"/>
      <c r="L411" s="536"/>
      <c r="M411" s="536"/>
      <c r="N411" s="361"/>
      <c r="O411" s="537"/>
      <c r="P411" s="536"/>
      <c r="R411" s="9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510.69999999999891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538">
        <v>96.299999999999272</v>
      </c>
      <c r="K412" s="225"/>
      <c r="L412" s="225"/>
      <c r="M412" s="536"/>
      <c r="N412" s="348"/>
      <c r="O412" s="537"/>
      <c r="P412" s="536"/>
      <c r="R412" s="9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839.59999999999945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538">
        <v>155.5</v>
      </c>
      <c r="K413" s="28"/>
      <c r="L413" s="540"/>
      <c r="M413" s="536"/>
      <c r="N413" s="348"/>
      <c r="O413" s="537"/>
      <c r="P413" s="536"/>
      <c r="R413" s="9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557.90000000000043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538">
        <v>6.5000000000009095</v>
      </c>
      <c r="K414" s="63"/>
      <c r="L414" s="536"/>
      <c r="M414" s="536"/>
      <c r="N414" s="348"/>
      <c r="O414" s="537"/>
      <c r="P414" s="536"/>
      <c r="R414" s="9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3368</v>
      </c>
      <c r="B415" s="3"/>
      <c r="C415" s="3"/>
      <c r="D415" s="33">
        <f>SUM(E415:DZ415)</f>
        <v>529.69999999999902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538">
        <v>53.999999999999091</v>
      </c>
      <c r="K415" s="278"/>
      <c r="L415" s="539"/>
      <c r="M415" s="536"/>
      <c r="N415" s="349"/>
      <c r="O415" s="537"/>
      <c r="P415" s="536"/>
      <c r="R415" s="9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2009</v>
      </c>
      <c r="B416" s="3"/>
      <c r="C416" s="3"/>
      <c r="D416" s="33">
        <f>SUM(E416:DZ416)</f>
        <v>759.60000000000093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538">
        <v>103.10000000000036</v>
      </c>
      <c r="K416" s="278"/>
      <c r="L416" s="539"/>
      <c r="M416" s="536"/>
      <c r="N416" s="348"/>
      <c r="O416" s="537"/>
      <c r="P416" s="536"/>
      <c r="R416" s="9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5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5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5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5" ht="20.25">
      <c r="A420" s="30" t="s">
        <v>169</v>
      </c>
      <c r="D420" s="32" t="s">
        <v>40</v>
      </c>
      <c r="E420" s="110" t="s">
        <v>4149</v>
      </c>
      <c r="F420" s="110" t="s">
        <v>2289</v>
      </c>
      <c r="G420" s="110" t="s">
        <v>4558</v>
      </c>
      <c r="H420" s="110" t="s">
        <v>4560</v>
      </c>
      <c r="I420" s="110" t="s">
        <v>4562</v>
      </c>
      <c r="J420" s="110" t="s">
        <v>4566</v>
      </c>
      <c r="K420" s="110" t="s">
        <v>4570</v>
      </c>
      <c r="L420" s="110" t="s">
        <v>4776</v>
      </c>
      <c r="M420" s="110" t="s">
        <v>4777</v>
      </c>
      <c r="N420" s="110" t="s">
        <v>4778</v>
      </c>
      <c r="O420" s="110" t="s">
        <v>4795</v>
      </c>
      <c r="P420" s="110" t="s">
        <v>4896</v>
      </c>
      <c r="Q420" s="110" t="s">
        <v>4898</v>
      </c>
      <c r="R420" s="110" t="s">
        <v>4899</v>
      </c>
      <c r="S420" s="110" t="s">
        <v>4908</v>
      </c>
      <c r="T420" s="110" t="s">
        <v>4957</v>
      </c>
      <c r="U420" s="110" t="s">
        <v>4958</v>
      </c>
      <c r="V420" s="110" t="s">
        <v>4959</v>
      </c>
      <c r="W420" s="110" t="s">
        <v>4976</v>
      </c>
      <c r="X420" s="110" t="s">
        <v>5020</v>
      </c>
      <c r="Y420" s="110" t="s">
        <v>5022</v>
      </c>
      <c r="Z420" s="110" t="s">
        <v>5083</v>
      </c>
      <c r="AA420" s="110" t="s">
        <v>5088</v>
      </c>
      <c r="AB420" s="110" t="s">
        <v>5085</v>
      </c>
      <c r="AC420" s="110" t="s">
        <v>5086</v>
      </c>
      <c r="AD420" s="110" t="s">
        <v>5087</v>
      </c>
    </row>
    <row r="421" spans="1:35" ht="15.75">
      <c r="A421" s="3" t="s">
        <v>3380</v>
      </c>
      <c r="B421" s="3"/>
      <c r="C421" s="3"/>
      <c r="D421" s="33">
        <f t="shared" ref="D421:D452" si="12">SUM(E421:DZ421)</f>
        <v>191.09999999999985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63"/>
      <c r="AF421" s="63"/>
      <c r="AG421" s="361"/>
      <c r="AH421" s="338"/>
      <c r="AI421" s="63"/>
    </row>
    <row r="422" spans="1:35" ht="15.75">
      <c r="A422" s="60" t="s">
        <v>2011</v>
      </c>
      <c r="B422" s="3"/>
      <c r="C422" s="3"/>
      <c r="D422" s="33">
        <f t="shared" si="12"/>
        <v>219.59999999999965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278"/>
      <c r="AF422" s="63"/>
      <c r="AG422" s="348"/>
      <c r="AH422" s="338"/>
      <c r="AI422" s="63"/>
    </row>
    <row r="423" spans="1:35" ht="15.75">
      <c r="A423" s="82" t="s">
        <v>1657</v>
      </c>
      <c r="B423" s="3"/>
      <c r="C423" s="3"/>
      <c r="D423" s="33">
        <f t="shared" si="12"/>
        <v>267.80000000000081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225"/>
      <c r="AF423" s="63"/>
      <c r="AG423" s="348"/>
      <c r="AH423" s="338"/>
      <c r="AI423" s="63"/>
    </row>
    <row r="424" spans="1:35" ht="15.75">
      <c r="A424" s="60" t="s">
        <v>2004</v>
      </c>
      <c r="B424" s="3"/>
      <c r="C424" s="3"/>
      <c r="D424" s="33">
        <f t="shared" si="12"/>
        <v>209.09999999999962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278"/>
      <c r="AF424" s="63"/>
      <c r="AG424" s="348"/>
      <c r="AH424" s="338"/>
      <c r="AI424" s="63"/>
    </row>
    <row r="425" spans="1:35" ht="15.75">
      <c r="A425" s="82" t="s">
        <v>1652</v>
      </c>
      <c r="B425" s="3"/>
      <c r="C425" s="3"/>
      <c r="D425" s="33">
        <f t="shared" si="12"/>
        <v>261.29999999999973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225"/>
      <c r="AF425" s="63"/>
      <c r="AG425" s="348"/>
      <c r="AH425" s="338"/>
      <c r="AI425" s="63"/>
    </row>
    <row r="426" spans="1:35" ht="15.75">
      <c r="A426" s="82" t="s">
        <v>1647</v>
      </c>
      <c r="B426" s="3"/>
      <c r="C426" s="3"/>
      <c r="D426" s="33">
        <f t="shared" si="12"/>
        <v>269.80000000000047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225"/>
      <c r="AF426" s="63"/>
      <c r="AG426" s="348"/>
      <c r="AH426" s="338"/>
      <c r="AI426" s="63"/>
    </row>
    <row r="427" spans="1:35" ht="15.75">
      <c r="A427" s="3" t="s">
        <v>3369</v>
      </c>
      <c r="B427" s="3"/>
      <c r="C427" s="3"/>
      <c r="D427" s="33">
        <f t="shared" si="12"/>
        <v>254.30000000000078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63"/>
      <c r="AF427" s="63"/>
      <c r="AG427" s="361"/>
      <c r="AH427" s="338"/>
      <c r="AI427" s="63"/>
    </row>
    <row r="428" spans="1:35" ht="15.75">
      <c r="A428" s="60" t="s">
        <v>1</v>
      </c>
      <c r="B428" s="3"/>
      <c r="C428" s="3"/>
      <c r="D428" s="33">
        <f t="shared" si="12"/>
        <v>120.19999999999962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278"/>
      <c r="AF428" s="63"/>
      <c r="AG428" s="348"/>
      <c r="AH428" s="338"/>
      <c r="AI428" s="63"/>
    </row>
    <row r="429" spans="1:35" ht="15.75">
      <c r="A429" s="60" t="s">
        <v>2024</v>
      </c>
      <c r="B429" s="3"/>
      <c r="C429" s="3"/>
      <c r="D429" s="33">
        <f t="shared" si="12"/>
        <v>202.99999999999955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278"/>
      <c r="AF429" s="63"/>
      <c r="AG429" s="348"/>
      <c r="AH429" s="338"/>
      <c r="AI429" s="63"/>
    </row>
    <row r="430" spans="1:35" ht="15.75">
      <c r="A430" s="3" t="s">
        <v>3388</v>
      </c>
      <c r="B430" s="3"/>
      <c r="C430" s="3"/>
      <c r="D430" s="33">
        <f t="shared" si="12"/>
        <v>224.2000000000003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63"/>
      <c r="AF430" s="63"/>
      <c r="AG430" s="361"/>
      <c r="AH430" s="338"/>
      <c r="AI430" s="63"/>
    </row>
    <row r="431" spans="1:35" ht="15.75">
      <c r="A431" s="82" t="s">
        <v>1653</v>
      </c>
      <c r="B431" s="3"/>
      <c r="C431" s="3"/>
      <c r="D431" s="33">
        <f t="shared" si="12"/>
        <v>272.39999999999992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225"/>
      <c r="AF431" s="63"/>
      <c r="AG431" s="348"/>
      <c r="AH431" s="338"/>
      <c r="AI431" s="63"/>
    </row>
    <row r="432" spans="1:35" ht="15.75">
      <c r="A432" s="3" t="s">
        <v>771</v>
      </c>
      <c r="B432" s="3"/>
      <c r="C432" s="3"/>
      <c r="D432" s="33">
        <f t="shared" si="12"/>
        <v>225.99999999999977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63"/>
      <c r="AF432" s="63"/>
      <c r="AG432" s="348"/>
      <c r="AH432" s="338"/>
      <c r="AI432" s="63"/>
    </row>
    <row r="433" spans="1:35" ht="15.75">
      <c r="A433" s="60" t="s">
        <v>2054</v>
      </c>
      <c r="B433" s="3"/>
      <c r="C433" s="3"/>
      <c r="D433" s="33">
        <f t="shared" si="12"/>
        <v>224.10000000000014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278"/>
      <c r="AF433" s="63"/>
      <c r="AG433" s="348"/>
      <c r="AH433" s="338"/>
      <c r="AI433" s="63"/>
    </row>
    <row r="434" spans="1:35" ht="15.75">
      <c r="A434" s="3" t="s">
        <v>788</v>
      </c>
      <c r="B434" s="3"/>
      <c r="C434" s="3"/>
      <c r="D434" s="33">
        <f t="shared" si="12"/>
        <v>162.69999999999987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63"/>
      <c r="AF434" s="63"/>
      <c r="AG434" s="348"/>
      <c r="AH434" s="338"/>
      <c r="AI434" s="63"/>
    </row>
    <row r="435" spans="1:35" ht="15.75">
      <c r="A435" s="60" t="s">
        <v>2007</v>
      </c>
      <c r="B435" s="3"/>
      <c r="C435" s="3"/>
      <c r="D435" s="33">
        <f t="shared" si="12"/>
        <v>188.10000000000036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278"/>
      <c r="AF435" s="63"/>
      <c r="AG435" s="348"/>
      <c r="AH435" s="338"/>
      <c r="AI435" s="63"/>
    </row>
    <row r="436" spans="1:35" ht="15.75">
      <c r="A436" s="3" t="s">
        <v>3370</v>
      </c>
      <c r="B436" s="3"/>
      <c r="C436" s="3"/>
      <c r="D436" s="33">
        <f t="shared" si="12"/>
        <v>113.79999999999995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63"/>
      <c r="AF436" s="63"/>
      <c r="AG436" s="361"/>
      <c r="AH436" s="338"/>
      <c r="AI436" s="63"/>
    </row>
    <row r="437" spans="1:35" ht="15.75">
      <c r="A437" s="3" t="s">
        <v>153</v>
      </c>
      <c r="B437" s="3"/>
      <c r="C437" s="3"/>
      <c r="D437" s="33">
        <f t="shared" si="12"/>
        <v>246.39999999999912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63"/>
      <c r="AF437" s="63"/>
      <c r="AG437" s="348"/>
      <c r="AH437" s="338"/>
      <c r="AI437" s="63"/>
    </row>
    <row r="438" spans="1:35" ht="15.75">
      <c r="A438" s="60" t="s">
        <v>2025</v>
      </c>
      <c r="B438" s="3"/>
      <c r="C438" s="3"/>
      <c r="D438" s="33">
        <f t="shared" si="12"/>
        <v>299.1999999999997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278"/>
      <c r="AF438" s="63"/>
      <c r="AG438" s="348"/>
      <c r="AH438" s="338"/>
      <c r="AI438" s="63"/>
    </row>
    <row r="439" spans="1:35" ht="15.75">
      <c r="A439" s="3" t="s">
        <v>3373</v>
      </c>
      <c r="B439" s="3"/>
      <c r="C439" s="3"/>
      <c r="D439" s="33">
        <f t="shared" si="12"/>
        <v>173.79999999999984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63"/>
      <c r="AF439" s="63"/>
      <c r="AG439" s="361"/>
      <c r="AH439" s="338"/>
      <c r="AI439" s="63"/>
    </row>
    <row r="440" spans="1:35" ht="15.75">
      <c r="A440" s="3" t="s">
        <v>3387</v>
      </c>
      <c r="B440" s="3"/>
      <c r="C440" s="3"/>
      <c r="D440" s="33">
        <f t="shared" si="12"/>
        <v>158.09999999999937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63"/>
      <c r="AF440" s="63"/>
      <c r="AG440" s="361"/>
      <c r="AH440" s="338"/>
      <c r="AI440" s="63"/>
    </row>
    <row r="441" spans="1:35" ht="15.75">
      <c r="A441" s="3" t="s">
        <v>9</v>
      </c>
      <c r="B441" s="3"/>
      <c r="C441" s="3"/>
      <c r="D441" s="33">
        <f t="shared" si="12"/>
        <v>182.99999999999989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278"/>
      <c r="AF441" s="63"/>
      <c r="AG441" s="349"/>
      <c r="AH441" s="338"/>
      <c r="AI441" s="63"/>
    </row>
    <row r="442" spans="1:35" ht="15.75">
      <c r="A442" s="60" t="s">
        <v>2019</v>
      </c>
      <c r="B442" s="3"/>
      <c r="C442" s="3"/>
      <c r="D442" s="33">
        <f t="shared" si="12"/>
        <v>249.69999999999979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278"/>
      <c r="AF442" s="63"/>
      <c r="AG442" s="348"/>
      <c r="AH442" s="338"/>
      <c r="AI442" s="63"/>
    </row>
    <row r="443" spans="1:35" ht="15.75">
      <c r="A443" s="60" t="s">
        <v>11</v>
      </c>
      <c r="B443" s="3"/>
      <c r="C443" s="3"/>
      <c r="D443" s="33">
        <f t="shared" si="12"/>
        <v>301.30000000000035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278"/>
      <c r="AF443" s="63"/>
      <c r="AG443" s="348"/>
      <c r="AH443" s="338"/>
      <c r="AI443" s="63"/>
    </row>
    <row r="444" spans="1:35" ht="15.75">
      <c r="A444" s="3" t="s">
        <v>3371</v>
      </c>
      <c r="B444" s="3"/>
      <c r="C444" s="3"/>
      <c r="D444" s="33">
        <f t="shared" si="12"/>
        <v>168.69999999999993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63"/>
      <c r="AF444" s="63"/>
      <c r="AG444" s="361"/>
      <c r="AH444" s="338"/>
      <c r="AI444" s="63"/>
    </row>
    <row r="445" spans="1:35" ht="15.75">
      <c r="A445" s="60" t="s">
        <v>2026</v>
      </c>
      <c r="B445" s="3"/>
      <c r="C445" s="3"/>
      <c r="D445" s="33">
        <f t="shared" si="12"/>
        <v>154.10000000000016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278"/>
      <c r="AF445" s="63"/>
      <c r="AG445" s="348"/>
      <c r="AH445" s="338"/>
      <c r="AI445" s="63"/>
    </row>
    <row r="446" spans="1:35" ht="15.75">
      <c r="A446" s="82" t="s">
        <v>1655</v>
      </c>
      <c r="B446" s="3"/>
      <c r="C446" s="3"/>
      <c r="D446" s="33">
        <f t="shared" si="12"/>
        <v>223.5000000000004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225"/>
      <c r="AF446" s="63"/>
      <c r="AG446" s="348"/>
      <c r="AH446" s="338"/>
      <c r="AI446" s="63"/>
    </row>
    <row r="447" spans="1:35" ht="15.75">
      <c r="A447" s="3" t="s">
        <v>728</v>
      </c>
      <c r="B447" s="3"/>
      <c r="C447" s="3"/>
      <c r="D447" s="33">
        <f t="shared" si="12"/>
        <v>302.40000000000032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63"/>
      <c r="AF447" s="63"/>
      <c r="AG447" s="348"/>
      <c r="AH447" s="338"/>
      <c r="AI447" s="63"/>
    </row>
    <row r="448" spans="1:35" ht="15.75">
      <c r="A448" s="60" t="s">
        <v>2012</v>
      </c>
      <c r="B448" s="3"/>
      <c r="C448" s="3"/>
      <c r="D448" s="33">
        <f t="shared" si="12"/>
        <v>270.25000000000051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278"/>
      <c r="AF448" s="63"/>
      <c r="AG448" s="348"/>
      <c r="AH448" s="338"/>
      <c r="AI448" s="63"/>
    </row>
    <row r="449" spans="1:35" ht="15.75">
      <c r="A449" s="3" t="s">
        <v>3381</v>
      </c>
      <c r="B449" s="3"/>
      <c r="C449" s="3"/>
      <c r="D449" s="33">
        <f t="shared" si="12"/>
        <v>192.29999999999939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63"/>
      <c r="AF449" s="63"/>
      <c r="AG449" s="361"/>
      <c r="AH449" s="338"/>
      <c r="AI449" s="63"/>
    </row>
    <row r="450" spans="1:35" ht="15.75">
      <c r="A450" s="3" t="s">
        <v>783</v>
      </c>
      <c r="B450" s="3"/>
      <c r="C450" s="3"/>
      <c r="D450" s="33">
        <f t="shared" si="12"/>
        <v>223.69999999999968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278"/>
      <c r="AF450" s="63"/>
      <c r="AG450" s="349"/>
      <c r="AH450" s="338"/>
      <c r="AI450" s="63"/>
    </row>
    <row r="451" spans="1:35" ht="15.75">
      <c r="A451" s="60" t="s">
        <v>13</v>
      </c>
      <c r="B451" s="3"/>
      <c r="C451" s="3"/>
      <c r="D451" s="33">
        <f t="shared" si="12"/>
        <v>102.2999999999999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278"/>
      <c r="AF451" s="63"/>
      <c r="AG451" s="349"/>
      <c r="AH451" s="338"/>
      <c r="AI451" s="63"/>
    </row>
    <row r="452" spans="1:35" ht="15.75">
      <c r="A452" s="3" t="s">
        <v>734</v>
      </c>
      <c r="B452" s="3"/>
      <c r="C452" s="3"/>
      <c r="D452" s="33">
        <f t="shared" si="12"/>
        <v>160.89999999999992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63"/>
      <c r="AF452" s="63"/>
      <c r="AG452" s="348"/>
      <c r="AH452" s="338"/>
      <c r="AI452" s="63"/>
    </row>
    <row r="453" spans="1:35" ht="15.75">
      <c r="A453" s="60" t="s">
        <v>15</v>
      </c>
      <c r="B453" s="3"/>
      <c r="C453" s="3"/>
      <c r="D453" s="33">
        <f t="shared" ref="D453:D484" si="13">SUM(E453:DZ453)</f>
        <v>171.50000000000003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278"/>
      <c r="AF453" s="63"/>
      <c r="AG453" s="348"/>
      <c r="AH453" s="338"/>
      <c r="AI453" s="63"/>
    </row>
    <row r="454" spans="1:35" ht="15.75">
      <c r="A454" s="3" t="s">
        <v>3396</v>
      </c>
      <c r="B454" s="3"/>
      <c r="C454" s="3"/>
      <c r="D454" s="33">
        <f t="shared" si="13"/>
        <v>201.69999999999959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63"/>
      <c r="AF454" s="63"/>
      <c r="AG454" s="361"/>
      <c r="AH454" s="338"/>
      <c r="AI454" s="63"/>
    </row>
    <row r="455" spans="1:35" ht="15.75">
      <c r="A455" s="60" t="s">
        <v>2008</v>
      </c>
      <c r="B455" s="3"/>
      <c r="C455" s="3"/>
      <c r="D455" s="33">
        <f t="shared" si="13"/>
        <v>272.50000000000131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278"/>
      <c r="AF455" s="63"/>
      <c r="AG455" s="349"/>
      <c r="AH455" s="338"/>
      <c r="AI455" s="63"/>
    </row>
    <row r="456" spans="1:35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278"/>
      <c r="AF456" s="63"/>
      <c r="AG456" s="348"/>
      <c r="AH456" s="338"/>
      <c r="AI456" s="63"/>
    </row>
    <row r="457" spans="1:35" ht="15.75">
      <c r="A457" s="3" t="s">
        <v>757</v>
      </c>
      <c r="B457" s="3"/>
      <c r="C457" s="3"/>
      <c r="D457" s="33">
        <f t="shared" si="13"/>
        <v>161.00000000000011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63"/>
      <c r="AF457" s="63"/>
      <c r="AG457" s="348"/>
      <c r="AH457" s="338"/>
      <c r="AI457" s="63"/>
    </row>
    <row r="458" spans="1:35" ht="15.75">
      <c r="A458" s="3" t="s">
        <v>162</v>
      </c>
      <c r="B458" s="3"/>
      <c r="C458" s="3"/>
      <c r="D458" s="33">
        <f t="shared" si="13"/>
        <v>205.59999999999951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63"/>
      <c r="AF458" s="63"/>
      <c r="AG458" s="348"/>
      <c r="AH458" s="338"/>
      <c r="AI458" s="63"/>
    </row>
    <row r="459" spans="1:35" ht="15.75">
      <c r="A459" s="3" t="s">
        <v>3375</v>
      </c>
      <c r="B459" s="3"/>
      <c r="C459" s="3"/>
      <c r="D459" s="33">
        <f t="shared" si="13"/>
        <v>262.79999999999973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63"/>
      <c r="AF459" s="63"/>
      <c r="AG459" s="361"/>
      <c r="AH459" s="338"/>
      <c r="AI459" s="63"/>
    </row>
    <row r="460" spans="1:35" ht="15.75">
      <c r="A460" s="3" t="s">
        <v>3400</v>
      </c>
      <c r="B460" s="3"/>
      <c r="C460" s="3"/>
      <c r="D460" s="33">
        <f t="shared" si="13"/>
        <v>174.00000000000068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63"/>
      <c r="AF460" s="63"/>
      <c r="AG460" s="361"/>
      <c r="AH460" s="338"/>
      <c r="AI460" s="63"/>
    </row>
    <row r="461" spans="1:35" ht="15.75">
      <c r="A461" s="3" t="s">
        <v>3378</v>
      </c>
      <c r="B461" s="3"/>
      <c r="C461" s="3"/>
      <c r="D461" s="33">
        <f t="shared" si="13"/>
        <v>179.09999999999982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63"/>
      <c r="AF461" s="63"/>
      <c r="AG461" s="361"/>
      <c r="AH461" s="338"/>
      <c r="AI461" s="63"/>
    </row>
    <row r="462" spans="1:35" ht="15.75">
      <c r="A462" s="82" t="s">
        <v>1643</v>
      </c>
      <c r="B462" s="3"/>
      <c r="C462" s="3"/>
      <c r="D462" s="33">
        <f t="shared" si="13"/>
        <v>332.19999999999936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225"/>
      <c r="AF462" s="63"/>
      <c r="AG462" s="348"/>
      <c r="AH462" s="338"/>
      <c r="AI462" s="63"/>
    </row>
    <row r="463" spans="1:35" ht="15.75">
      <c r="A463" s="3" t="s">
        <v>3374</v>
      </c>
      <c r="B463" s="3"/>
      <c r="C463" s="3"/>
      <c r="D463" s="33">
        <f t="shared" si="13"/>
        <v>152.29999999999941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63"/>
      <c r="AF463" s="63"/>
      <c r="AG463" s="361"/>
      <c r="AH463" s="338"/>
      <c r="AI463" s="63"/>
    </row>
    <row r="464" spans="1:35" s="30" customFormat="1" ht="20.25">
      <c r="A464" s="3" t="s">
        <v>800</v>
      </c>
      <c r="B464" s="3"/>
      <c r="C464" s="3"/>
      <c r="D464" s="33">
        <f t="shared" si="13"/>
        <v>149.20000000000027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278"/>
      <c r="AF464" s="63"/>
      <c r="AG464" s="348"/>
      <c r="AH464" s="338"/>
      <c r="AI464" s="63"/>
    </row>
    <row r="465" spans="1:35" ht="15.75">
      <c r="A465" s="60" t="s">
        <v>4499</v>
      </c>
      <c r="B465" s="3"/>
      <c r="C465" s="3"/>
      <c r="D465" s="33">
        <f t="shared" si="13"/>
        <v>311.19999999999976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278"/>
      <c r="AF465" s="63"/>
      <c r="AG465" s="348"/>
      <c r="AH465" s="338"/>
      <c r="AI465" s="63"/>
    </row>
    <row r="466" spans="1:35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63"/>
      <c r="AF466" s="63"/>
      <c r="AG466" s="348"/>
      <c r="AH466" s="338"/>
      <c r="AI466" s="63"/>
    </row>
    <row r="467" spans="1:35" ht="15.75">
      <c r="A467" t="s">
        <v>21</v>
      </c>
      <c r="B467" s="3"/>
      <c r="C467" s="3"/>
      <c r="D467" s="33">
        <f t="shared" si="13"/>
        <v>268.69999999999931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63"/>
      <c r="AF467" s="63"/>
      <c r="AG467" s="348"/>
      <c r="AH467" s="338"/>
      <c r="AI467" s="63"/>
    </row>
    <row r="468" spans="1:35" ht="15.75">
      <c r="A468" s="3" t="s">
        <v>141</v>
      </c>
      <c r="B468" s="3"/>
      <c r="C468" s="3"/>
      <c r="D468" s="33">
        <f t="shared" si="13"/>
        <v>227.50000000000051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63"/>
      <c r="AF468" s="63"/>
      <c r="AG468" s="348"/>
      <c r="AH468" s="338"/>
      <c r="AI468" s="63"/>
    </row>
    <row r="469" spans="1:35" ht="15.75">
      <c r="A469" s="60" t="s">
        <v>3367</v>
      </c>
      <c r="B469" s="3"/>
      <c r="C469" s="3"/>
      <c r="D469" s="33">
        <f t="shared" si="13"/>
        <v>159.70000000000002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278"/>
      <c r="AF469" s="63"/>
      <c r="AG469" s="349"/>
      <c r="AH469" s="338"/>
      <c r="AI469" s="63"/>
    </row>
    <row r="470" spans="1:35" ht="15.75">
      <c r="A470" s="60" t="s">
        <v>2027</v>
      </c>
      <c r="B470" s="3"/>
      <c r="C470" s="3"/>
      <c r="D470" s="33">
        <f t="shared" si="13"/>
        <v>220.89999999999992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278"/>
      <c r="AF470" s="63"/>
      <c r="AG470" s="348"/>
      <c r="AH470" s="338"/>
      <c r="AI470" s="63"/>
    </row>
    <row r="471" spans="1:35" ht="15.75">
      <c r="A471" s="3" t="s">
        <v>3377</v>
      </c>
      <c r="B471" s="3"/>
      <c r="C471" s="3"/>
      <c r="D471" s="33">
        <f t="shared" si="13"/>
        <v>219.59999999999903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63"/>
      <c r="AF471" s="63"/>
      <c r="AG471" s="361"/>
      <c r="AH471" s="338"/>
      <c r="AI471" s="63"/>
    </row>
    <row r="472" spans="1:35" ht="15.75">
      <c r="A472" s="60" t="s">
        <v>2028</v>
      </c>
      <c r="B472" s="3"/>
      <c r="C472" s="3"/>
      <c r="D472" s="33">
        <f t="shared" si="13"/>
        <v>313.69999999999919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278"/>
      <c r="AF472" s="63"/>
      <c r="AG472" s="348"/>
      <c r="AH472" s="338"/>
      <c r="AI472" s="63"/>
    </row>
    <row r="473" spans="1:35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225"/>
      <c r="AF473" s="63"/>
      <c r="AG473" s="348"/>
      <c r="AH473" s="338"/>
      <c r="AI473" s="63"/>
    </row>
    <row r="474" spans="1:35" ht="15.75">
      <c r="A474" s="3" t="s">
        <v>762</v>
      </c>
      <c r="B474" s="3"/>
      <c r="C474" s="3"/>
      <c r="D474" s="33">
        <f t="shared" si="13"/>
        <v>307.900000000001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63"/>
      <c r="AF474" s="63"/>
      <c r="AG474" s="348"/>
      <c r="AH474" s="338"/>
      <c r="AI474" s="63"/>
    </row>
    <row r="475" spans="1:35" ht="15.75">
      <c r="A475" s="3" t="s">
        <v>3376</v>
      </c>
      <c r="B475" s="3"/>
      <c r="C475" s="3"/>
      <c r="D475" s="33">
        <f t="shared" si="13"/>
        <v>216.80000000000047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63"/>
      <c r="AF475" s="63"/>
      <c r="AG475" s="361"/>
      <c r="AH475" s="338"/>
      <c r="AI475" s="63"/>
    </row>
    <row r="476" spans="1:35" ht="15.75">
      <c r="A476" s="3" t="s">
        <v>3383</v>
      </c>
      <c r="B476" s="3"/>
      <c r="C476" s="3"/>
      <c r="D476" s="33">
        <f t="shared" si="13"/>
        <v>117.39999999999996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63"/>
      <c r="AF476" s="63"/>
      <c r="AG476" s="361"/>
      <c r="AH476" s="338"/>
      <c r="AI476" s="63"/>
    </row>
    <row r="477" spans="1:35" ht="15.75">
      <c r="A477" s="3" t="s">
        <v>763</v>
      </c>
      <c r="B477" s="3"/>
      <c r="C477" s="3"/>
      <c r="D477" s="33">
        <f t="shared" si="13"/>
        <v>212.50000000000011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63"/>
      <c r="AF477" s="63"/>
      <c r="AG477" s="348"/>
      <c r="AH477" s="338"/>
      <c r="AI477" s="63"/>
    </row>
    <row r="478" spans="1:35" ht="15.75">
      <c r="A478" s="60" t="s">
        <v>23</v>
      </c>
      <c r="B478" s="3"/>
      <c r="C478" s="3"/>
      <c r="D478" s="33">
        <f t="shared" si="13"/>
        <v>213.099999999999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278"/>
      <c r="AF478" s="63"/>
      <c r="AG478" s="348"/>
      <c r="AH478" s="338"/>
      <c r="AI478" s="63"/>
    </row>
    <row r="479" spans="1:35" ht="15.75">
      <c r="A479" s="60" t="s">
        <v>25</v>
      </c>
      <c r="B479" s="3"/>
      <c r="C479" s="3"/>
      <c r="D479" s="33">
        <f t="shared" si="13"/>
        <v>290.60000000000014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63"/>
      <c r="AF479" s="63"/>
      <c r="AG479" s="348"/>
      <c r="AH479" s="338"/>
      <c r="AI479" s="63"/>
    </row>
    <row r="480" spans="1:35" ht="15.75">
      <c r="A480" s="82" t="s">
        <v>1654</v>
      </c>
      <c r="B480" s="3"/>
      <c r="C480" s="3"/>
      <c r="D480" s="33">
        <f t="shared" si="13"/>
        <v>208.39999999999972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225"/>
      <c r="AF480" s="63"/>
      <c r="AG480" s="348"/>
      <c r="AH480" s="338"/>
      <c r="AI480" s="63"/>
    </row>
    <row r="481" spans="1:35" ht="15.75">
      <c r="A481" s="82" t="s">
        <v>1656</v>
      </c>
      <c r="B481" s="3"/>
      <c r="C481" s="3"/>
      <c r="D481" s="33">
        <f t="shared" si="13"/>
        <v>334.79999999999944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225"/>
      <c r="AF481" s="63"/>
      <c r="AG481" s="349"/>
      <c r="AH481" s="338"/>
      <c r="AI481" s="63"/>
    </row>
    <row r="482" spans="1:35" ht="15.75">
      <c r="A482" s="3" t="s">
        <v>3372</v>
      </c>
      <c r="B482" s="3"/>
      <c r="C482" s="3"/>
      <c r="D482" s="33">
        <f t="shared" si="13"/>
        <v>144.90000000000049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63"/>
      <c r="AF482" s="63"/>
      <c r="AG482" s="361"/>
      <c r="AH482" s="338"/>
      <c r="AI482" s="63"/>
    </row>
    <row r="483" spans="1:35" ht="15.75">
      <c r="A483" s="3" t="s">
        <v>746</v>
      </c>
      <c r="B483" s="3"/>
      <c r="C483" s="3"/>
      <c r="D483" s="33">
        <f t="shared" si="13"/>
        <v>172.60000000000011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63"/>
      <c r="AF483" s="63"/>
      <c r="AG483" s="348"/>
      <c r="AH483" s="338"/>
      <c r="AI483" s="63"/>
    </row>
    <row r="484" spans="1:35" ht="15.75">
      <c r="A484" s="60" t="s">
        <v>27</v>
      </c>
      <c r="B484" s="3"/>
      <c r="C484" s="3"/>
      <c r="D484" s="33">
        <f t="shared" si="13"/>
        <v>134.70000000000002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278"/>
      <c r="AF484" s="63"/>
      <c r="AG484" s="349"/>
      <c r="AH484" s="338"/>
      <c r="AI484" s="63"/>
    </row>
    <row r="485" spans="1:35" ht="15.75">
      <c r="A485" s="3" t="s">
        <v>778</v>
      </c>
      <c r="B485" s="3"/>
      <c r="C485" s="3"/>
      <c r="D485" s="33">
        <f t="shared" ref="D485:D516" si="14">SUM(E485:DZ485)</f>
        <v>267.1999999999997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63"/>
      <c r="AF485" s="63"/>
      <c r="AG485" s="349"/>
      <c r="AH485" s="338"/>
      <c r="AI485" s="63"/>
    </row>
    <row r="486" spans="1:35" ht="15.75">
      <c r="A486" s="3" t="s">
        <v>154</v>
      </c>
      <c r="B486" s="3"/>
      <c r="C486" s="3"/>
      <c r="D486" s="33">
        <f t="shared" si="14"/>
        <v>266.30000000000035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278"/>
      <c r="AF486" s="63"/>
      <c r="AG486" s="348"/>
      <c r="AH486" s="338"/>
      <c r="AI486" s="63"/>
    </row>
    <row r="487" spans="1:35" ht="15.75">
      <c r="A487" s="3" t="s">
        <v>3384</v>
      </c>
      <c r="B487" s="3"/>
      <c r="C487" s="3"/>
      <c r="D487" s="33">
        <f t="shared" si="14"/>
        <v>392.00000000000023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63"/>
      <c r="AF487" s="63"/>
      <c r="AG487" s="361"/>
      <c r="AH487" s="338"/>
      <c r="AI487" s="63"/>
    </row>
    <row r="488" spans="1:35" ht="15.75">
      <c r="A488" s="3" t="s">
        <v>764</v>
      </c>
      <c r="B488" s="3"/>
      <c r="C488" s="3"/>
      <c r="D488" s="33">
        <f t="shared" si="14"/>
        <v>184.9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63"/>
      <c r="AF488" s="63"/>
      <c r="AG488" s="349"/>
      <c r="AH488" s="338"/>
      <c r="AI488" s="63"/>
    </row>
    <row r="489" spans="1:35" ht="15.75">
      <c r="A489" t="s">
        <v>142</v>
      </c>
      <c r="B489" s="3"/>
      <c r="C489" s="3"/>
      <c r="D489" s="33">
        <f t="shared" si="14"/>
        <v>169.39999999999949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63"/>
      <c r="AF489" s="63"/>
      <c r="AG489" s="348"/>
      <c r="AH489" s="338"/>
      <c r="AI489" s="63"/>
    </row>
    <row r="490" spans="1:35" ht="15.75">
      <c r="A490" s="3" t="s">
        <v>738</v>
      </c>
      <c r="B490" s="3"/>
      <c r="C490" s="3"/>
      <c r="D490" s="33">
        <f t="shared" si="14"/>
        <v>298.9000000000002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63"/>
      <c r="AF490" s="63"/>
      <c r="AG490" s="348"/>
      <c r="AH490" s="338"/>
      <c r="AI490" s="63"/>
    </row>
    <row r="491" spans="1:35" ht="15.75">
      <c r="A491" s="82" t="s">
        <v>1660</v>
      </c>
      <c r="B491" s="3"/>
      <c r="C491" s="3"/>
      <c r="D491" s="33">
        <f t="shared" si="14"/>
        <v>217.29999999999882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225"/>
      <c r="AF491" s="63"/>
      <c r="AG491" s="348"/>
      <c r="AH491" s="338"/>
      <c r="AI491" s="63"/>
    </row>
    <row r="492" spans="1:35" ht="15.75">
      <c r="A492" s="3" t="s">
        <v>3399</v>
      </c>
      <c r="B492" s="3"/>
      <c r="C492" s="3"/>
      <c r="D492" s="33">
        <f t="shared" si="14"/>
        <v>109.30000000000001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63"/>
      <c r="AF492" s="63"/>
      <c r="AG492" s="361"/>
      <c r="AH492" s="338"/>
      <c r="AI492" s="63"/>
    </row>
    <row r="493" spans="1:35" ht="15.75">
      <c r="A493" s="3" t="s">
        <v>779</v>
      </c>
      <c r="B493" s="3"/>
      <c r="C493" s="3"/>
      <c r="D493" s="33">
        <f t="shared" si="14"/>
        <v>168.90000000000072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278"/>
      <c r="AF493" s="63"/>
      <c r="AG493" s="348"/>
      <c r="AH493" s="338"/>
      <c r="AI493" s="63"/>
    </row>
    <row r="494" spans="1:35" ht="15.75">
      <c r="A494" s="60" t="s">
        <v>2051</v>
      </c>
      <c r="B494" s="3"/>
      <c r="C494" s="3"/>
      <c r="D494" s="33">
        <f t="shared" si="14"/>
        <v>197.80000000000067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278"/>
      <c r="AF494" s="63"/>
      <c r="AG494" s="348"/>
      <c r="AH494" s="338"/>
      <c r="AI494" s="63"/>
    </row>
    <row r="495" spans="1:35" ht="15.75">
      <c r="A495" s="3" t="s">
        <v>749</v>
      </c>
      <c r="B495" s="3"/>
      <c r="C495" s="3"/>
      <c r="D495" s="33">
        <f t="shared" si="14"/>
        <v>286.59999999999962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63"/>
      <c r="AF495" s="63"/>
      <c r="AG495" s="348"/>
      <c r="AH495" s="338"/>
      <c r="AI495" s="63"/>
    </row>
    <row r="496" spans="1:35" ht="15.75">
      <c r="A496" s="3" t="s">
        <v>748</v>
      </c>
      <c r="B496" s="3"/>
      <c r="C496" s="3"/>
      <c r="D496" s="33">
        <f t="shared" si="14"/>
        <v>109.09999999999997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63"/>
      <c r="AF496" s="63"/>
      <c r="AG496" s="348"/>
      <c r="AH496" s="338"/>
      <c r="AI496" s="63"/>
    </row>
    <row r="497" spans="1:35" ht="15.75">
      <c r="A497" s="60" t="s">
        <v>2053</v>
      </c>
      <c r="B497" s="3"/>
      <c r="C497" s="3"/>
      <c r="D497" s="33">
        <f t="shared" si="14"/>
        <v>179.7000000000001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278"/>
      <c r="AF497" s="63"/>
      <c r="AG497" s="348"/>
      <c r="AH497" s="338"/>
      <c r="AI497" s="63"/>
    </row>
    <row r="498" spans="1:35" ht="15.75">
      <c r="A498" s="60" t="s">
        <v>2158</v>
      </c>
      <c r="B498" s="3"/>
      <c r="C498" s="3"/>
      <c r="D498" s="33">
        <f t="shared" si="14"/>
        <v>223.59999999999965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278"/>
      <c r="AF498" s="63"/>
      <c r="AG498" s="348"/>
      <c r="AH498" s="338"/>
      <c r="AI498" s="63"/>
    </row>
    <row r="499" spans="1:35" ht="15.75">
      <c r="A499" s="3" t="s">
        <v>3379</v>
      </c>
      <c r="B499" s="3"/>
      <c r="C499" s="3"/>
      <c r="D499" s="33">
        <f t="shared" si="14"/>
        <v>236.40000000000055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63"/>
      <c r="AF499" s="63"/>
      <c r="AG499" s="361"/>
      <c r="AH499" s="338"/>
      <c r="AI499" s="63"/>
    </row>
    <row r="500" spans="1:35" ht="15.75">
      <c r="A500" s="3" t="s">
        <v>733</v>
      </c>
      <c r="B500" s="3"/>
      <c r="C500" s="3"/>
      <c r="D500" s="33">
        <f t="shared" si="14"/>
        <v>228.2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63"/>
      <c r="AF500" s="63"/>
      <c r="AG500" s="348"/>
      <c r="AH500" s="338"/>
      <c r="AI500" s="63"/>
    </row>
    <row r="501" spans="1:35" ht="15.75">
      <c r="A501" s="3" t="s">
        <v>3382</v>
      </c>
      <c r="B501" s="3"/>
      <c r="C501" s="3"/>
      <c r="D501" s="33">
        <f t="shared" si="14"/>
        <v>158.10000000000014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63"/>
      <c r="AF501" s="63"/>
      <c r="AG501" s="361"/>
      <c r="AH501" s="338"/>
      <c r="AI501" s="63"/>
    </row>
    <row r="502" spans="1:35" ht="15.75">
      <c r="A502" s="60" t="s">
        <v>2003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278"/>
      <c r="AF502" s="63"/>
      <c r="AG502" s="348"/>
      <c r="AH502" s="338"/>
      <c r="AI502" s="63"/>
    </row>
    <row r="503" spans="1:35" ht="15.75">
      <c r="A503" s="3" t="s">
        <v>3401</v>
      </c>
      <c r="B503" s="3"/>
      <c r="C503" s="3"/>
      <c r="D503" s="33">
        <f t="shared" si="14"/>
        <v>221.2000000000001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63"/>
      <c r="AF503" s="63"/>
      <c r="AG503" s="361"/>
      <c r="AH503" s="338"/>
      <c r="AI503" s="63"/>
    </row>
    <row r="504" spans="1:35" ht="15.75">
      <c r="A504" s="60" t="s">
        <v>31</v>
      </c>
      <c r="B504" s="3"/>
      <c r="C504" s="3"/>
      <c r="D504" s="33">
        <f t="shared" si="14"/>
        <v>235.69999999999956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278"/>
      <c r="AF504" s="63"/>
      <c r="AG504" s="349"/>
      <c r="AH504" s="338"/>
      <c r="AI504" s="63"/>
    </row>
    <row r="505" spans="1:35" ht="15.75">
      <c r="A505" s="3" t="s">
        <v>790</v>
      </c>
      <c r="B505" s="3"/>
      <c r="C505" s="3"/>
      <c r="D505" s="33">
        <f t="shared" si="14"/>
        <v>411.39999999999907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63"/>
      <c r="AF505" s="63"/>
      <c r="AG505" s="348"/>
      <c r="AH505" s="338"/>
      <c r="AI505" s="63"/>
    </row>
    <row r="506" spans="1:35" ht="15.75">
      <c r="A506" s="3" t="s">
        <v>3385</v>
      </c>
      <c r="B506" s="3"/>
      <c r="C506" s="3"/>
      <c r="D506" s="33">
        <f t="shared" si="14"/>
        <v>290.10000000000031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63"/>
      <c r="AF506" s="63"/>
      <c r="AG506" s="361"/>
      <c r="AH506" s="338"/>
      <c r="AI506" s="63"/>
    </row>
    <row r="507" spans="1:35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63"/>
      <c r="AF507" s="63"/>
      <c r="AG507" s="348"/>
      <c r="AH507" s="338"/>
      <c r="AI507" s="63"/>
    </row>
    <row r="508" spans="1:35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63"/>
      <c r="AF508" s="63"/>
      <c r="AG508" s="349"/>
      <c r="AH508" s="338"/>
      <c r="AI508" s="63"/>
    </row>
    <row r="509" spans="1:35" ht="15.75">
      <c r="A509" s="60" t="s">
        <v>33</v>
      </c>
      <c r="B509" s="3"/>
      <c r="C509" s="3"/>
      <c r="D509" s="33">
        <f t="shared" si="14"/>
        <v>326.10000000000008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63"/>
      <c r="AF509" s="63"/>
      <c r="AG509" s="348"/>
      <c r="AH509" s="338"/>
      <c r="AI509" s="63"/>
    </row>
    <row r="510" spans="1:35" ht="15.75">
      <c r="A510" s="60" t="s">
        <v>37</v>
      </c>
      <c r="B510" s="3"/>
      <c r="C510" s="3"/>
      <c r="D510" s="33">
        <f t="shared" si="14"/>
        <v>248.20000000000132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28"/>
      <c r="AF510" s="63"/>
      <c r="AG510" s="348"/>
      <c r="AH510" s="338"/>
      <c r="AI510" s="63"/>
    </row>
    <row r="511" spans="1:35" ht="15.75">
      <c r="A511" t="s">
        <v>143</v>
      </c>
      <c r="B511" s="3"/>
      <c r="C511" s="3"/>
      <c r="D511" s="33">
        <f t="shared" si="14"/>
        <v>359.2999999999987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278"/>
      <c r="AF511" s="63"/>
      <c r="AG511" s="348"/>
      <c r="AH511" s="338"/>
      <c r="AI511" s="63"/>
    </row>
    <row r="512" spans="1:35" ht="15.75">
      <c r="A512" s="82" t="s">
        <v>1662</v>
      </c>
      <c r="B512" s="3"/>
      <c r="C512" s="3"/>
      <c r="D512" s="33">
        <f t="shared" si="14"/>
        <v>206.99999999999989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225"/>
      <c r="AF512" s="63"/>
      <c r="AG512" s="348"/>
      <c r="AH512" s="338"/>
      <c r="AI512" s="63"/>
    </row>
    <row r="513" spans="1:35" ht="15.75">
      <c r="A513" s="60" t="s">
        <v>2031</v>
      </c>
      <c r="B513" s="3"/>
      <c r="C513" s="3"/>
      <c r="D513" s="33">
        <f t="shared" si="14"/>
        <v>103.00000000000011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278"/>
      <c r="AF513" s="63"/>
      <c r="AG513" s="348"/>
      <c r="AH513" s="338"/>
      <c r="AI513" s="63"/>
    </row>
    <row r="514" spans="1:35" ht="15.75">
      <c r="A514" s="3" t="s">
        <v>180</v>
      </c>
      <c r="B514" s="3"/>
      <c r="C514" s="3"/>
      <c r="D514" s="33">
        <f t="shared" si="14"/>
        <v>238.79999999999995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63"/>
      <c r="AF514" s="63"/>
      <c r="AG514" s="361"/>
      <c r="AH514" s="338"/>
      <c r="AI514" s="63"/>
    </row>
    <row r="515" spans="1:35" ht="15.75">
      <c r="A515" s="3" t="s">
        <v>3397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63"/>
      <c r="AF515" s="63"/>
      <c r="AG515" s="361"/>
      <c r="AH515" s="338"/>
      <c r="AI515" s="63"/>
    </row>
    <row r="516" spans="1:35" ht="15.75">
      <c r="A516" s="82" t="s">
        <v>1659</v>
      </c>
      <c r="B516" s="3"/>
      <c r="C516" s="3"/>
      <c r="D516" s="33">
        <f t="shared" si="14"/>
        <v>216.19999999999993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225"/>
      <c r="AF516" s="63"/>
      <c r="AG516" s="348"/>
      <c r="AH516" s="338"/>
      <c r="AI516" s="63"/>
    </row>
    <row r="517" spans="1:35" ht="15.75">
      <c r="A517" s="3" t="s">
        <v>155</v>
      </c>
      <c r="B517" s="3"/>
      <c r="C517" s="3"/>
      <c r="D517" s="33">
        <f>SUM(E517:DZ517)</f>
        <v>181.10000000000085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28"/>
      <c r="AF517" s="63"/>
      <c r="AG517" s="348"/>
      <c r="AH517" s="338"/>
      <c r="AI517" s="63"/>
    </row>
    <row r="518" spans="1:35" ht="15.75">
      <c r="A518" s="3" t="s">
        <v>753</v>
      </c>
      <c r="B518" s="3"/>
      <c r="C518" s="3"/>
      <c r="D518" s="33">
        <f>SUM(E518:DZ518)</f>
        <v>221.59999999999994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63"/>
      <c r="AF518" s="63"/>
      <c r="AG518" s="348"/>
      <c r="AH518" s="338"/>
      <c r="AI518" s="63"/>
    </row>
    <row r="519" spans="1:35" ht="15.75">
      <c r="A519" s="60" t="s">
        <v>3368</v>
      </c>
      <c r="B519" s="3"/>
      <c r="C519" s="3"/>
      <c r="D519" s="33">
        <f>SUM(E519:DZ519)</f>
        <v>279.99999999999955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278"/>
      <c r="AF519" s="63"/>
      <c r="AG519" s="349"/>
      <c r="AH519" s="338"/>
      <c r="AI519" s="63"/>
    </row>
    <row r="520" spans="1:35" ht="15.75">
      <c r="A520" s="60" t="s">
        <v>2009</v>
      </c>
      <c r="B520" s="3"/>
      <c r="C520" s="3"/>
      <c r="D520" s="33">
        <f>SUM(E520:DZ520)</f>
        <v>287.30000000000013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278"/>
      <c r="AF520" s="63"/>
      <c r="AG520" s="348"/>
      <c r="AH520" s="338"/>
      <c r="AI520" s="63"/>
    </row>
    <row r="521" spans="1:35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5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5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5" ht="20.25">
      <c r="A524" s="30" t="s">
        <v>170</v>
      </c>
      <c r="D524" s="32" t="s">
        <v>40</v>
      </c>
      <c r="E524" s="110" t="s">
        <v>4150</v>
      </c>
      <c r="F524" s="110" t="s">
        <v>4727</v>
      </c>
      <c r="G524" s="110" t="s">
        <v>4734</v>
      </c>
      <c r="H524" s="110" t="s">
        <v>4813</v>
      </c>
      <c r="I524" s="110" t="s">
        <v>4836</v>
      </c>
      <c r="J524" s="110" t="s">
        <v>4839</v>
      </c>
      <c r="K524" s="110" t="s">
        <v>4952</v>
      </c>
      <c r="L524" s="110" t="s">
        <v>4974</v>
      </c>
      <c r="M524" s="110" t="s">
        <v>5064</v>
      </c>
      <c r="N524" s="110" t="s">
        <v>4958</v>
      </c>
      <c r="O524" s="110" t="s">
        <v>5094</v>
      </c>
      <c r="P524" s="110" t="s">
        <v>5383</v>
      </c>
      <c r="Q524" s="110" t="s">
        <v>5450</v>
      </c>
      <c r="R524" s="63"/>
      <c r="S524" s="63"/>
      <c r="U524" s="3"/>
      <c r="V524" s="79"/>
      <c r="W524" s="137"/>
    </row>
    <row r="525" spans="1:35" ht="15.75">
      <c r="A525" s="3" t="s">
        <v>3380</v>
      </c>
      <c r="B525" s="3"/>
      <c r="C525" s="3"/>
      <c r="D525" s="33">
        <f t="shared" ref="D525:D556" si="15">SUM(E525:DZ525)</f>
        <v>136.19999999999982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538">
        <v>0</v>
      </c>
      <c r="Q525" s="538">
        <v>0</v>
      </c>
      <c r="R525" s="536"/>
      <c r="S525" s="536"/>
      <c r="T525" s="536"/>
      <c r="U525" s="361"/>
      <c r="V525" s="537"/>
      <c r="W525" s="536"/>
    </row>
    <row r="526" spans="1:35" ht="15.75">
      <c r="A526" s="60" t="s">
        <v>2011</v>
      </c>
      <c r="B526" s="3"/>
      <c r="C526" s="3"/>
      <c r="D526" s="33">
        <f t="shared" si="15"/>
        <v>200.79999999999512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538">
        <v>0</v>
      </c>
      <c r="Q526" s="538">
        <v>8.3999999999978172</v>
      </c>
      <c r="R526" s="539"/>
      <c r="S526" s="539"/>
      <c r="T526" s="536"/>
      <c r="U526" s="348"/>
      <c r="V526" s="537"/>
      <c r="W526" s="536"/>
    </row>
    <row r="527" spans="1:35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538">
        <v>0</v>
      </c>
      <c r="Q527" s="538">
        <v>0</v>
      </c>
      <c r="R527" s="225"/>
      <c r="S527" s="225"/>
      <c r="T527" s="536"/>
      <c r="U527" s="348"/>
      <c r="V527" s="537"/>
      <c r="W527" s="536"/>
    </row>
    <row r="528" spans="1:35" ht="15.75">
      <c r="A528" s="60" t="s">
        <v>2004</v>
      </c>
      <c r="B528" s="3"/>
      <c r="C528" s="3"/>
      <c r="D528" s="33">
        <f t="shared" si="15"/>
        <v>171.300000000002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538">
        <v>12.600000000001273</v>
      </c>
      <c r="Q528" s="538">
        <v>0</v>
      </c>
      <c r="R528" s="539"/>
      <c r="S528" s="539"/>
      <c r="T528" s="536"/>
      <c r="U528" s="348"/>
      <c r="V528" s="537"/>
      <c r="W528" s="536"/>
    </row>
    <row r="529" spans="1:23" ht="15.75">
      <c r="A529" s="82" t="s">
        <v>1652</v>
      </c>
      <c r="B529" s="3"/>
      <c r="C529" s="3"/>
      <c r="D529" s="33">
        <f t="shared" si="15"/>
        <v>237.99999999999477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538">
        <v>11</v>
      </c>
      <c r="Q529" s="538">
        <v>0</v>
      </c>
      <c r="R529" s="225"/>
      <c r="S529" s="225"/>
      <c r="T529" s="536"/>
      <c r="U529" s="348"/>
      <c r="V529" s="537"/>
      <c r="W529" s="536"/>
    </row>
    <row r="530" spans="1:23" ht="15.75">
      <c r="A530" s="82" t="s">
        <v>1647</v>
      </c>
      <c r="B530" s="3"/>
      <c r="C530" s="3"/>
      <c r="D530" s="33">
        <f t="shared" si="15"/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538">
        <v>13.199999999995271</v>
      </c>
      <c r="Q530" s="538">
        <v>0</v>
      </c>
      <c r="R530" s="225"/>
      <c r="S530" s="225"/>
      <c r="T530" s="536"/>
      <c r="U530" s="348"/>
      <c r="V530" s="537"/>
      <c r="W530" s="536"/>
    </row>
    <row r="531" spans="1:23" ht="15.75">
      <c r="A531" s="3" t="s">
        <v>3369</v>
      </c>
      <c r="B531" s="3"/>
      <c r="C531" s="3"/>
      <c r="D531" s="33">
        <f t="shared" si="15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538">
        <v>0</v>
      </c>
      <c r="Q531" s="538">
        <v>0</v>
      </c>
      <c r="R531" s="536"/>
      <c r="S531" s="536"/>
      <c r="T531" s="536"/>
      <c r="U531" s="361"/>
      <c r="V531" s="537"/>
      <c r="W531" s="536"/>
    </row>
    <row r="532" spans="1:23" ht="15.75">
      <c r="A532" s="60" t="s">
        <v>1</v>
      </c>
      <c r="B532" s="3"/>
      <c r="C532" s="3"/>
      <c r="D532" s="33">
        <f t="shared" si="15"/>
        <v>324.2000000000038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538">
        <v>43.900000000002365</v>
      </c>
      <c r="Q532" s="538">
        <v>0</v>
      </c>
      <c r="R532" s="539"/>
      <c r="S532" s="539"/>
      <c r="T532" s="536"/>
      <c r="U532" s="348"/>
      <c r="V532" s="537"/>
      <c r="W532" s="536"/>
    </row>
    <row r="533" spans="1:23" ht="15.75">
      <c r="A533" s="60" t="s">
        <v>2024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538">
        <v>0</v>
      </c>
      <c r="Q533" s="538">
        <v>0</v>
      </c>
      <c r="R533" s="539"/>
      <c r="S533" s="539"/>
      <c r="T533" s="536"/>
      <c r="U533" s="348"/>
      <c r="V533" s="537"/>
      <c r="W533" s="536"/>
    </row>
    <row r="534" spans="1:23" ht="15.75">
      <c r="A534" s="3" t="s">
        <v>3388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538">
        <v>0</v>
      </c>
      <c r="Q534" s="538">
        <v>0</v>
      </c>
      <c r="R534" s="536"/>
      <c r="S534" s="536"/>
      <c r="T534" s="536"/>
      <c r="U534" s="361"/>
      <c r="V534" s="537"/>
      <c r="W534" s="536"/>
    </row>
    <row r="535" spans="1:23" ht="15.75">
      <c r="A535" s="82" t="s">
        <v>1653</v>
      </c>
      <c r="B535" s="3"/>
      <c r="C535" s="3"/>
      <c r="D535" s="33">
        <f t="shared" si="15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538">
        <v>0</v>
      </c>
      <c r="Q535" s="538">
        <v>0</v>
      </c>
      <c r="R535" s="225"/>
      <c r="S535" s="225"/>
      <c r="T535" s="536"/>
      <c r="U535" s="348"/>
      <c r="V535" s="537"/>
      <c r="W535" s="536"/>
    </row>
    <row r="536" spans="1:23" ht="15.75">
      <c r="A536" s="3" t="s">
        <v>771</v>
      </c>
      <c r="B536" s="3"/>
      <c r="C536" s="3"/>
      <c r="D536" s="33">
        <f t="shared" si="15"/>
        <v>92.999999999999659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538">
        <v>0</v>
      </c>
      <c r="Q536" s="538">
        <v>0</v>
      </c>
      <c r="R536" s="536"/>
      <c r="S536" s="536"/>
      <c r="T536" s="536"/>
      <c r="U536" s="348"/>
      <c r="V536" s="537"/>
      <c r="W536" s="536"/>
    </row>
    <row r="537" spans="1:23" ht="15.75">
      <c r="A537" s="60" t="s">
        <v>2054</v>
      </c>
      <c r="B537" s="3"/>
      <c r="C537" s="3"/>
      <c r="D537" s="33">
        <f t="shared" si="15"/>
        <v>165.00000000000318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538">
        <v>2.4000000000023647</v>
      </c>
      <c r="Q537" s="538">
        <v>3.6000000000003638</v>
      </c>
      <c r="R537" s="539"/>
      <c r="S537" s="539"/>
      <c r="T537" s="536"/>
      <c r="U537" s="348"/>
      <c r="V537" s="537"/>
      <c r="W537" s="536"/>
    </row>
    <row r="538" spans="1:23" ht="15.75">
      <c r="A538" s="3" t="s">
        <v>788</v>
      </c>
      <c r="B538" s="3"/>
      <c r="C538" s="3"/>
      <c r="D538" s="33">
        <f t="shared" si="15"/>
        <v>178.80000000000342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538">
        <v>24.000000000001819</v>
      </c>
      <c r="Q538" s="538">
        <v>24.000000000001819</v>
      </c>
      <c r="R538" s="536"/>
      <c r="S538" s="536"/>
      <c r="T538" s="536"/>
      <c r="U538" s="348"/>
      <c r="V538" s="537"/>
      <c r="W538" s="536"/>
    </row>
    <row r="539" spans="1:23" ht="15.75">
      <c r="A539" s="60" t="s">
        <v>2007</v>
      </c>
      <c r="B539" s="3"/>
      <c r="C539" s="3"/>
      <c r="D539" s="33">
        <f t="shared" si="15"/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538">
        <v>0</v>
      </c>
      <c r="Q539" s="538">
        <v>0</v>
      </c>
      <c r="R539" s="539"/>
      <c r="S539" s="539"/>
      <c r="T539" s="536"/>
      <c r="U539" s="348"/>
      <c r="V539" s="537"/>
      <c r="W539" s="536"/>
    </row>
    <row r="540" spans="1:23" ht="15.75">
      <c r="A540" s="3" t="s">
        <v>3370</v>
      </c>
      <c r="B540" s="3"/>
      <c r="C540" s="3"/>
      <c r="D540" s="33">
        <f t="shared" si="15"/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538">
        <v>0</v>
      </c>
      <c r="Q540" s="538">
        <v>0</v>
      </c>
      <c r="R540" s="536"/>
      <c r="S540" s="536"/>
      <c r="T540" s="536"/>
      <c r="U540" s="361"/>
      <c r="V540" s="537"/>
      <c r="W540" s="536"/>
    </row>
    <row r="541" spans="1:23" ht="15.75">
      <c r="A541" s="3" t="s">
        <v>153</v>
      </c>
      <c r="B541" s="3"/>
      <c r="C541" s="3"/>
      <c r="D541" s="33">
        <f t="shared" si="15"/>
        <v>309.60000000000002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538">
        <v>11.000000000001819</v>
      </c>
      <c r="Q541" s="538">
        <v>3.5999999999985448</v>
      </c>
      <c r="R541" s="536"/>
      <c r="S541" s="536"/>
      <c r="T541" s="536"/>
      <c r="U541" s="348"/>
      <c r="V541" s="537"/>
      <c r="W541" s="536"/>
    </row>
    <row r="542" spans="1:23" ht="15.75">
      <c r="A542" s="60" t="s">
        <v>2025</v>
      </c>
      <c r="B542" s="3"/>
      <c r="C542" s="3"/>
      <c r="D542" s="33">
        <f t="shared" si="15"/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538">
        <v>0</v>
      </c>
      <c r="Q542" s="538">
        <v>0</v>
      </c>
      <c r="R542" s="539"/>
      <c r="S542" s="539"/>
      <c r="T542" s="536"/>
      <c r="U542" s="348"/>
      <c r="V542" s="537"/>
      <c r="W542" s="536"/>
    </row>
    <row r="543" spans="1:23" ht="15.75">
      <c r="A543" s="3" t="s">
        <v>3373</v>
      </c>
      <c r="B543" s="3"/>
      <c r="C543" s="3"/>
      <c r="D543" s="33">
        <f t="shared" si="15"/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538">
        <v>0</v>
      </c>
      <c r="Q543" s="538">
        <v>0</v>
      </c>
      <c r="R543" s="536"/>
      <c r="S543" s="536"/>
      <c r="T543" s="536"/>
      <c r="U543" s="361"/>
      <c r="V543" s="537"/>
      <c r="W543" s="536"/>
    </row>
    <row r="544" spans="1:23" ht="15.75">
      <c r="A544" s="3" t="s">
        <v>3387</v>
      </c>
      <c r="B544" s="3"/>
      <c r="C544" s="3"/>
      <c r="D544" s="33">
        <f t="shared" si="15"/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538">
        <v>10.800000000001091</v>
      </c>
      <c r="Q544" s="538">
        <v>0</v>
      </c>
      <c r="R544" s="536"/>
      <c r="S544" s="536"/>
      <c r="T544" s="536"/>
      <c r="U544" s="361"/>
      <c r="V544" s="537"/>
      <c r="W544" s="536"/>
    </row>
    <row r="545" spans="1:23" ht="15.75">
      <c r="A545" s="3" t="s">
        <v>9</v>
      </c>
      <c r="B545" s="3"/>
      <c r="C545" s="3"/>
      <c r="D545" s="33">
        <f t="shared" si="15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538">
        <v>0</v>
      </c>
      <c r="Q545" s="538">
        <v>0</v>
      </c>
      <c r="R545" s="539"/>
      <c r="S545" s="539"/>
      <c r="T545" s="536"/>
      <c r="U545" s="349"/>
      <c r="V545" s="537"/>
      <c r="W545" s="536"/>
    </row>
    <row r="546" spans="1:23" ht="15.75">
      <c r="A546" s="60" t="s">
        <v>2019</v>
      </c>
      <c r="B546" s="3"/>
      <c r="C546" s="3"/>
      <c r="D546" s="33">
        <f t="shared" si="15"/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538">
        <v>13.19999999999709</v>
      </c>
      <c r="Q546" s="538">
        <v>0</v>
      </c>
      <c r="R546" s="539"/>
      <c r="S546" s="539"/>
      <c r="T546" s="536"/>
      <c r="U546" s="348"/>
      <c r="V546" s="537"/>
      <c r="W546" s="536"/>
    </row>
    <row r="547" spans="1:23" ht="15.75">
      <c r="A547" s="60" t="s">
        <v>11</v>
      </c>
      <c r="B547" s="3"/>
      <c r="C547" s="3"/>
      <c r="D547" s="33">
        <f t="shared" si="15"/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538">
        <v>0</v>
      </c>
      <c r="Q547" s="538">
        <v>0</v>
      </c>
      <c r="R547" s="539"/>
      <c r="S547" s="539"/>
      <c r="T547" s="536"/>
      <c r="U547" s="348"/>
      <c r="V547" s="537"/>
      <c r="W547" s="536"/>
    </row>
    <row r="548" spans="1:23" s="30" customFormat="1" ht="20.25">
      <c r="A548" s="3" t="s">
        <v>3371</v>
      </c>
      <c r="B548" s="3"/>
      <c r="C548" s="3"/>
      <c r="D548" s="33">
        <f t="shared" si="15"/>
        <v>148.80000000000044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538">
        <v>0</v>
      </c>
      <c r="Q548" s="538">
        <v>0</v>
      </c>
      <c r="R548" s="536"/>
      <c r="S548" s="536"/>
      <c r="T548" s="536"/>
      <c r="U548" s="361"/>
      <c r="V548" s="537"/>
      <c r="W548" s="536"/>
    </row>
    <row r="549" spans="1:23" ht="15.75">
      <c r="A549" s="60" t="s">
        <v>2026</v>
      </c>
      <c r="B549" s="3"/>
      <c r="C549" s="3"/>
      <c r="D549" s="33">
        <f t="shared" si="15"/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538">
        <v>4.7999999999992724</v>
      </c>
      <c r="Q549" s="538">
        <v>0</v>
      </c>
      <c r="R549" s="539"/>
      <c r="S549" s="539"/>
      <c r="T549" s="536"/>
      <c r="U549" s="348"/>
      <c r="V549" s="537"/>
      <c r="W549" s="536"/>
    </row>
    <row r="550" spans="1:23" ht="15.75">
      <c r="A550" s="82" t="s">
        <v>1655</v>
      </c>
      <c r="B550" s="3"/>
      <c r="C550" s="3"/>
      <c r="D550" s="33">
        <f t="shared" si="15"/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538">
        <v>0</v>
      </c>
      <c r="Q550" s="538">
        <v>0</v>
      </c>
      <c r="R550" s="225"/>
      <c r="S550" s="225"/>
      <c r="T550" s="536"/>
      <c r="U550" s="348"/>
      <c r="V550" s="537"/>
      <c r="W550" s="536"/>
    </row>
    <row r="551" spans="1:23" ht="15.75">
      <c r="A551" s="3" t="s">
        <v>728</v>
      </c>
      <c r="B551" s="3"/>
      <c r="C551" s="3"/>
      <c r="D551" s="33">
        <f t="shared" si="15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538">
        <v>0</v>
      </c>
      <c r="Q551" s="538">
        <v>0</v>
      </c>
      <c r="R551" s="536"/>
      <c r="S551" s="536"/>
      <c r="T551" s="536"/>
      <c r="U551" s="348"/>
      <c r="V551" s="537"/>
      <c r="W551" s="536"/>
    </row>
    <row r="552" spans="1:23" ht="15.75">
      <c r="A552" s="60" t="s">
        <v>2012</v>
      </c>
      <c r="B552" s="3"/>
      <c r="C552" s="3"/>
      <c r="D552" s="33">
        <f t="shared" si="15"/>
        <v>295.99999999999943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538">
        <v>0</v>
      </c>
      <c r="Q552" s="538">
        <v>0</v>
      </c>
      <c r="R552" s="539"/>
      <c r="S552" s="539"/>
      <c r="T552" s="536"/>
      <c r="U552" s="348"/>
      <c r="V552" s="537"/>
      <c r="W552" s="536"/>
    </row>
    <row r="553" spans="1:23" ht="15.75">
      <c r="A553" s="3" t="s">
        <v>3381</v>
      </c>
      <c r="B553" s="3"/>
      <c r="C553" s="3"/>
      <c r="D553" s="33">
        <f t="shared" si="15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538">
        <v>0</v>
      </c>
      <c r="Q553" s="538">
        <v>0</v>
      </c>
      <c r="R553" s="536"/>
      <c r="S553" s="536"/>
      <c r="T553" s="536"/>
      <c r="U553" s="361"/>
      <c r="V553" s="537"/>
      <c r="W553" s="536"/>
    </row>
    <row r="554" spans="1:23" ht="15.75">
      <c r="A554" s="3" t="s">
        <v>783</v>
      </c>
      <c r="B554" s="3"/>
      <c r="C554" s="3"/>
      <c r="D554" s="33">
        <f t="shared" si="15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538">
        <v>0</v>
      </c>
      <c r="Q554" s="538">
        <v>0</v>
      </c>
      <c r="R554" s="539"/>
      <c r="S554" s="539"/>
      <c r="T554" s="536"/>
      <c r="U554" s="349"/>
      <c r="V554" s="537"/>
      <c r="W554" s="536"/>
    </row>
    <row r="555" spans="1:23" ht="15.75">
      <c r="A555" s="60" t="s">
        <v>13</v>
      </c>
      <c r="B555" s="3"/>
      <c r="C555" s="3"/>
      <c r="D555" s="33">
        <f t="shared" si="15"/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538">
        <v>0</v>
      </c>
      <c r="Q555" s="538">
        <v>0</v>
      </c>
      <c r="R555" s="539"/>
      <c r="S555" s="539"/>
      <c r="T555" s="536"/>
      <c r="U555" s="349"/>
      <c r="V555" s="537"/>
      <c r="W555" s="536"/>
    </row>
    <row r="556" spans="1:23" ht="15.75">
      <c r="A556" s="3" t="s">
        <v>734</v>
      </c>
      <c r="B556" s="3"/>
      <c r="C556" s="3"/>
      <c r="D556" s="33">
        <f t="shared" si="15"/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538">
        <v>18.599999999998545</v>
      </c>
      <c r="Q556" s="538">
        <v>0</v>
      </c>
      <c r="R556" s="536"/>
      <c r="S556" s="536"/>
      <c r="T556" s="536"/>
      <c r="U556" s="348"/>
      <c r="V556" s="537"/>
      <c r="W556" s="536"/>
    </row>
    <row r="557" spans="1:23" ht="15.75">
      <c r="A557" s="60" t="s">
        <v>15</v>
      </c>
      <c r="B557" s="3"/>
      <c r="C557" s="3"/>
      <c r="D557" s="33">
        <f t="shared" ref="D557:D588" si="16"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538">
        <v>0</v>
      </c>
      <c r="Q557" s="538">
        <v>0</v>
      </c>
      <c r="R557" s="539"/>
      <c r="S557" s="539"/>
      <c r="T557" s="536"/>
      <c r="U557" s="348"/>
      <c r="V557" s="537"/>
      <c r="W557" s="536"/>
    </row>
    <row r="558" spans="1:23" ht="15.75">
      <c r="A558" s="3" t="s">
        <v>3396</v>
      </c>
      <c r="B558" s="3"/>
      <c r="C558" s="3"/>
      <c r="D558" s="33">
        <f t="shared" si="16"/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538">
        <v>0</v>
      </c>
      <c r="Q558" s="538">
        <v>0</v>
      </c>
      <c r="R558" s="536"/>
      <c r="S558" s="536"/>
      <c r="T558" s="536"/>
      <c r="U558" s="361"/>
      <c r="V558" s="537"/>
      <c r="W558" s="536"/>
    </row>
    <row r="559" spans="1:23" ht="15.75">
      <c r="A559" s="60" t="s">
        <v>2008</v>
      </c>
      <c r="B559" s="3"/>
      <c r="C559" s="3"/>
      <c r="D559" s="33">
        <f t="shared" si="16"/>
        <v>234.80000000000103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538">
        <v>14.399999999999636</v>
      </c>
      <c r="Q559" s="538">
        <v>3.2999999999983629</v>
      </c>
      <c r="R559" s="539"/>
      <c r="S559" s="539"/>
      <c r="T559" s="536"/>
      <c r="U559" s="349"/>
      <c r="V559" s="537"/>
      <c r="W559" s="536"/>
    </row>
    <row r="560" spans="1:23" ht="15.75">
      <c r="A560" s="60" t="s">
        <v>17</v>
      </c>
      <c r="B560" s="3"/>
      <c r="C560" s="3"/>
      <c r="D560" s="33">
        <f t="shared" si="16"/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538">
        <v>0</v>
      </c>
      <c r="Q560" s="538">
        <v>0</v>
      </c>
      <c r="R560" s="539"/>
      <c r="S560" s="539"/>
      <c r="T560" s="536"/>
      <c r="U560" s="348"/>
      <c r="V560" s="537"/>
      <c r="W560" s="536"/>
    </row>
    <row r="561" spans="1:23" ht="15.75">
      <c r="A561" s="3" t="s">
        <v>757</v>
      </c>
      <c r="B561" s="3"/>
      <c r="C561" s="3"/>
      <c r="D561" s="33">
        <f t="shared" si="16"/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538">
        <v>0</v>
      </c>
      <c r="Q561" s="538">
        <v>0</v>
      </c>
      <c r="R561" s="536"/>
      <c r="S561" s="536"/>
      <c r="T561" s="536"/>
      <c r="U561" s="348"/>
      <c r="V561" s="537"/>
      <c r="W561" s="536"/>
    </row>
    <row r="562" spans="1:23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538">
        <v>0</v>
      </c>
      <c r="Q562" s="538">
        <v>0</v>
      </c>
      <c r="R562" s="536"/>
      <c r="S562" s="536"/>
      <c r="T562" s="536"/>
      <c r="U562" s="348"/>
      <c r="V562" s="537"/>
      <c r="W562" s="536"/>
    </row>
    <row r="563" spans="1:23" ht="15.75">
      <c r="A563" s="3" t="s">
        <v>3375</v>
      </c>
      <c r="B563" s="3"/>
      <c r="C563" s="3"/>
      <c r="D563" s="33">
        <f t="shared" si="16"/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538">
        <v>0</v>
      </c>
      <c r="Q563" s="538">
        <v>0</v>
      </c>
      <c r="R563" s="536"/>
      <c r="S563" s="536"/>
      <c r="T563" s="536"/>
      <c r="U563" s="361"/>
      <c r="V563" s="537"/>
      <c r="W563" s="536"/>
    </row>
    <row r="564" spans="1:23" ht="15.75">
      <c r="A564" s="3" t="s">
        <v>3400</v>
      </c>
      <c r="B564" s="3"/>
      <c r="C564" s="3"/>
      <c r="D564" s="33">
        <f t="shared" si="16"/>
        <v>116.49999999999932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538">
        <v>0</v>
      </c>
      <c r="Q564" s="538">
        <v>9.7999999999992724</v>
      </c>
      <c r="R564" s="536"/>
      <c r="S564" s="536"/>
      <c r="T564" s="536"/>
      <c r="U564" s="361"/>
      <c r="V564" s="537"/>
      <c r="W564" s="536"/>
    </row>
    <row r="565" spans="1:23" ht="15.75">
      <c r="A565" s="3" t="s">
        <v>3378</v>
      </c>
      <c r="B565" s="3"/>
      <c r="C565" s="3"/>
      <c r="D565" s="33">
        <f t="shared" si="16"/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538">
        <v>2.4000000000005457</v>
      </c>
      <c r="Q565" s="538">
        <v>30</v>
      </c>
      <c r="R565" s="536"/>
      <c r="S565" s="536"/>
      <c r="T565" s="536"/>
      <c r="U565" s="361"/>
      <c r="V565" s="537"/>
      <c r="W565" s="536"/>
    </row>
    <row r="566" spans="1:23" ht="15.75">
      <c r="A566" s="82" t="s">
        <v>1643</v>
      </c>
      <c r="B566" s="3"/>
      <c r="C566" s="3"/>
      <c r="D566" s="33">
        <f t="shared" si="16"/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538">
        <v>15.000000000001819</v>
      </c>
      <c r="Q566" s="538">
        <v>0</v>
      </c>
      <c r="R566" s="225"/>
      <c r="S566" s="225"/>
      <c r="T566" s="536"/>
      <c r="U566" s="348"/>
      <c r="V566" s="537"/>
      <c r="W566" s="536"/>
    </row>
    <row r="567" spans="1:23" ht="15.75">
      <c r="A567" s="3" t="s">
        <v>3374</v>
      </c>
      <c r="B567" s="3"/>
      <c r="C567" s="3"/>
      <c r="D567" s="33">
        <f t="shared" si="16"/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538">
        <v>5.6000000000021828</v>
      </c>
      <c r="Q567" s="538">
        <v>0</v>
      </c>
      <c r="R567" s="536"/>
      <c r="S567" s="536"/>
      <c r="T567" s="536"/>
      <c r="U567" s="361"/>
      <c r="V567" s="537"/>
      <c r="W567" s="536"/>
    </row>
    <row r="568" spans="1:23" ht="15.75">
      <c r="A568" s="3" t="s">
        <v>800</v>
      </c>
      <c r="B568" s="3"/>
      <c r="C568" s="3"/>
      <c r="D568" s="33">
        <f t="shared" si="16"/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538">
        <v>0</v>
      </c>
      <c r="Q568" s="538">
        <v>0</v>
      </c>
      <c r="R568" s="539"/>
      <c r="S568" s="539"/>
      <c r="T568" s="536"/>
      <c r="U568" s="348"/>
      <c r="V568" s="537"/>
      <c r="W568" s="536"/>
    </row>
    <row r="569" spans="1:23" ht="15.75">
      <c r="A569" s="60" t="s">
        <v>4499</v>
      </c>
      <c r="B569" s="3"/>
      <c r="C569" s="3"/>
      <c r="D569" s="33">
        <f t="shared" si="16"/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538">
        <v>22.799999999997453</v>
      </c>
      <c r="Q569" s="538">
        <v>0</v>
      </c>
      <c r="R569" s="539"/>
      <c r="S569" s="539"/>
      <c r="T569" s="536"/>
      <c r="U569" s="348"/>
      <c r="V569" s="537"/>
      <c r="W569" s="536"/>
    </row>
    <row r="570" spans="1:23" ht="15.75">
      <c r="A570" s="3" t="s">
        <v>796</v>
      </c>
      <c r="B570" s="3"/>
      <c r="C570" s="3"/>
      <c r="D570" s="33">
        <f t="shared" si="16"/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538">
        <v>0</v>
      </c>
      <c r="Q570" s="538">
        <v>0</v>
      </c>
      <c r="R570" s="536"/>
      <c r="S570" s="536"/>
      <c r="T570" s="536"/>
      <c r="U570" s="348"/>
      <c r="V570" s="537"/>
      <c r="W570" s="536"/>
    </row>
    <row r="571" spans="1:23" ht="15.75">
      <c r="A571" t="s">
        <v>21</v>
      </c>
      <c r="B571" s="3"/>
      <c r="C571" s="3"/>
      <c r="D571" s="33">
        <f t="shared" si="16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538">
        <v>0</v>
      </c>
      <c r="Q571" s="538">
        <v>0</v>
      </c>
      <c r="R571" s="536"/>
      <c r="S571" s="536"/>
      <c r="T571" s="536"/>
      <c r="U571" s="348"/>
      <c r="V571" s="537"/>
      <c r="W571" s="536"/>
    </row>
    <row r="572" spans="1:23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538">
        <v>0</v>
      </c>
      <c r="Q572" s="538">
        <v>0</v>
      </c>
      <c r="R572" s="536"/>
      <c r="S572" s="536"/>
      <c r="T572" s="536"/>
      <c r="U572" s="348"/>
      <c r="V572" s="537"/>
      <c r="W572" s="536"/>
    </row>
    <row r="573" spans="1:23" ht="15.75">
      <c r="A573" s="60" t="s">
        <v>3367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538">
        <v>0</v>
      </c>
      <c r="Q573" s="538">
        <v>0</v>
      </c>
      <c r="R573" s="539"/>
      <c r="S573" s="539"/>
      <c r="T573" s="536"/>
      <c r="U573" s="349"/>
      <c r="V573" s="537"/>
      <c r="W573" s="536"/>
    </row>
    <row r="574" spans="1:23" ht="15.75">
      <c r="A574" s="60" t="s">
        <v>2027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538">
        <v>0</v>
      </c>
      <c r="Q574" s="538">
        <v>0</v>
      </c>
      <c r="R574" s="539"/>
      <c r="S574" s="539"/>
      <c r="T574" s="536"/>
      <c r="U574" s="348"/>
      <c r="V574" s="537"/>
      <c r="W574" s="536"/>
    </row>
    <row r="575" spans="1:23" ht="15.75">
      <c r="A575" s="3" t="s">
        <v>3377</v>
      </c>
      <c r="B575" s="3"/>
      <c r="C575" s="3"/>
      <c r="D575" s="33">
        <f t="shared" si="16"/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538">
        <v>0</v>
      </c>
      <c r="Q575" s="538">
        <v>0</v>
      </c>
      <c r="R575" s="536"/>
      <c r="S575" s="536"/>
      <c r="T575" s="536"/>
      <c r="U575" s="361"/>
      <c r="V575" s="537"/>
      <c r="W575" s="536"/>
    </row>
    <row r="576" spans="1:23" ht="15.75">
      <c r="A576" s="60" t="s">
        <v>2028</v>
      </c>
      <c r="B576" s="3"/>
      <c r="C576" s="3"/>
      <c r="D576" s="33">
        <f t="shared" si="16"/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538">
        <v>16.799999999993815</v>
      </c>
      <c r="Q576" s="538">
        <v>0</v>
      </c>
      <c r="R576" s="539"/>
      <c r="S576" s="539"/>
      <c r="T576" s="536"/>
      <c r="U576" s="348"/>
      <c r="V576" s="537"/>
      <c r="W576" s="536"/>
    </row>
    <row r="577" spans="1:23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538">
        <v>0</v>
      </c>
      <c r="Q577" s="538">
        <v>0</v>
      </c>
      <c r="R577" s="225"/>
      <c r="S577" s="225"/>
      <c r="T577" s="536"/>
      <c r="U577" s="348"/>
      <c r="V577" s="537"/>
      <c r="W577" s="536"/>
    </row>
    <row r="578" spans="1:23" ht="15.75">
      <c r="A578" s="3" t="s">
        <v>762</v>
      </c>
      <c r="B578" s="3"/>
      <c r="C578" s="3"/>
      <c r="D578" s="33">
        <f t="shared" si="16"/>
        <v>282.90000000000555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538">
        <v>0</v>
      </c>
      <c r="Q578" s="538">
        <v>0</v>
      </c>
      <c r="R578" s="536"/>
      <c r="S578" s="536"/>
      <c r="T578" s="536"/>
      <c r="U578" s="348"/>
      <c r="V578" s="537"/>
      <c r="W578" s="536"/>
    </row>
    <row r="579" spans="1:23" ht="15.75">
      <c r="A579" s="3" t="s">
        <v>3376</v>
      </c>
      <c r="B579" s="3"/>
      <c r="C579" s="3"/>
      <c r="D579" s="33">
        <f t="shared" si="16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538">
        <v>0</v>
      </c>
      <c r="Q579" s="538">
        <v>0</v>
      </c>
      <c r="R579" s="536"/>
      <c r="S579" s="536"/>
      <c r="T579" s="536"/>
      <c r="U579" s="361"/>
      <c r="V579" s="537"/>
      <c r="W579" s="536"/>
    </row>
    <row r="580" spans="1:23" ht="15.75">
      <c r="A580" s="3" t="s">
        <v>3383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538">
        <v>0</v>
      </c>
      <c r="Q580" s="538">
        <v>0</v>
      </c>
      <c r="R580" s="536"/>
      <c r="S580" s="536"/>
      <c r="T580" s="536"/>
      <c r="U580" s="361"/>
      <c r="V580" s="537"/>
      <c r="W580" s="536"/>
    </row>
    <row r="581" spans="1:23" ht="15.75">
      <c r="A581" s="3" t="s">
        <v>763</v>
      </c>
      <c r="B581" s="3"/>
      <c r="C581" s="3"/>
      <c r="D581" s="33">
        <f t="shared" si="16"/>
        <v>391.90000000000475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538">
        <v>56.900000000003274</v>
      </c>
      <c r="Q581" s="538">
        <v>32.200000000000728</v>
      </c>
      <c r="R581" s="536"/>
      <c r="S581" s="536"/>
      <c r="T581" s="536"/>
      <c r="U581" s="348"/>
      <c r="V581" s="537"/>
      <c r="W581" s="536"/>
    </row>
    <row r="582" spans="1:23" ht="15.75">
      <c r="A582" s="60" t="s">
        <v>23</v>
      </c>
      <c r="B582" s="3"/>
      <c r="C582" s="3"/>
      <c r="D582" s="33">
        <f t="shared" si="16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538">
        <v>0</v>
      </c>
      <c r="Q582" s="538">
        <v>0</v>
      </c>
      <c r="R582" s="539"/>
      <c r="S582" s="539"/>
      <c r="T582" s="536"/>
      <c r="U582" s="348"/>
      <c r="V582" s="537"/>
      <c r="W582" s="536"/>
    </row>
    <row r="583" spans="1:23" ht="15.75">
      <c r="A583" s="60" t="s">
        <v>25</v>
      </c>
      <c r="B583" s="3"/>
      <c r="C583" s="3"/>
      <c r="D583" s="33">
        <f t="shared" si="16"/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538">
        <v>15.599999999998545</v>
      </c>
      <c r="Q583" s="538">
        <v>0</v>
      </c>
      <c r="R583" s="536"/>
      <c r="S583" s="536"/>
      <c r="T583" s="536"/>
      <c r="U583" s="348"/>
      <c r="V583" s="537"/>
      <c r="W583" s="536"/>
    </row>
    <row r="584" spans="1:23" ht="15.75">
      <c r="A584" s="82" t="s">
        <v>1654</v>
      </c>
      <c r="B584" s="3"/>
      <c r="C584" s="3"/>
      <c r="D584" s="33">
        <f t="shared" si="16"/>
        <v>301.79999999999717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538">
        <v>17.999999999996362</v>
      </c>
      <c r="Q584" s="538">
        <v>3.8999999999996362</v>
      </c>
      <c r="R584" s="225"/>
      <c r="S584" s="225"/>
      <c r="T584" s="536"/>
      <c r="U584" s="348"/>
      <c r="V584" s="537"/>
      <c r="W584" s="536"/>
    </row>
    <row r="585" spans="1:23" ht="15.75">
      <c r="A585" s="82" t="s">
        <v>1656</v>
      </c>
      <c r="B585" s="3"/>
      <c r="C585" s="3"/>
      <c r="D585" s="33">
        <f t="shared" si="16"/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538">
        <v>0</v>
      </c>
      <c r="Q585" s="538">
        <v>0</v>
      </c>
      <c r="R585" s="225"/>
      <c r="S585" s="225"/>
      <c r="T585" s="536"/>
      <c r="U585" s="349"/>
      <c r="V585" s="537"/>
      <c r="W585" s="536"/>
    </row>
    <row r="586" spans="1:23" ht="15.75">
      <c r="A586" s="3" t="s">
        <v>3372</v>
      </c>
      <c r="B586" s="3"/>
      <c r="C586" s="3"/>
      <c r="D586" s="33">
        <f t="shared" si="16"/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538">
        <v>0</v>
      </c>
      <c r="Q586" s="538">
        <v>0</v>
      </c>
      <c r="R586" s="536"/>
      <c r="S586" s="536"/>
      <c r="T586" s="536"/>
      <c r="U586" s="361"/>
      <c r="V586" s="537"/>
      <c r="W586" s="536"/>
    </row>
    <row r="587" spans="1:23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538">
        <v>0</v>
      </c>
      <c r="Q587" s="538">
        <v>0</v>
      </c>
      <c r="R587" s="536"/>
      <c r="S587" s="536"/>
      <c r="T587" s="536"/>
      <c r="U587" s="348"/>
      <c r="V587" s="537"/>
      <c r="W587" s="536"/>
    </row>
    <row r="588" spans="1:23" ht="15.75">
      <c r="A588" s="60" t="s">
        <v>27</v>
      </c>
      <c r="B588" s="3"/>
      <c r="C588" s="3"/>
      <c r="D588" s="33">
        <f t="shared" si="16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538">
        <v>0</v>
      </c>
      <c r="Q588" s="538">
        <v>0</v>
      </c>
      <c r="R588" s="539"/>
      <c r="S588" s="539"/>
      <c r="T588" s="536"/>
      <c r="U588" s="349"/>
      <c r="V588" s="537"/>
      <c r="W588" s="536"/>
    </row>
    <row r="589" spans="1:23" ht="15.75">
      <c r="A589" s="3" t="s">
        <v>778</v>
      </c>
      <c r="B589" s="3"/>
      <c r="C589" s="3"/>
      <c r="D589" s="33">
        <f t="shared" ref="D589:D620" si="17"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538">
        <v>0</v>
      </c>
      <c r="Q589" s="538">
        <v>0</v>
      </c>
      <c r="R589" s="536"/>
      <c r="S589" s="536"/>
      <c r="T589" s="536"/>
      <c r="U589" s="349"/>
      <c r="V589" s="537"/>
      <c r="W589" s="536"/>
    </row>
    <row r="590" spans="1:23" ht="15.75">
      <c r="A590" s="3" t="s">
        <v>154</v>
      </c>
      <c r="B590" s="3"/>
      <c r="C590" s="3"/>
      <c r="D590" s="33">
        <f t="shared" si="17"/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538">
        <v>0</v>
      </c>
      <c r="Q590" s="538">
        <v>0</v>
      </c>
      <c r="R590" s="539"/>
      <c r="S590" s="539"/>
      <c r="T590" s="536"/>
      <c r="U590" s="348"/>
      <c r="V590" s="537"/>
      <c r="W590" s="536"/>
    </row>
    <row r="591" spans="1:23" ht="15.75">
      <c r="A591" s="3" t="s">
        <v>3384</v>
      </c>
      <c r="B591" s="3"/>
      <c r="C591" s="3"/>
      <c r="D591" s="33">
        <f t="shared" si="17"/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538">
        <v>0</v>
      </c>
      <c r="Q591" s="538">
        <v>0</v>
      </c>
      <c r="R591" s="536"/>
      <c r="S591" s="536"/>
      <c r="T591" s="536"/>
      <c r="U591" s="361"/>
      <c r="V591" s="537"/>
      <c r="W591" s="536"/>
    </row>
    <row r="592" spans="1:23" ht="15.75">
      <c r="A592" s="3" t="s">
        <v>764</v>
      </c>
      <c r="B592" s="3"/>
      <c r="C592" s="3"/>
      <c r="D592" s="33">
        <f t="shared" si="17"/>
        <v>240.39999999999907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538">
        <v>20.800000000001091</v>
      </c>
      <c r="Q592" s="538">
        <v>0</v>
      </c>
      <c r="R592" s="536"/>
      <c r="S592" s="536"/>
      <c r="T592" s="536"/>
      <c r="U592" s="349"/>
      <c r="V592" s="537"/>
      <c r="W592" s="536"/>
    </row>
    <row r="593" spans="1:23" ht="15.75">
      <c r="A593" t="s">
        <v>142</v>
      </c>
      <c r="B593" s="3"/>
      <c r="C593" s="3"/>
      <c r="D593" s="33">
        <f t="shared" si="17"/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538">
        <v>0</v>
      </c>
      <c r="Q593" s="538">
        <v>0</v>
      </c>
      <c r="R593" s="536"/>
      <c r="S593" s="536"/>
      <c r="T593" s="536"/>
      <c r="U593" s="348"/>
      <c r="V593" s="537"/>
      <c r="W593" s="536"/>
    </row>
    <row r="594" spans="1:23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538">
        <v>0</v>
      </c>
      <c r="Q594" s="538">
        <v>0</v>
      </c>
      <c r="R594" s="536"/>
      <c r="S594" s="536"/>
      <c r="T594" s="536"/>
      <c r="U594" s="348"/>
      <c r="V594" s="537"/>
      <c r="W594" s="536"/>
    </row>
    <row r="595" spans="1:23" ht="15.75">
      <c r="A595" s="82" t="s">
        <v>1660</v>
      </c>
      <c r="B595" s="3"/>
      <c r="C595" s="3"/>
      <c r="D595" s="33">
        <f t="shared" si="17"/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538">
        <v>0</v>
      </c>
      <c r="Q595" s="538">
        <v>0</v>
      </c>
      <c r="R595" s="225"/>
      <c r="S595" s="225"/>
      <c r="T595" s="536"/>
      <c r="U595" s="348"/>
      <c r="V595" s="537"/>
      <c r="W595" s="536"/>
    </row>
    <row r="596" spans="1:23" ht="15.75">
      <c r="A596" s="3" t="s">
        <v>3399</v>
      </c>
      <c r="B596" s="3"/>
      <c r="C596" s="3"/>
      <c r="D596" s="33">
        <f t="shared" si="17"/>
        <v>94.300000000000864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538">
        <v>22.800000000001091</v>
      </c>
      <c r="Q596" s="538">
        <v>0</v>
      </c>
      <c r="R596" s="536"/>
      <c r="S596" s="536"/>
      <c r="T596" s="536"/>
      <c r="U596" s="361"/>
      <c r="V596" s="537"/>
      <c r="W596" s="536"/>
    </row>
    <row r="597" spans="1:23" ht="15.75">
      <c r="A597" s="3" t="s">
        <v>779</v>
      </c>
      <c r="B597" s="3"/>
      <c r="C597" s="3"/>
      <c r="D597" s="33">
        <f t="shared" si="17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538">
        <v>0</v>
      </c>
      <c r="Q597" s="538">
        <v>0</v>
      </c>
      <c r="R597" s="539"/>
      <c r="S597" s="539"/>
      <c r="T597" s="536"/>
      <c r="U597" s="348"/>
      <c r="V597" s="537"/>
      <c r="W597" s="536"/>
    </row>
    <row r="598" spans="1:23" ht="15.75">
      <c r="A598" s="60" t="s">
        <v>2051</v>
      </c>
      <c r="B598" s="3"/>
      <c r="C598" s="3"/>
      <c r="D598" s="33">
        <f t="shared" si="17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538">
        <v>0</v>
      </c>
      <c r="Q598" s="538">
        <v>0</v>
      </c>
      <c r="R598" s="539"/>
      <c r="S598" s="539"/>
      <c r="T598" s="536"/>
      <c r="U598" s="348"/>
      <c r="V598" s="537"/>
      <c r="W598" s="536"/>
    </row>
    <row r="599" spans="1:23" ht="15.75">
      <c r="A599" s="3" t="s">
        <v>749</v>
      </c>
      <c r="B599" s="3"/>
      <c r="C599" s="3"/>
      <c r="D599" s="33">
        <f t="shared" si="17"/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538">
        <v>0</v>
      </c>
      <c r="Q599" s="538">
        <v>0</v>
      </c>
      <c r="R599" s="536"/>
      <c r="S599" s="536"/>
      <c r="T599" s="536"/>
      <c r="U599" s="348"/>
      <c r="V599" s="537"/>
      <c r="W599" s="536"/>
    </row>
    <row r="600" spans="1:23" ht="15.75">
      <c r="A600" s="3" t="s">
        <v>748</v>
      </c>
      <c r="B600" s="3"/>
      <c r="C600" s="3"/>
      <c r="D600" s="33">
        <f t="shared" si="17"/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538">
        <v>25.300000000001091</v>
      </c>
      <c r="Q600" s="538">
        <v>0</v>
      </c>
      <c r="R600" s="536"/>
      <c r="S600" s="536"/>
      <c r="T600" s="536"/>
      <c r="U600" s="348"/>
      <c r="V600" s="537"/>
      <c r="W600" s="536"/>
    </row>
    <row r="601" spans="1:23" ht="15.75">
      <c r="A601" s="60" t="s">
        <v>2053</v>
      </c>
      <c r="B601" s="3"/>
      <c r="C601" s="3"/>
      <c r="D601" s="33">
        <f t="shared" si="17"/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538">
        <v>39.600000000003092</v>
      </c>
      <c r="Q601" s="538">
        <v>0</v>
      </c>
      <c r="R601" s="539"/>
      <c r="S601" s="539"/>
      <c r="T601" s="536"/>
      <c r="U601" s="348"/>
      <c r="V601" s="537"/>
      <c r="W601" s="536"/>
    </row>
    <row r="602" spans="1:23" ht="15.75">
      <c r="A602" s="60" t="s">
        <v>2158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538">
        <v>0</v>
      </c>
      <c r="Q602" s="538">
        <v>0</v>
      </c>
      <c r="R602" s="539"/>
      <c r="S602" s="539"/>
      <c r="T602" s="536"/>
      <c r="U602" s="348"/>
      <c r="V602" s="537"/>
      <c r="W602" s="536"/>
    </row>
    <row r="603" spans="1:23" ht="15.75">
      <c r="A603" s="3" t="s">
        <v>3379</v>
      </c>
      <c r="B603" s="3"/>
      <c r="C603" s="3"/>
      <c r="D603" s="33">
        <f t="shared" si="17"/>
        <v>61.800000000000182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538">
        <v>0</v>
      </c>
      <c r="Q603" s="538">
        <v>27.600000000000364</v>
      </c>
      <c r="R603" s="536"/>
      <c r="S603" s="536"/>
      <c r="T603" s="536"/>
      <c r="U603" s="361"/>
      <c r="V603" s="537"/>
      <c r="W603" s="536"/>
    </row>
    <row r="604" spans="1:23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538">
        <v>0</v>
      </c>
      <c r="Q604" s="538">
        <v>0</v>
      </c>
      <c r="R604" s="536"/>
      <c r="S604" s="536"/>
      <c r="T604" s="536"/>
      <c r="U604" s="348"/>
      <c r="V604" s="537"/>
      <c r="W604" s="536"/>
    </row>
    <row r="605" spans="1:23" ht="15.75">
      <c r="A605" s="3" t="s">
        <v>3382</v>
      </c>
      <c r="B605" s="3"/>
      <c r="C605" s="3"/>
      <c r="D605" s="33">
        <f t="shared" si="17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538">
        <v>0</v>
      </c>
      <c r="Q605" s="538">
        <v>0</v>
      </c>
      <c r="R605" s="536"/>
      <c r="S605" s="536"/>
      <c r="T605" s="536"/>
      <c r="U605" s="361"/>
      <c r="V605" s="537"/>
      <c r="W605" s="536"/>
    </row>
    <row r="606" spans="1:23" ht="15.75">
      <c r="A606" s="60" t="s">
        <v>2003</v>
      </c>
      <c r="B606" s="3"/>
      <c r="C606" s="3"/>
      <c r="D606" s="33">
        <f t="shared" si="17"/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538">
        <v>5.1999999999989086</v>
      </c>
      <c r="Q606" s="538">
        <v>0</v>
      </c>
      <c r="R606" s="539"/>
      <c r="S606" s="539"/>
      <c r="T606" s="536"/>
      <c r="U606" s="348"/>
      <c r="V606" s="537"/>
      <c r="W606" s="536"/>
    </row>
    <row r="607" spans="1:23" ht="15.75">
      <c r="A607" s="3" t="s">
        <v>3401</v>
      </c>
      <c r="B607" s="3"/>
      <c r="C607" s="3"/>
      <c r="D607" s="33">
        <f t="shared" si="17"/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538">
        <v>0</v>
      </c>
      <c r="Q607" s="538">
        <v>0</v>
      </c>
      <c r="R607" s="536"/>
      <c r="S607" s="536"/>
      <c r="T607" s="536"/>
      <c r="U607" s="361"/>
      <c r="V607" s="537"/>
      <c r="W607" s="536"/>
    </row>
    <row r="608" spans="1:23" ht="15.75">
      <c r="A608" s="60" t="s">
        <v>31</v>
      </c>
      <c r="B608" s="3"/>
      <c r="C608" s="3"/>
      <c r="D608" s="33">
        <f t="shared" si="17"/>
        <v>235.09999999999502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538">
        <v>12</v>
      </c>
      <c r="Q608" s="538">
        <v>0</v>
      </c>
      <c r="R608" s="539"/>
      <c r="S608" s="539"/>
      <c r="T608" s="536"/>
      <c r="U608" s="349"/>
      <c r="V608" s="537"/>
      <c r="W608" s="536"/>
    </row>
    <row r="609" spans="1:23" ht="15.75">
      <c r="A609" s="3" t="s">
        <v>790</v>
      </c>
      <c r="B609" s="3"/>
      <c r="C609" s="3"/>
      <c r="D609" s="33">
        <f t="shared" si="17"/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538">
        <v>0</v>
      </c>
      <c r="Q609" s="538">
        <v>0</v>
      </c>
      <c r="R609" s="536"/>
      <c r="S609" s="536"/>
      <c r="T609" s="536"/>
      <c r="U609" s="348"/>
      <c r="V609" s="537"/>
      <c r="W609" s="536"/>
    </row>
    <row r="610" spans="1:23" ht="15.75">
      <c r="A610" s="3" t="s">
        <v>3385</v>
      </c>
      <c r="B610" s="3"/>
      <c r="C610" s="3"/>
      <c r="D610" s="33">
        <f t="shared" si="17"/>
        <v>140.19999999999828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538">
        <v>0</v>
      </c>
      <c r="Q610" s="538">
        <v>27.599999999998545</v>
      </c>
      <c r="R610" s="536"/>
      <c r="S610" s="536"/>
      <c r="T610" s="536"/>
      <c r="U610" s="361"/>
      <c r="V610" s="537"/>
      <c r="W610" s="536"/>
    </row>
    <row r="611" spans="1:23" ht="15.75">
      <c r="A611" s="3" t="s">
        <v>755</v>
      </c>
      <c r="B611" s="3"/>
      <c r="C611" s="3"/>
      <c r="D611" s="33">
        <f t="shared" si="17"/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538">
        <v>5.999999999998181</v>
      </c>
      <c r="Q611" s="538">
        <v>0</v>
      </c>
      <c r="R611" s="536"/>
      <c r="S611" s="536"/>
      <c r="T611" s="536"/>
      <c r="U611" s="348"/>
      <c r="V611" s="537"/>
      <c r="W611" s="536"/>
    </row>
    <row r="612" spans="1:23" ht="15.75">
      <c r="A612" s="3" t="s">
        <v>782</v>
      </c>
      <c r="B612" s="3"/>
      <c r="C612" s="3"/>
      <c r="D612" s="33">
        <f t="shared" si="17"/>
        <v>115.49999999999673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538">
        <v>0</v>
      </c>
      <c r="Q612" s="538">
        <v>7.6999999999970896</v>
      </c>
      <c r="R612" s="536"/>
      <c r="S612" s="536"/>
      <c r="T612" s="536"/>
      <c r="U612" s="349"/>
      <c r="V612" s="537"/>
      <c r="W612" s="536"/>
    </row>
    <row r="613" spans="1:23" ht="15.75">
      <c r="A613" s="60" t="s">
        <v>33</v>
      </c>
      <c r="B613" s="3"/>
      <c r="C613" s="3"/>
      <c r="D613" s="33">
        <f t="shared" si="17"/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538">
        <v>0</v>
      </c>
      <c r="Q613" s="538">
        <v>0</v>
      </c>
      <c r="R613" s="536"/>
      <c r="S613" s="536"/>
      <c r="T613" s="536"/>
      <c r="U613" s="348"/>
      <c r="V613" s="537"/>
      <c r="W613" s="536"/>
    </row>
    <row r="614" spans="1:23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538">
        <v>0</v>
      </c>
      <c r="Q614" s="538">
        <v>0</v>
      </c>
      <c r="R614" s="540"/>
      <c r="S614" s="540"/>
      <c r="T614" s="536"/>
      <c r="U614" s="348"/>
      <c r="V614" s="537"/>
      <c r="W614" s="536"/>
    </row>
    <row r="615" spans="1:23" ht="15.75">
      <c r="A615" t="s">
        <v>143</v>
      </c>
      <c r="B615" s="3"/>
      <c r="C615" s="3"/>
      <c r="D615" s="33">
        <f t="shared" si="17"/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538">
        <v>0</v>
      </c>
      <c r="Q615" s="538">
        <v>0</v>
      </c>
      <c r="R615" s="539"/>
      <c r="S615" s="539"/>
      <c r="T615" s="536"/>
      <c r="U615" s="348"/>
      <c r="V615" s="537"/>
      <c r="W615" s="536"/>
    </row>
    <row r="616" spans="1:23" ht="15.75">
      <c r="A616" s="82" t="s">
        <v>1662</v>
      </c>
      <c r="B616" s="3"/>
      <c r="C616" s="3"/>
      <c r="D616" s="33">
        <f t="shared" si="17"/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538">
        <v>0</v>
      </c>
      <c r="Q616" s="538">
        <v>0</v>
      </c>
      <c r="R616" s="225"/>
      <c r="S616" s="225"/>
      <c r="T616" s="536"/>
      <c r="U616" s="348"/>
      <c r="V616" s="537"/>
      <c r="W616" s="536"/>
    </row>
    <row r="617" spans="1:23" ht="15.75">
      <c r="A617" s="60" t="s">
        <v>2031</v>
      </c>
      <c r="B617" s="3"/>
      <c r="C617" s="3"/>
      <c r="D617" s="33">
        <f t="shared" si="17"/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538">
        <v>6</v>
      </c>
      <c r="Q617" s="538">
        <v>0</v>
      </c>
      <c r="R617" s="539"/>
      <c r="S617" s="539"/>
      <c r="T617" s="536"/>
      <c r="U617" s="348"/>
      <c r="V617" s="537"/>
      <c r="W617" s="536"/>
    </row>
    <row r="618" spans="1:23" ht="15.75">
      <c r="A618" s="3" t="s">
        <v>180</v>
      </c>
      <c r="B618" s="3"/>
      <c r="C618" s="3"/>
      <c r="D618" s="33">
        <f t="shared" si="17"/>
        <v>113.40000000000066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538">
        <v>0</v>
      </c>
      <c r="Q618" s="538">
        <v>0</v>
      </c>
      <c r="R618" s="536"/>
      <c r="S618" s="536"/>
      <c r="T618" s="536"/>
      <c r="U618" s="361"/>
      <c r="V618" s="537"/>
      <c r="W618" s="536"/>
    </row>
    <row r="619" spans="1:23" ht="15.75">
      <c r="A619" s="3" t="s">
        <v>3397</v>
      </c>
      <c r="B619" s="3"/>
      <c r="C619" s="3"/>
      <c r="D619" s="33">
        <f t="shared" si="17"/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538">
        <v>13.999999999994543</v>
      </c>
      <c r="Q619" s="538">
        <v>39.699999999995271</v>
      </c>
      <c r="R619" s="536"/>
      <c r="S619" s="536"/>
      <c r="T619" s="536"/>
      <c r="U619" s="361"/>
      <c r="V619" s="537"/>
      <c r="W619" s="536"/>
    </row>
    <row r="620" spans="1:23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538">
        <v>0</v>
      </c>
      <c r="Q620" s="538">
        <v>0</v>
      </c>
      <c r="R620" s="225"/>
      <c r="S620" s="225"/>
      <c r="T620" s="536"/>
      <c r="U620" s="348"/>
      <c r="V620" s="537"/>
      <c r="W620" s="536"/>
    </row>
    <row r="621" spans="1:23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538">
        <v>0</v>
      </c>
      <c r="Q621" s="538">
        <v>0</v>
      </c>
      <c r="R621" s="540"/>
      <c r="S621" s="540"/>
      <c r="T621" s="536"/>
      <c r="U621" s="348"/>
      <c r="V621" s="537"/>
      <c r="W621" s="536"/>
    </row>
    <row r="622" spans="1:23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538">
        <v>14.399999999999636</v>
      </c>
      <c r="Q622" s="538">
        <v>0</v>
      </c>
      <c r="R622" s="536"/>
      <c r="S622" s="536"/>
      <c r="T622" s="536"/>
      <c r="U622" s="348"/>
      <c r="V622" s="537"/>
      <c r="W622" s="536"/>
    </row>
    <row r="623" spans="1:23" ht="15.75">
      <c r="A623" s="60" t="s">
        <v>3368</v>
      </c>
      <c r="B623" s="3"/>
      <c r="C623" s="3"/>
      <c r="D623" s="33">
        <f>SUM(E623:DZ623)</f>
        <v>126.19999999999868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538">
        <v>0</v>
      </c>
      <c r="Q623" s="538">
        <v>25.999999999999091</v>
      </c>
      <c r="R623" s="539"/>
      <c r="S623" s="539"/>
      <c r="T623" s="536"/>
      <c r="U623" s="349"/>
      <c r="V623" s="537"/>
      <c r="W623" s="536"/>
    </row>
    <row r="624" spans="1:23" ht="15.75">
      <c r="A624" s="60" t="s">
        <v>2009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538">
        <v>0</v>
      </c>
      <c r="Q624" s="538">
        <v>0</v>
      </c>
      <c r="R624" s="539"/>
      <c r="S624" s="539"/>
      <c r="T624" s="536"/>
      <c r="U624" s="348"/>
      <c r="V624" s="537"/>
      <c r="W624" s="536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4779</v>
      </c>
      <c r="F628" s="110" t="s">
        <v>4792</v>
      </c>
      <c r="G628" s="110" t="s">
        <v>5018</v>
      </c>
      <c r="H628" s="110" t="s">
        <v>5019</v>
      </c>
      <c r="I628" s="110" t="s">
        <v>5343</v>
      </c>
      <c r="J628" s="110" t="s">
        <v>5344</v>
      </c>
    </row>
    <row r="629" spans="1:35" ht="15.75">
      <c r="A629" s="3" t="s">
        <v>3380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538">
        <v>12</v>
      </c>
      <c r="J629" s="538">
        <v>0</v>
      </c>
      <c r="K629" s="536"/>
      <c r="L629" s="536"/>
      <c r="M629" s="361"/>
      <c r="N629" s="537"/>
      <c r="O629" s="536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2011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538">
        <v>0</v>
      </c>
      <c r="J630" s="538">
        <v>0</v>
      </c>
      <c r="K630" s="539"/>
      <c r="L630" s="536"/>
      <c r="M630" s="348"/>
      <c r="N630" s="537"/>
      <c r="O630" s="536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538">
        <v>0</v>
      </c>
      <c r="J631" s="538">
        <v>0</v>
      </c>
      <c r="K631" s="225"/>
      <c r="L631" s="536"/>
      <c r="M631" s="348"/>
      <c r="N631" s="537"/>
      <c r="O631" s="536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2004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538">
        <v>0</v>
      </c>
      <c r="J632" s="538">
        <v>0</v>
      </c>
      <c r="K632" s="539"/>
      <c r="L632" s="536"/>
      <c r="M632" s="348"/>
      <c r="N632" s="537"/>
      <c r="O632" s="536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538">
        <v>0</v>
      </c>
      <c r="J633" s="538">
        <v>0</v>
      </c>
      <c r="K633" s="225"/>
      <c r="L633" s="536"/>
      <c r="M633" s="348"/>
      <c r="N633" s="537"/>
      <c r="O633" s="536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538">
        <v>0</v>
      </c>
      <c r="J634" s="538">
        <v>0</v>
      </c>
      <c r="K634" s="225"/>
      <c r="L634" s="536"/>
      <c r="M634" s="348"/>
      <c r="N634" s="537"/>
      <c r="O634" s="536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3369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538">
        <v>0</v>
      </c>
      <c r="J635" s="538">
        <v>0</v>
      </c>
      <c r="K635" s="536"/>
      <c r="L635" s="536"/>
      <c r="M635" s="361"/>
      <c r="N635" s="537"/>
      <c r="O635" s="536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538">
        <v>0</v>
      </c>
      <c r="J636" s="538">
        <v>0</v>
      </c>
      <c r="K636" s="539"/>
      <c r="L636" s="536"/>
      <c r="M636" s="348"/>
      <c r="N636" s="537"/>
      <c r="O636" s="536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2024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538">
        <v>0</v>
      </c>
      <c r="J637" s="538">
        <v>0</v>
      </c>
      <c r="K637" s="539"/>
      <c r="L637" s="536"/>
      <c r="M637" s="348"/>
      <c r="N637" s="537"/>
      <c r="O637" s="536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3388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538">
        <v>0</v>
      </c>
      <c r="J638" s="538">
        <v>0</v>
      </c>
      <c r="K638" s="536"/>
      <c r="L638" s="536"/>
      <c r="M638" s="361"/>
      <c r="N638" s="537"/>
      <c r="O638" s="536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538">
        <v>0</v>
      </c>
      <c r="J639" s="538">
        <v>0</v>
      </c>
      <c r="K639" s="225"/>
      <c r="L639" s="536"/>
      <c r="M639" s="348"/>
      <c r="N639" s="537"/>
      <c r="O639" s="536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538">
        <v>0</v>
      </c>
      <c r="J640" s="538">
        <v>0</v>
      </c>
      <c r="K640" s="536"/>
      <c r="L640" s="536"/>
      <c r="M640" s="348"/>
      <c r="N640" s="537"/>
      <c r="O640" s="536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2054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538">
        <v>12</v>
      </c>
      <c r="J641" s="538">
        <v>0</v>
      </c>
      <c r="K641" s="539"/>
      <c r="L641" s="536"/>
      <c r="M641" s="348"/>
      <c r="N641" s="537"/>
      <c r="O641" s="536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538">
        <v>0</v>
      </c>
      <c r="J642" s="538">
        <v>0</v>
      </c>
      <c r="K642" s="536"/>
      <c r="L642" s="536"/>
      <c r="M642" s="348"/>
      <c r="N642" s="537"/>
      <c r="O642" s="536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2007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538">
        <v>0</v>
      </c>
      <c r="J643" s="538">
        <v>0</v>
      </c>
      <c r="K643" s="539"/>
      <c r="L643" s="536"/>
      <c r="M643" s="348"/>
      <c r="N643" s="537"/>
      <c r="O643" s="536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3370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538">
        <v>0</v>
      </c>
      <c r="J644" s="538">
        <v>0</v>
      </c>
      <c r="K644" s="536"/>
      <c r="L644" s="536"/>
      <c r="M644" s="361"/>
      <c r="N644" s="537"/>
      <c r="O644" s="536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538">
        <v>0</v>
      </c>
      <c r="J645" s="538">
        <v>0</v>
      </c>
      <c r="K645" s="536"/>
      <c r="L645" s="536"/>
      <c r="M645" s="348"/>
      <c r="N645" s="537"/>
      <c r="O645" s="536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2025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538">
        <v>0</v>
      </c>
      <c r="J646" s="538">
        <v>0</v>
      </c>
      <c r="K646" s="539"/>
      <c r="L646" s="536"/>
      <c r="M646" s="348"/>
      <c r="N646" s="537"/>
      <c r="O646" s="536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3373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538">
        <v>0</v>
      </c>
      <c r="J647" s="538">
        <v>0</v>
      </c>
      <c r="K647" s="536"/>
      <c r="L647" s="536"/>
      <c r="M647" s="361"/>
      <c r="N647" s="537"/>
      <c r="O647" s="536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3387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538">
        <v>0</v>
      </c>
      <c r="J648" s="538">
        <v>0</v>
      </c>
      <c r="K648" s="536"/>
      <c r="L648" s="536"/>
      <c r="M648" s="361"/>
      <c r="N648" s="537"/>
      <c r="O648" s="536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538">
        <v>0</v>
      </c>
      <c r="J649" s="538">
        <v>0</v>
      </c>
      <c r="K649" s="539"/>
      <c r="L649" s="536"/>
      <c r="M649" s="349"/>
      <c r="N649" s="537"/>
      <c r="O649" s="536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2019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538">
        <v>0</v>
      </c>
      <c r="J650" s="538">
        <v>0</v>
      </c>
      <c r="K650" s="539"/>
      <c r="L650" s="536"/>
      <c r="M650" s="348"/>
      <c r="N650" s="537"/>
      <c r="O650" s="536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538">
        <v>0</v>
      </c>
      <c r="J651" s="538">
        <v>0</v>
      </c>
      <c r="K651" s="539"/>
      <c r="L651" s="536"/>
      <c r="M651" s="348"/>
      <c r="N651" s="537"/>
      <c r="O651" s="536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3371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538">
        <v>0</v>
      </c>
      <c r="J652" s="538">
        <v>0</v>
      </c>
      <c r="K652" s="536"/>
      <c r="L652" s="536"/>
      <c r="M652" s="361"/>
      <c r="N652" s="537"/>
      <c r="O652" s="536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2026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538">
        <v>0</v>
      </c>
      <c r="J653" s="538">
        <v>0</v>
      </c>
      <c r="K653" s="539"/>
      <c r="L653" s="536"/>
      <c r="M653" s="348"/>
      <c r="N653" s="537"/>
      <c r="O653" s="536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538">
        <v>0</v>
      </c>
      <c r="J654" s="538">
        <v>0</v>
      </c>
      <c r="K654" s="225"/>
      <c r="L654" s="536"/>
      <c r="M654" s="348"/>
      <c r="N654" s="537"/>
      <c r="O654" s="536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538">
        <v>0</v>
      </c>
      <c r="J655" s="538">
        <v>0</v>
      </c>
      <c r="K655" s="536"/>
      <c r="L655" s="536"/>
      <c r="M655" s="348"/>
      <c r="N655" s="537"/>
      <c r="O655" s="536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2012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538">
        <v>0</v>
      </c>
      <c r="J656" s="538">
        <v>0</v>
      </c>
      <c r="K656" s="539"/>
      <c r="L656" s="536"/>
      <c r="M656" s="348"/>
      <c r="N656" s="537"/>
      <c r="O656" s="536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3381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538">
        <v>12</v>
      </c>
      <c r="J657" s="538">
        <v>0</v>
      </c>
      <c r="K657" s="536"/>
      <c r="L657" s="536"/>
      <c r="M657" s="361"/>
      <c r="N657" s="537"/>
      <c r="O657" s="536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538">
        <v>0</v>
      </c>
      <c r="J658" s="538">
        <v>0</v>
      </c>
      <c r="K658" s="539"/>
      <c r="L658" s="536"/>
      <c r="M658" s="349"/>
      <c r="N658" s="537"/>
      <c r="O658" s="536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538">
        <v>0</v>
      </c>
      <c r="J659" s="538">
        <v>0</v>
      </c>
      <c r="K659" s="539"/>
      <c r="L659" s="536"/>
      <c r="M659" s="349"/>
      <c r="N659" s="537"/>
      <c r="O659" s="536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538">
        <v>0</v>
      </c>
      <c r="J660" s="538">
        <v>0</v>
      </c>
      <c r="K660" s="536"/>
      <c r="L660" s="536"/>
      <c r="M660" s="348"/>
      <c r="N660" s="537"/>
      <c r="O660" s="536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538">
        <v>0</v>
      </c>
      <c r="J661" s="538">
        <v>0</v>
      </c>
      <c r="K661" s="539"/>
      <c r="L661" s="536"/>
      <c r="M661" s="348"/>
      <c r="N661" s="537"/>
      <c r="O661" s="536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3396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538">
        <v>0</v>
      </c>
      <c r="J662" s="538">
        <v>0</v>
      </c>
      <c r="K662" s="536"/>
      <c r="L662" s="536"/>
      <c r="M662" s="361"/>
      <c r="N662" s="537"/>
      <c r="O662" s="536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2008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538">
        <v>14</v>
      </c>
      <c r="J663" s="538">
        <v>0</v>
      </c>
      <c r="K663" s="539"/>
      <c r="L663" s="536"/>
      <c r="M663" s="349"/>
      <c r="N663" s="537"/>
      <c r="O663" s="536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538">
        <v>0</v>
      </c>
      <c r="J664" s="538">
        <v>0</v>
      </c>
      <c r="K664" s="539"/>
      <c r="L664" s="536"/>
      <c r="M664" s="348"/>
      <c r="N664" s="537"/>
      <c r="O664" s="536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538">
        <v>0</v>
      </c>
      <c r="J665" s="538">
        <v>0</v>
      </c>
      <c r="K665" s="536"/>
      <c r="L665" s="536"/>
      <c r="M665" s="348"/>
      <c r="N665" s="537"/>
      <c r="O665" s="536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538">
        <v>0</v>
      </c>
      <c r="J666" s="538">
        <v>0</v>
      </c>
      <c r="K666" s="536"/>
      <c r="L666" s="536"/>
      <c r="M666" s="348"/>
      <c r="N666" s="537"/>
      <c r="O666" s="536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3375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538">
        <v>0</v>
      </c>
      <c r="J667" s="538">
        <v>0</v>
      </c>
      <c r="K667" s="536"/>
      <c r="L667" s="536"/>
      <c r="M667" s="361"/>
      <c r="N667" s="537"/>
      <c r="O667" s="536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3400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538">
        <v>0</v>
      </c>
      <c r="J668" s="538">
        <v>0</v>
      </c>
      <c r="K668" s="536"/>
      <c r="L668" s="536"/>
      <c r="M668" s="361"/>
      <c r="N668" s="537"/>
      <c r="O668" s="536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3378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538">
        <v>0</v>
      </c>
      <c r="J669" s="538">
        <v>0</v>
      </c>
      <c r="K669" s="536"/>
      <c r="L669" s="536"/>
      <c r="M669" s="361"/>
      <c r="N669" s="537"/>
      <c r="O669" s="536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538">
        <v>12</v>
      </c>
      <c r="J670" s="538">
        <v>0</v>
      </c>
      <c r="K670" s="225"/>
      <c r="L670" s="536"/>
      <c r="M670" s="348"/>
      <c r="N670" s="537"/>
      <c r="O670" s="536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3374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538">
        <v>0</v>
      </c>
      <c r="J671" s="538">
        <v>0</v>
      </c>
      <c r="K671" s="536"/>
      <c r="L671" s="536"/>
      <c r="M671" s="361"/>
      <c r="N671" s="537"/>
      <c r="O671" s="536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538">
        <v>0</v>
      </c>
      <c r="J672" s="538">
        <v>0</v>
      </c>
      <c r="K672" s="539"/>
      <c r="L672" s="536"/>
      <c r="M672" s="348"/>
      <c r="N672" s="537"/>
      <c r="O672" s="536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4499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538">
        <v>0</v>
      </c>
      <c r="J673" s="538">
        <v>0</v>
      </c>
      <c r="K673" s="539"/>
      <c r="L673" s="536"/>
      <c r="M673" s="348"/>
      <c r="N673" s="537"/>
      <c r="O673" s="536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538">
        <v>0</v>
      </c>
      <c r="J674" s="538">
        <v>0</v>
      </c>
      <c r="K674" s="536"/>
      <c r="L674" s="536"/>
      <c r="M674" s="348"/>
      <c r="N674" s="537"/>
      <c r="O674" s="536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538">
        <v>0</v>
      </c>
      <c r="J675" s="538">
        <v>0</v>
      </c>
      <c r="K675" s="536"/>
      <c r="L675" s="536"/>
      <c r="M675" s="348"/>
      <c r="N675" s="537"/>
      <c r="O675" s="536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538">
        <v>0</v>
      </c>
      <c r="J676" s="538">
        <v>0</v>
      </c>
      <c r="K676" s="536"/>
      <c r="L676" s="536"/>
      <c r="M676" s="348"/>
      <c r="N676" s="537"/>
      <c r="O676" s="536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3367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538">
        <v>0</v>
      </c>
      <c r="J677" s="538">
        <v>0</v>
      </c>
      <c r="K677" s="539"/>
      <c r="L677" s="536"/>
      <c r="M677" s="349"/>
      <c r="N677" s="537"/>
      <c r="O677" s="536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2027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538">
        <v>0</v>
      </c>
      <c r="J678" s="538">
        <v>0</v>
      </c>
      <c r="K678" s="539"/>
      <c r="L678" s="536"/>
      <c r="M678" s="348"/>
      <c r="N678" s="537"/>
      <c r="O678" s="536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3377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538">
        <v>0</v>
      </c>
      <c r="J679" s="538">
        <v>0</v>
      </c>
      <c r="K679" s="536"/>
      <c r="L679" s="536"/>
      <c r="M679" s="361"/>
      <c r="N679" s="537"/>
      <c r="O679" s="536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2028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538">
        <v>0</v>
      </c>
      <c r="J680" s="538">
        <v>0</v>
      </c>
      <c r="K680" s="539"/>
      <c r="L680" s="536"/>
      <c r="M680" s="348"/>
      <c r="N680" s="537"/>
      <c r="O680" s="536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538">
        <v>0</v>
      </c>
      <c r="J681" s="538">
        <v>0</v>
      </c>
      <c r="K681" s="225"/>
      <c r="L681" s="536"/>
      <c r="M681" s="348"/>
      <c r="N681" s="537"/>
      <c r="O681" s="536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538">
        <v>0</v>
      </c>
      <c r="J682" s="538">
        <v>0</v>
      </c>
      <c r="K682" s="536"/>
      <c r="L682" s="536"/>
      <c r="M682" s="348"/>
      <c r="N682" s="537"/>
      <c r="O682" s="536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3376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538">
        <v>0</v>
      </c>
      <c r="J683" s="538">
        <v>0</v>
      </c>
      <c r="K683" s="536"/>
      <c r="L683" s="536"/>
      <c r="M683" s="361"/>
      <c r="N683" s="537"/>
      <c r="O683" s="536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3383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538">
        <v>0</v>
      </c>
      <c r="J684" s="538">
        <v>0</v>
      </c>
      <c r="K684" s="536"/>
      <c r="L684" s="536"/>
      <c r="M684" s="361"/>
      <c r="N684" s="537"/>
      <c r="O684" s="536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538">
        <v>0</v>
      </c>
      <c r="J685" s="538">
        <v>0</v>
      </c>
      <c r="K685" s="536"/>
      <c r="L685" s="536"/>
      <c r="M685" s="348"/>
      <c r="N685" s="537"/>
      <c r="O685" s="536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538">
        <v>15</v>
      </c>
      <c r="J686" s="538">
        <v>0</v>
      </c>
      <c r="K686" s="539"/>
      <c r="L686" s="536"/>
      <c r="M686" s="348"/>
      <c r="N686" s="537"/>
      <c r="O686" s="536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538">
        <v>0</v>
      </c>
      <c r="J687" s="538">
        <v>0</v>
      </c>
      <c r="K687" s="536"/>
      <c r="L687" s="536"/>
      <c r="M687" s="348"/>
      <c r="N687" s="537"/>
      <c r="O687" s="536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538">
        <v>0</v>
      </c>
      <c r="J688" s="538">
        <v>0</v>
      </c>
      <c r="K688" s="225"/>
      <c r="L688" s="536"/>
      <c r="M688" s="348"/>
      <c r="N688" s="537"/>
      <c r="O688" s="536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538">
        <v>0</v>
      </c>
      <c r="J689" s="538">
        <v>0</v>
      </c>
      <c r="K689" s="225"/>
      <c r="L689" s="536"/>
      <c r="M689" s="349"/>
      <c r="N689" s="537"/>
      <c r="O689" s="536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3372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538">
        <v>0</v>
      </c>
      <c r="J690" s="538">
        <v>0</v>
      </c>
      <c r="K690" s="536"/>
      <c r="L690" s="536"/>
      <c r="M690" s="361"/>
      <c r="N690" s="537"/>
      <c r="O690" s="536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538">
        <v>0</v>
      </c>
      <c r="J691" s="538">
        <v>0</v>
      </c>
      <c r="K691" s="536"/>
      <c r="L691" s="536"/>
      <c r="M691" s="348"/>
      <c r="N691" s="537"/>
      <c r="O691" s="536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538">
        <v>0</v>
      </c>
      <c r="J692" s="538">
        <v>0</v>
      </c>
      <c r="K692" s="539"/>
      <c r="L692" s="536"/>
      <c r="M692" s="349"/>
      <c r="N692" s="537"/>
      <c r="O692" s="536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538">
        <v>0</v>
      </c>
      <c r="J693" s="538">
        <v>0</v>
      </c>
      <c r="K693" s="536"/>
      <c r="L693" s="536"/>
      <c r="M693" s="349"/>
      <c r="N693" s="537"/>
      <c r="O693" s="536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538">
        <v>0</v>
      </c>
      <c r="J694" s="538">
        <v>0</v>
      </c>
      <c r="K694" s="539"/>
      <c r="L694" s="536"/>
      <c r="M694" s="348"/>
      <c r="N694" s="537"/>
      <c r="O694" s="536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3384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538">
        <v>0</v>
      </c>
      <c r="J695" s="538">
        <v>0</v>
      </c>
      <c r="K695" s="536"/>
      <c r="L695" s="536"/>
      <c r="M695" s="361"/>
      <c r="N695" s="537"/>
      <c r="O695" s="536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538">
        <v>0</v>
      </c>
      <c r="J696" s="538">
        <v>0</v>
      </c>
      <c r="K696" s="536"/>
      <c r="L696" s="536"/>
      <c r="M696" s="349"/>
      <c r="N696" s="537"/>
      <c r="O696" s="536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538">
        <v>0</v>
      </c>
      <c r="J697" s="538">
        <v>0</v>
      </c>
      <c r="K697" s="536"/>
      <c r="L697" s="536"/>
      <c r="M697" s="348"/>
      <c r="N697" s="537"/>
      <c r="O697" s="536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538">
        <v>0</v>
      </c>
      <c r="J698" s="538">
        <v>0</v>
      </c>
      <c r="K698" s="536"/>
      <c r="L698" s="536"/>
      <c r="M698" s="348"/>
      <c r="N698" s="537"/>
      <c r="O698" s="536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538">
        <v>0</v>
      </c>
      <c r="J699" s="538">
        <v>0</v>
      </c>
      <c r="K699" s="225"/>
      <c r="L699" s="536"/>
      <c r="M699" s="348"/>
      <c r="N699" s="537"/>
      <c r="O699" s="536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3399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538">
        <v>0</v>
      </c>
      <c r="J700" s="538">
        <v>0</v>
      </c>
      <c r="K700" s="536"/>
      <c r="L700" s="536"/>
      <c r="M700" s="361"/>
      <c r="N700" s="537"/>
      <c r="O700" s="536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538">
        <v>0</v>
      </c>
      <c r="J701" s="538">
        <v>0</v>
      </c>
      <c r="K701" s="539"/>
      <c r="L701" s="536"/>
      <c r="M701" s="348"/>
      <c r="N701" s="537"/>
      <c r="O701" s="536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2051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538">
        <v>0</v>
      </c>
      <c r="J702" s="538">
        <v>0</v>
      </c>
      <c r="K702" s="539"/>
      <c r="L702" s="536"/>
      <c r="M702" s="348"/>
      <c r="N702" s="537"/>
      <c r="O702" s="536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538">
        <v>0</v>
      </c>
      <c r="J703" s="538">
        <v>0</v>
      </c>
      <c r="K703" s="536"/>
      <c r="L703" s="536"/>
      <c r="M703" s="348"/>
      <c r="N703" s="537"/>
      <c r="O703" s="536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538">
        <v>0</v>
      </c>
      <c r="J704" s="538">
        <v>0</v>
      </c>
      <c r="K704" s="536"/>
      <c r="L704" s="536"/>
      <c r="M704" s="348"/>
      <c r="N704" s="537"/>
      <c r="O704" s="536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2053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538">
        <v>21</v>
      </c>
      <c r="J705" s="538">
        <v>0</v>
      </c>
      <c r="K705" s="539"/>
      <c r="L705" s="536"/>
      <c r="M705" s="348"/>
      <c r="N705" s="537"/>
      <c r="O705" s="536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2158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538">
        <v>0</v>
      </c>
      <c r="J706" s="538">
        <v>0</v>
      </c>
      <c r="K706" s="539"/>
      <c r="L706" s="536"/>
      <c r="M706" s="348"/>
      <c r="N706" s="537"/>
      <c r="O706" s="536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3379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538">
        <v>0</v>
      </c>
      <c r="J707" s="538">
        <v>0</v>
      </c>
      <c r="K707" s="536"/>
      <c r="L707" s="536"/>
      <c r="M707" s="361"/>
      <c r="N707" s="537"/>
      <c r="O707" s="536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538">
        <v>0</v>
      </c>
      <c r="J708" s="538">
        <v>0</v>
      </c>
      <c r="K708" s="536"/>
      <c r="L708" s="536"/>
      <c r="M708" s="348"/>
      <c r="N708" s="537"/>
      <c r="O708" s="536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3382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538">
        <v>0</v>
      </c>
      <c r="J709" s="538">
        <v>0</v>
      </c>
      <c r="K709" s="536"/>
      <c r="L709" s="536"/>
      <c r="M709" s="361"/>
      <c r="N709" s="537"/>
      <c r="O709" s="536"/>
    </row>
    <row r="710" spans="1:35" ht="15.75">
      <c r="A710" s="60" t="s">
        <v>2003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538">
        <v>0</v>
      </c>
      <c r="J710" s="538">
        <v>0</v>
      </c>
      <c r="K710" s="539"/>
      <c r="L710" s="536"/>
      <c r="M710" s="348"/>
      <c r="N710" s="537"/>
      <c r="O710" s="536"/>
    </row>
    <row r="711" spans="1:35" ht="15.75">
      <c r="A711" s="3" t="s">
        <v>3401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538">
        <v>0</v>
      </c>
      <c r="J711" s="538">
        <v>0</v>
      </c>
      <c r="K711" s="536"/>
      <c r="L711" s="536"/>
      <c r="M711" s="361"/>
      <c r="N711" s="537"/>
      <c r="O711" s="536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538">
        <v>0</v>
      </c>
      <c r="J712" s="538">
        <v>0</v>
      </c>
      <c r="K712" s="539"/>
      <c r="L712" s="536"/>
      <c r="M712" s="349"/>
      <c r="N712" s="537"/>
      <c r="O712" s="536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538">
        <v>0</v>
      </c>
      <c r="J713" s="538">
        <v>0</v>
      </c>
      <c r="K713" s="536"/>
      <c r="L713" s="536"/>
      <c r="M713" s="348"/>
      <c r="N713" s="537"/>
      <c r="O713" s="536"/>
    </row>
    <row r="714" spans="1:35" ht="15.75">
      <c r="A714" s="3" t="s">
        <v>3385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538">
        <v>16.5</v>
      </c>
      <c r="J714" s="538">
        <v>0</v>
      </c>
      <c r="K714" s="536"/>
      <c r="L714" s="536"/>
      <c r="M714" s="361"/>
      <c r="N714" s="537"/>
      <c r="O714" s="536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538">
        <v>13</v>
      </c>
      <c r="J715" s="538">
        <v>0</v>
      </c>
      <c r="K715" s="536"/>
      <c r="L715" s="536"/>
      <c r="M715" s="348"/>
      <c r="N715" s="537"/>
      <c r="O715" s="536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538">
        <v>0</v>
      </c>
      <c r="J716" s="538">
        <v>0</v>
      </c>
      <c r="K716" s="536"/>
      <c r="L716" s="536"/>
      <c r="M716" s="349"/>
      <c r="N716" s="537"/>
      <c r="O716" s="536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538">
        <v>0</v>
      </c>
      <c r="J717" s="538">
        <v>0</v>
      </c>
      <c r="K717" s="536"/>
      <c r="L717" s="536"/>
      <c r="M717" s="348"/>
      <c r="N717" s="537"/>
      <c r="O717" s="536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538">
        <v>0</v>
      </c>
      <c r="J718" s="538">
        <v>0</v>
      </c>
      <c r="K718" s="540"/>
      <c r="L718" s="536"/>
      <c r="M718" s="348"/>
      <c r="N718" s="537"/>
      <c r="O718" s="536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538">
        <v>0</v>
      </c>
      <c r="J719" s="538">
        <v>0</v>
      </c>
      <c r="K719" s="539"/>
      <c r="L719" s="536"/>
      <c r="M719" s="348"/>
      <c r="N719" s="537"/>
      <c r="O719" s="536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538">
        <v>0</v>
      </c>
      <c r="J720" s="538">
        <v>0</v>
      </c>
      <c r="K720" s="225"/>
      <c r="L720" s="536"/>
      <c r="M720" s="348"/>
      <c r="N720" s="537"/>
      <c r="O720" s="536"/>
    </row>
    <row r="721" spans="1:15" ht="15.75">
      <c r="A721" s="60" t="s">
        <v>2031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538">
        <v>0</v>
      </c>
      <c r="J721" s="538">
        <v>0</v>
      </c>
      <c r="K721" s="539"/>
      <c r="L721" s="536"/>
      <c r="M721" s="348"/>
      <c r="N721" s="537"/>
      <c r="O721" s="536"/>
    </row>
    <row r="722" spans="1:15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538">
        <v>0</v>
      </c>
      <c r="J722" s="538">
        <v>0</v>
      </c>
      <c r="K722" s="536"/>
      <c r="L722" s="536"/>
      <c r="M722" s="361"/>
      <c r="N722" s="537"/>
      <c r="O722" s="536"/>
    </row>
    <row r="723" spans="1:15" ht="15.75">
      <c r="A723" s="3" t="s">
        <v>3397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538">
        <v>0</v>
      </c>
      <c r="J723" s="538">
        <v>0</v>
      </c>
      <c r="K723" s="536"/>
      <c r="L723" s="536"/>
      <c r="M723" s="361"/>
      <c r="N723" s="537"/>
      <c r="O723" s="536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538">
        <v>0</v>
      </c>
      <c r="J724" s="538">
        <v>0</v>
      </c>
      <c r="K724" s="225"/>
      <c r="L724" s="536"/>
      <c r="M724" s="348"/>
      <c r="N724" s="537"/>
      <c r="O724" s="536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538">
        <v>0</v>
      </c>
      <c r="J725" s="538">
        <v>0</v>
      </c>
      <c r="K725" s="540"/>
      <c r="L725" s="536"/>
      <c r="M725" s="348"/>
      <c r="N725" s="537"/>
      <c r="O725" s="536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538">
        <v>0</v>
      </c>
      <c r="J726" s="538">
        <v>0</v>
      </c>
      <c r="K726" s="536"/>
      <c r="L726" s="536"/>
      <c r="M726" s="348"/>
      <c r="N726" s="537"/>
      <c r="O726" s="536"/>
    </row>
    <row r="727" spans="1:15" ht="15.75">
      <c r="A727" s="60" t="s">
        <v>3368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538">
        <v>0</v>
      </c>
      <c r="J727" s="538">
        <v>0</v>
      </c>
      <c r="K727" s="539"/>
      <c r="L727" s="536"/>
      <c r="M727" s="349"/>
      <c r="N727" s="537"/>
      <c r="O727" s="536"/>
    </row>
    <row r="728" spans="1:15" ht="15.75">
      <c r="A728" s="60" t="s">
        <v>2009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538">
        <v>0</v>
      </c>
      <c r="J728" s="538">
        <v>0</v>
      </c>
      <c r="K728" s="539"/>
      <c r="L728" s="536"/>
      <c r="M728" s="348"/>
      <c r="N728" s="537"/>
      <c r="O728" s="536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2289</v>
      </c>
    </row>
    <row r="733" spans="1:15" ht="15.75">
      <c r="A733" s="3" t="s">
        <v>3380</v>
      </c>
      <c r="B733" s="3"/>
      <c r="C733" s="3"/>
      <c r="D733" s="33">
        <f t="shared" ref="D733:D764" si="21">SUM(E733:DZ733)</f>
        <v>0</v>
      </c>
      <c r="E733" s="9"/>
    </row>
    <row r="734" spans="1:15" ht="15.75">
      <c r="A734" s="60" t="s">
        <v>2011</v>
      </c>
      <c r="B734" s="3"/>
      <c r="C734" s="3"/>
      <c r="D734" s="33">
        <f t="shared" si="21"/>
        <v>0</v>
      </c>
      <c r="E734" s="9"/>
    </row>
    <row r="735" spans="1:15" ht="15.75">
      <c r="A735" s="82" t="s">
        <v>1657</v>
      </c>
      <c r="B735" s="3"/>
      <c r="C735" s="3"/>
      <c r="D735" s="33">
        <f t="shared" si="21"/>
        <v>0</v>
      </c>
      <c r="E735" s="9"/>
    </row>
    <row r="736" spans="1:15" ht="15.75">
      <c r="A736" s="60" t="s">
        <v>2004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3369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2024</v>
      </c>
      <c r="B741" s="3"/>
      <c r="C741" s="3"/>
      <c r="D741" s="33">
        <f t="shared" si="21"/>
        <v>0</v>
      </c>
      <c r="E741" s="9"/>
    </row>
    <row r="742" spans="1:5" ht="15.75">
      <c r="A742" s="3" t="s">
        <v>3388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2054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2007</v>
      </c>
      <c r="B747" s="3"/>
      <c r="C747" s="3"/>
      <c r="D747" s="33">
        <f t="shared" si="21"/>
        <v>0</v>
      </c>
      <c r="E747" s="9"/>
    </row>
    <row r="748" spans="1:5" ht="15.75">
      <c r="A748" s="3" t="s">
        <v>3370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2025</v>
      </c>
      <c r="B750" s="3"/>
      <c r="C750" s="3"/>
      <c r="D750" s="33">
        <f t="shared" si="21"/>
        <v>0</v>
      </c>
      <c r="E750" s="9"/>
    </row>
    <row r="751" spans="1:5" ht="15.75">
      <c r="A751" s="3" t="s">
        <v>3373</v>
      </c>
      <c r="B751" s="3"/>
      <c r="C751" s="3"/>
      <c r="D751" s="33">
        <f t="shared" si="21"/>
        <v>0</v>
      </c>
      <c r="E751" s="9"/>
    </row>
    <row r="752" spans="1:5" ht="15.75">
      <c r="A752" s="3" t="s">
        <v>3387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2019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3371</v>
      </c>
      <c r="B756" s="3"/>
      <c r="C756" s="3"/>
      <c r="D756" s="33">
        <f t="shared" si="21"/>
        <v>0</v>
      </c>
      <c r="E756" s="9"/>
    </row>
    <row r="757" spans="1:5" ht="15.75">
      <c r="A757" s="60" t="s">
        <v>2026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2012</v>
      </c>
      <c r="B760" s="3"/>
      <c r="C760" s="3"/>
      <c r="D760" s="33">
        <f t="shared" si="21"/>
        <v>0</v>
      </c>
      <c r="E760" s="9"/>
    </row>
    <row r="761" spans="1:5" ht="15.75">
      <c r="A761" s="3" t="s">
        <v>3381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3396</v>
      </c>
      <c r="B766" s="3"/>
      <c r="C766" s="3"/>
      <c r="D766" s="33">
        <f t="shared" si="22"/>
        <v>0</v>
      </c>
      <c r="E766" s="9"/>
    </row>
    <row r="767" spans="1:5" ht="15.75">
      <c r="A767" s="60" t="s">
        <v>2008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3375</v>
      </c>
      <c r="B771" s="3"/>
      <c r="C771" s="3"/>
      <c r="D771" s="33">
        <f t="shared" si="22"/>
        <v>0</v>
      </c>
      <c r="E771" s="9"/>
    </row>
    <row r="772" spans="1:5" ht="15.75">
      <c r="A772" s="3" t="s">
        <v>3400</v>
      </c>
      <c r="B772" s="3"/>
      <c r="C772" s="3"/>
      <c r="D772" s="33">
        <f t="shared" si="22"/>
        <v>0</v>
      </c>
      <c r="E772" s="9"/>
    </row>
    <row r="773" spans="1:5" ht="15.75">
      <c r="A773" s="3" t="s">
        <v>3378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3374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4499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3367</v>
      </c>
      <c r="B781" s="3"/>
      <c r="C781" s="3"/>
      <c r="D781" s="33">
        <f t="shared" si="22"/>
        <v>0</v>
      </c>
      <c r="E781" s="9"/>
    </row>
    <row r="782" spans="1:5" ht="15.75">
      <c r="A782" s="60" t="s">
        <v>2027</v>
      </c>
      <c r="B782" s="3"/>
      <c r="C782" s="3"/>
      <c r="D782" s="33">
        <f t="shared" si="22"/>
        <v>0</v>
      </c>
      <c r="E782" s="9"/>
    </row>
    <row r="783" spans="1:5" ht="15.75">
      <c r="A783" s="3" t="s">
        <v>3377</v>
      </c>
      <c r="B783" s="3"/>
      <c r="C783" s="3"/>
      <c r="D783" s="33">
        <f t="shared" si="22"/>
        <v>0</v>
      </c>
      <c r="E783" s="9"/>
    </row>
    <row r="784" spans="1:5" ht="15.75">
      <c r="A784" s="60" t="s">
        <v>2028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3376</v>
      </c>
      <c r="B787" s="3"/>
      <c r="C787" s="3"/>
      <c r="D787" s="33">
        <f t="shared" si="22"/>
        <v>0</v>
      </c>
      <c r="E787" s="9"/>
    </row>
    <row r="788" spans="1:5" ht="15.75">
      <c r="A788" s="3" t="s">
        <v>3383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3372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3384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3399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2051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2053</v>
      </c>
      <c r="B809" s="3"/>
      <c r="C809" s="3"/>
      <c r="D809" s="33">
        <f t="shared" si="23"/>
        <v>0</v>
      </c>
      <c r="E809" s="9"/>
    </row>
    <row r="810" spans="1:5" ht="15.75">
      <c r="A810" s="60" t="s">
        <v>2158</v>
      </c>
      <c r="B810" s="3"/>
      <c r="C810" s="3"/>
      <c r="D810" s="33">
        <f t="shared" si="23"/>
        <v>0</v>
      </c>
      <c r="E810" s="9"/>
    </row>
    <row r="811" spans="1:5" ht="15.75">
      <c r="A811" s="3" t="s">
        <v>3379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3382</v>
      </c>
      <c r="B813" s="3"/>
      <c r="C813" s="3"/>
      <c r="D813" s="33">
        <f t="shared" si="23"/>
        <v>0</v>
      </c>
      <c r="E813" s="9"/>
    </row>
    <row r="814" spans="1:5" ht="15.75">
      <c r="A814" s="60" t="s">
        <v>2003</v>
      </c>
      <c r="B814" s="3"/>
      <c r="C814" s="3"/>
      <c r="D814" s="33">
        <f t="shared" si="23"/>
        <v>0</v>
      </c>
      <c r="E814" s="9"/>
    </row>
    <row r="815" spans="1:5" ht="15.75">
      <c r="A815" s="3" t="s">
        <v>3401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3385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2031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3397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3368</v>
      </c>
      <c r="B831" s="3"/>
      <c r="C831" s="3"/>
      <c r="D831" s="33">
        <f t="shared" si="24"/>
        <v>0</v>
      </c>
      <c r="E831" s="9"/>
    </row>
    <row r="832" spans="1:5" ht="15.75">
      <c r="A832" s="60" t="s">
        <v>2009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2009</v>
      </c>
      <c r="D836" s="33">
        <f t="shared" si="24"/>
        <v>0</v>
      </c>
      <c r="E836" s="9"/>
    </row>
  </sheetData>
  <sortState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F400"/>
  <sheetViews>
    <sheetView zoomScaleNormal="100" workbookViewId="0">
      <pane xSplit="2" topLeftCell="CT1" activePane="topRight" state="frozen"/>
      <selection pane="topRight" activeCell="CZ1" sqref="CZ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0" t="s">
        <v>4801</v>
      </c>
      <c r="M2" s="42"/>
      <c r="N2" s="460" t="s">
        <v>843</v>
      </c>
      <c r="R2" s="42"/>
      <c r="S2" s="460" t="s">
        <v>2207</v>
      </c>
      <c r="W2" s="42"/>
      <c r="X2" s="460" t="s">
        <v>186</v>
      </c>
      <c r="AB2" s="42"/>
      <c r="AC2" s="460" t="s">
        <v>175</v>
      </c>
      <c r="AE2" s="460"/>
      <c r="AG2" s="42"/>
      <c r="AH2" s="460" t="s">
        <v>187</v>
      </c>
      <c r="AJ2" s="460"/>
      <c r="AL2" s="42"/>
      <c r="AM2" s="460" t="s">
        <v>188</v>
      </c>
      <c r="AO2" s="460"/>
      <c r="AQ2" s="42"/>
      <c r="AR2" s="460" t="s">
        <v>2209</v>
      </c>
      <c r="AT2" s="460"/>
      <c r="AV2" s="42"/>
      <c r="AW2" s="460" t="s">
        <v>2208</v>
      </c>
      <c r="AY2" s="460"/>
      <c r="BA2" s="42"/>
      <c r="BB2" s="460" t="s">
        <v>3530</v>
      </c>
      <c r="BC2"/>
      <c r="BD2" s="460"/>
      <c r="BF2" s="42"/>
      <c r="BG2" s="460" t="s">
        <v>190</v>
      </c>
      <c r="BI2" s="460"/>
      <c r="BK2" s="42"/>
      <c r="BL2" s="460" t="s">
        <v>191</v>
      </c>
      <c r="BN2" s="460"/>
      <c r="BP2" s="42"/>
      <c r="BQ2" s="460" t="s">
        <v>192</v>
      </c>
      <c r="BS2" s="460"/>
      <c r="BU2" s="42"/>
      <c r="BV2" s="460" t="s">
        <v>195</v>
      </c>
      <c r="BX2" s="460"/>
      <c r="BZ2" s="42"/>
      <c r="CA2" s="460" t="s">
        <v>193</v>
      </c>
      <c r="CC2" s="460"/>
      <c r="CE2" s="42"/>
      <c r="CF2" s="460" t="s">
        <v>194</v>
      </c>
      <c r="CH2" s="460"/>
      <c r="CJ2" s="42"/>
      <c r="CK2" s="460" t="s">
        <v>176</v>
      </c>
      <c r="CM2" s="460"/>
      <c r="CO2" s="42"/>
      <c r="CP2" s="460" t="s">
        <v>196</v>
      </c>
      <c r="CR2" s="460"/>
      <c r="CT2" s="42"/>
      <c r="CU2" s="460" t="s">
        <v>197</v>
      </c>
      <c r="CW2" s="460"/>
      <c r="CY2" s="42"/>
      <c r="CZ2" s="460" t="s">
        <v>198</v>
      </c>
      <c r="DB2" s="460"/>
      <c r="DD2" s="42"/>
      <c r="DE2" s="460" t="s">
        <v>199</v>
      </c>
      <c r="DG2" s="460"/>
      <c r="DI2" s="42"/>
      <c r="DJ2" s="460" t="s">
        <v>200</v>
      </c>
      <c r="DL2" s="460"/>
      <c r="DN2" s="42"/>
      <c r="DO2" s="460" t="s">
        <v>201</v>
      </c>
      <c r="DQ2" s="460"/>
      <c r="DS2" s="42"/>
      <c r="DT2" s="460" t="s">
        <v>202</v>
      </c>
      <c r="DV2" s="460"/>
      <c r="DX2" s="42"/>
      <c r="DY2" s="460" t="s">
        <v>203</v>
      </c>
      <c r="EA2" s="460"/>
      <c r="EC2" s="42"/>
      <c r="ED2" s="460" t="s">
        <v>4796</v>
      </c>
      <c r="EF2" s="460"/>
      <c r="EH2" s="42"/>
      <c r="EI2" s="460" t="s">
        <v>205</v>
      </c>
      <c r="EK2" s="460"/>
      <c r="EM2" s="42"/>
      <c r="EN2" s="460" t="s">
        <v>206</v>
      </c>
      <c r="EP2" s="460"/>
      <c r="ER2" s="42"/>
      <c r="ES2" s="460" t="s">
        <v>207</v>
      </c>
      <c r="EU2" s="460"/>
      <c r="EW2" s="42"/>
      <c r="EX2" s="460" t="s">
        <v>208</v>
      </c>
      <c r="EZ2" s="460"/>
      <c r="FB2" s="42"/>
      <c r="FC2" s="460" t="s">
        <v>347</v>
      </c>
      <c r="FE2" s="460"/>
      <c r="FG2" s="42"/>
      <c r="FH2" s="460" t="s">
        <v>209</v>
      </c>
      <c r="FJ2" s="460"/>
      <c r="FL2" s="42"/>
      <c r="FM2" s="460" t="s">
        <v>210</v>
      </c>
      <c r="FO2" s="460"/>
      <c r="FQ2" s="42"/>
      <c r="FR2" s="460" t="s">
        <v>211</v>
      </c>
      <c r="FT2" s="460"/>
      <c r="FV2" s="42"/>
      <c r="FW2" s="460" t="s">
        <v>212</v>
      </c>
      <c r="FY2" s="460"/>
      <c r="GA2" s="42"/>
      <c r="GB2" s="460" t="s">
        <v>213</v>
      </c>
      <c r="GD2" s="460"/>
      <c r="GF2" s="42"/>
      <c r="GG2" s="460" t="s">
        <v>214</v>
      </c>
      <c r="GI2" s="460"/>
      <c r="GK2" s="42"/>
      <c r="GL2" s="460" t="s">
        <v>215</v>
      </c>
      <c r="GN2" s="460"/>
      <c r="GP2" s="42"/>
      <c r="GQ2" s="460" t="s">
        <v>352</v>
      </c>
      <c r="GS2" s="460"/>
      <c r="GU2" s="42"/>
      <c r="GV2" s="460" t="s">
        <v>2354</v>
      </c>
      <c r="GX2" s="460"/>
      <c r="GZ2" s="460"/>
      <c r="HI2" s="460"/>
      <c r="HR2" s="460"/>
      <c r="IA2" s="460"/>
      <c r="IJ2" s="460"/>
      <c r="IS2" s="460"/>
      <c r="JB2" s="460"/>
      <c r="JK2" s="460"/>
      <c r="JT2" s="460"/>
      <c r="KC2" s="460"/>
      <c r="KL2" s="460"/>
      <c r="KU2" s="460"/>
      <c r="LD2" s="460"/>
      <c r="LM2" s="460"/>
      <c r="LV2" s="460"/>
      <c r="ME2" s="460"/>
      <c r="MN2" s="460"/>
      <c r="MW2" s="460"/>
      <c r="NF2" s="460"/>
      <c r="NO2" s="460"/>
      <c r="NX2" s="460"/>
      <c r="NY2" t="s">
        <v>2354</v>
      </c>
    </row>
    <row r="3" spans="1:396" s="21" customFormat="1" ht="18" customHeight="1">
      <c r="A3" s="38"/>
      <c r="B3" s="45"/>
      <c r="C3" s="42"/>
      <c r="D3" s="465">
        <v>2020</v>
      </c>
      <c r="E3" s="465">
        <v>2021</v>
      </c>
      <c r="F3" s="465">
        <v>2022</v>
      </c>
      <c r="G3" s="465">
        <v>2023</v>
      </c>
      <c r="H3" s="42"/>
      <c r="I3" s="465">
        <v>2020</v>
      </c>
      <c r="J3" s="465">
        <v>2021</v>
      </c>
      <c r="K3" s="465">
        <v>2022</v>
      </c>
      <c r="L3" s="465">
        <v>2023</v>
      </c>
      <c r="M3" s="42"/>
      <c r="N3" s="465">
        <v>2020</v>
      </c>
      <c r="O3" s="465">
        <v>2021</v>
      </c>
      <c r="P3" s="465">
        <v>2022</v>
      </c>
      <c r="Q3" s="465">
        <v>2023</v>
      </c>
      <c r="R3" s="42"/>
      <c r="S3" s="465">
        <v>2020</v>
      </c>
      <c r="T3" s="465">
        <v>2021</v>
      </c>
      <c r="U3" s="465">
        <v>2022</v>
      </c>
      <c r="V3" s="465">
        <v>2023</v>
      </c>
      <c r="W3" s="42"/>
      <c r="X3" s="465">
        <v>2020</v>
      </c>
      <c r="Y3" s="465">
        <v>2021</v>
      </c>
      <c r="Z3" s="465">
        <v>2022</v>
      </c>
      <c r="AA3" s="465">
        <v>2023</v>
      </c>
      <c r="AB3" s="42"/>
      <c r="AC3" s="465">
        <v>2020</v>
      </c>
      <c r="AD3" s="465">
        <v>2021</v>
      </c>
      <c r="AE3" s="465">
        <v>2022</v>
      </c>
      <c r="AF3" s="465">
        <v>2023</v>
      </c>
      <c r="AG3" s="42"/>
      <c r="AH3" s="465">
        <v>2020</v>
      </c>
      <c r="AI3" s="465">
        <v>2021</v>
      </c>
      <c r="AJ3" s="465">
        <v>2022</v>
      </c>
      <c r="AK3" s="465">
        <v>2023</v>
      </c>
      <c r="AL3" s="42"/>
      <c r="AM3" s="465">
        <v>2020</v>
      </c>
      <c r="AN3" s="465">
        <v>2021</v>
      </c>
      <c r="AO3" s="465">
        <v>2022</v>
      </c>
      <c r="AP3" s="465">
        <v>2023</v>
      </c>
      <c r="AQ3" s="42"/>
      <c r="AR3" s="465">
        <v>2020</v>
      </c>
      <c r="AS3" s="465">
        <v>2021</v>
      </c>
      <c r="AT3" s="465">
        <v>2022</v>
      </c>
      <c r="AU3" s="465">
        <v>2023</v>
      </c>
      <c r="AV3" s="42"/>
      <c r="AW3" s="465">
        <v>2020</v>
      </c>
      <c r="AX3" s="465">
        <v>2021</v>
      </c>
      <c r="AY3" s="465">
        <v>2022</v>
      </c>
      <c r="AZ3" s="465">
        <v>2023</v>
      </c>
      <c r="BA3" s="42"/>
      <c r="BB3" s="465">
        <v>2020</v>
      </c>
      <c r="BC3" s="465">
        <v>2021</v>
      </c>
      <c r="BD3" s="465">
        <v>2022</v>
      </c>
      <c r="BE3" s="465">
        <v>2023</v>
      </c>
      <c r="BF3" s="42"/>
      <c r="BG3" s="465">
        <v>2020</v>
      </c>
      <c r="BH3" s="465">
        <v>2021</v>
      </c>
      <c r="BI3" s="465">
        <v>2022</v>
      </c>
      <c r="BJ3" s="465">
        <v>2023</v>
      </c>
      <c r="BK3" s="42"/>
      <c r="BL3" s="465">
        <v>2020</v>
      </c>
      <c r="BM3" s="465">
        <v>2021</v>
      </c>
      <c r="BN3" s="465">
        <v>2022</v>
      </c>
      <c r="BO3" s="465">
        <v>2023</v>
      </c>
      <c r="BP3" s="42"/>
      <c r="BQ3" s="465">
        <v>2020</v>
      </c>
      <c r="BR3" s="465">
        <v>2021</v>
      </c>
      <c r="BS3" s="465">
        <v>2022</v>
      </c>
      <c r="BT3" s="465">
        <v>2023</v>
      </c>
      <c r="BU3" s="42"/>
      <c r="BV3" s="465">
        <v>2020</v>
      </c>
      <c r="BW3" s="465">
        <v>2021</v>
      </c>
      <c r="BX3" s="465">
        <v>2022</v>
      </c>
      <c r="BY3" s="465">
        <v>2023</v>
      </c>
      <c r="BZ3" s="42"/>
      <c r="CA3" s="465">
        <v>2020</v>
      </c>
      <c r="CB3" s="465">
        <v>2021</v>
      </c>
      <c r="CC3" s="465">
        <v>2022</v>
      </c>
      <c r="CD3" s="465">
        <v>2023</v>
      </c>
      <c r="CE3" s="42"/>
      <c r="CF3" s="465">
        <v>2020</v>
      </c>
      <c r="CG3" s="465">
        <v>2021</v>
      </c>
      <c r="CH3" s="465">
        <v>2022</v>
      </c>
      <c r="CI3" s="465">
        <v>2023</v>
      </c>
      <c r="CJ3" s="42"/>
      <c r="CK3" s="465">
        <v>2020</v>
      </c>
      <c r="CL3" s="465">
        <v>2021</v>
      </c>
      <c r="CM3" s="465">
        <v>2022</v>
      </c>
      <c r="CN3" s="465">
        <v>2023</v>
      </c>
      <c r="CO3" s="42"/>
      <c r="CP3" s="465">
        <v>2020</v>
      </c>
      <c r="CQ3" s="465">
        <v>2021</v>
      </c>
      <c r="CR3" s="465">
        <v>2022</v>
      </c>
      <c r="CS3" s="465">
        <v>2023</v>
      </c>
      <c r="CT3" s="42"/>
      <c r="CU3" s="465">
        <v>2020</v>
      </c>
      <c r="CV3" s="465">
        <v>2021</v>
      </c>
      <c r="CW3" s="465">
        <v>2022</v>
      </c>
      <c r="CX3" s="465">
        <v>2023</v>
      </c>
      <c r="CY3" s="42"/>
      <c r="CZ3" s="465">
        <v>2020</v>
      </c>
      <c r="DA3" s="465">
        <v>2021</v>
      </c>
      <c r="DB3" s="465">
        <v>2022</v>
      </c>
      <c r="DC3" s="465">
        <v>2023</v>
      </c>
      <c r="DD3" s="42"/>
      <c r="DE3" s="465">
        <v>2019</v>
      </c>
      <c r="DF3" s="465">
        <v>2020</v>
      </c>
      <c r="DG3" s="465">
        <v>2021</v>
      </c>
      <c r="DH3" s="465">
        <v>2022</v>
      </c>
      <c r="DI3" s="42"/>
      <c r="DJ3" s="465">
        <v>2019</v>
      </c>
      <c r="DK3" s="465">
        <v>2020</v>
      </c>
      <c r="DL3" s="465">
        <v>2021</v>
      </c>
      <c r="DM3" s="465">
        <v>2022</v>
      </c>
      <c r="DN3" s="42"/>
      <c r="DO3" s="465">
        <v>2019</v>
      </c>
      <c r="DP3" s="465">
        <v>2020</v>
      </c>
      <c r="DQ3" s="465">
        <v>2021</v>
      </c>
      <c r="DR3" s="465">
        <v>2022</v>
      </c>
      <c r="DS3" s="42"/>
      <c r="DT3" s="465">
        <v>2019</v>
      </c>
      <c r="DU3" s="465">
        <v>2020</v>
      </c>
      <c r="DV3" s="465">
        <v>2021</v>
      </c>
      <c r="DW3" s="465">
        <v>2022</v>
      </c>
      <c r="DX3" s="42"/>
      <c r="DY3" s="465">
        <v>2019</v>
      </c>
      <c r="DZ3" s="465">
        <v>2020</v>
      </c>
      <c r="EA3" s="465">
        <v>2021</v>
      </c>
      <c r="EB3" s="465">
        <v>2022</v>
      </c>
      <c r="EC3" s="42"/>
      <c r="ED3" s="465">
        <v>2019</v>
      </c>
      <c r="EE3" s="465">
        <v>2020</v>
      </c>
      <c r="EF3" s="465">
        <v>2021</v>
      </c>
      <c r="EG3" s="465">
        <v>2022</v>
      </c>
      <c r="EH3" s="42"/>
      <c r="EI3" s="465">
        <v>2019</v>
      </c>
      <c r="EJ3" s="465">
        <v>2020</v>
      </c>
      <c r="EK3" s="465">
        <v>2021</v>
      </c>
      <c r="EL3" s="465">
        <v>2022</v>
      </c>
      <c r="EM3" s="42"/>
      <c r="EN3" s="465">
        <v>2019</v>
      </c>
      <c r="EO3" s="465">
        <v>2020</v>
      </c>
      <c r="EP3" s="465">
        <v>2021</v>
      </c>
      <c r="EQ3" s="465">
        <v>2022</v>
      </c>
      <c r="ER3" s="42"/>
      <c r="ES3" s="465">
        <v>2019</v>
      </c>
      <c r="ET3" s="465">
        <v>2020</v>
      </c>
      <c r="EU3" s="465">
        <v>2021</v>
      </c>
      <c r="EV3" s="465">
        <v>2022</v>
      </c>
      <c r="EW3" s="42"/>
      <c r="EX3" s="465">
        <v>2019</v>
      </c>
      <c r="EY3" s="465">
        <v>2020</v>
      </c>
      <c r="EZ3" s="465">
        <v>2021</v>
      </c>
      <c r="FA3" s="465">
        <v>2022</v>
      </c>
      <c r="FB3" s="42"/>
      <c r="FC3" s="465">
        <v>2019</v>
      </c>
      <c r="FD3" s="465">
        <v>2020</v>
      </c>
      <c r="FE3" s="465">
        <v>2021</v>
      </c>
      <c r="FF3" s="465">
        <v>2022</v>
      </c>
      <c r="FG3" s="42"/>
      <c r="FH3" s="465">
        <v>2019</v>
      </c>
      <c r="FI3" s="465">
        <v>2020</v>
      </c>
      <c r="FJ3" s="465">
        <v>2021</v>
      </c>
      <c r="FK3" s="465">
        <v>2022</v>
      </c>
      <c r="FL3" s="42"/>
      <c r="FM3" s="465">
        <v>2019</v>
      </c>
      <c r="FN3" s="465">
        <v>2020</v>
      </c>
      <c r="FO3" s="465">
        <v>2021</v>
      </c>
      <c r="FP3" s="465">
        <v>2022</v>
      </c>
      <c r="FQ3" s="42"/>
      <c r="FR3" s="465">
        <v>2019</v>
      </c>
      <c r="FS3" s="465">
        <v>2020</v>
      </c>
      <c r="FT3" s="465">
        <v>2021</v>
      </c>
      <c r="FU3" s="465">
        <v>2022</v>
      </c>
      <c r="FV3" s="42"/>
      <c r="FW3" s="465">
        <v>2019</v>
      </c>
      <c r="FX3" s="465">
        <v>2020</v>
      </c>
      <c r="FY3" s="465">
        <v>2021</v>
      </c>
      <c r="FZ3" s="465">
        <v>2022</v>
      </c>
      <c r="GA3" s="42"/>
      <c r="GB3" s="465">
        <v>2019</v>
      </c>
      <c r="GC3" s="465">
        <v>2020</v>
      </c>
      <c r="GD3" s="465">
        <v>2021</v>
      </c>
      <c r="GE3" s="465">
        <v>2022</v>
      </c>
      <c r="GF3" s="42"/>
      <c r="GG3" s="465">
        <v>2019</v>
      </c>
      <c r="GH3" s="465">
        <v>2020</v>
      </c>
      <c r="GI3" s="465">
        <v>2021</v>
      </c>
      <c r="GJ3" s="465">
        <v>2022</v>
      </c>
      <c r="GK3" s="42"/>
      <c r="GL3" s="465">
        <v>2019</v>
      </c>
      <c r="GM3" s="465">
        <v>2020</v>
      </c>
      <c r="GN3" s="465">
        <v>2021</v>
      </c>
      <c r="GO3" s="465">
        <v>2022</v>
      </c>
      <c r="GP3" s="42"/>
      <c r="GQ3" s="465">
        <v>2019</v>
      </c>
      <c r="GR3" s="465">
        <v>2020</v>
      </c>
      <c r="GS3" s="465">
        <v>2021</v>
      </c>
      <c r="GT3" s="465">
        <v>2022</v>
      </c>
      <c r="GU3" s="42"/>
      <c r="GV3" s="465">
        <v>2019</v>
      </c>
      <c r="GW3" s="465">
        <v>2020</v>
      </c>
      <c r="GX3" s="465">
        <v>2021</v>
      </c>
      <c r="GY3" s="465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4">
        <v>0.25</v>
      </c>
      <c r="E4" s="464">
        <v>0.5</v>
      </c>
      <c r="F4" s="464">
        <v>0.75</v>
      </c>
      <c r="G4" s="464">
        <v>1</v>
      </c>
      <c r="H4" s="42"/>
      <c r="I4" s="464">
        <v>0.25</v>
      </c>
      <c r="J4" s="464">
        <v>0.5</v>
      </c>
      <c r="K4" s="464">
        <v>0.75</v>
      </c>
      <c r="L4" s="464">
        <v>1</v>
      </c>
      <c r="M4" s="42"/>
      <c r="N4" s="464">
        <v>0.25</v>
      </c>
      <c r="O4" s="464">
        <v>0.5</v>
      </c>
      <c r="P4" s="464">
        <v>0.75</v>
      </c>
      <c r="Q4" s="464">
        <v>1</v>
      </c>
      <c r="R4" s="42"/>
      <c r="S4" s="464">
        <v>0.25</v>
      </c>
      <c r="T4" s="464">
        <v>0.5</v>
      </c>
      <c r="U4" s="464">
        <v>0.75</v>
      </c>
      <c r="V4" s="464">
        <v>1</v>
      </c>
      <c r="W4" s="42"/>
      <c r="X4" s="464">
        <v>0.25</v>
      </c>
      <c r="Y4" s="464">
        <v>0.5</v>
      </c>
      <c r="Z4" s="464">
        <v>0.75</v>
      </c>
      <c r="AA4" s="464">
        <v>1</v>
      </c>
      <c r="AB4" s="42"/>
      <c r="AC4" s="464">
        <v>0.25</v>
      </c>
      <c r="AD4" s="464">
        <v>0.5</v>
      </c>
      <c r="AE4" s="464">
        <v>0.75</v>
      </c>
      <c r="AF4" s="464">
        <v>1</v>
      </c>
      <c r="AG4" s="42"/>
      <c r="AH4" s="464">
        <v>0.25</v>
      </c>
      <c r="AI4" s="464">
        <v>0.5</v>
      </c>
      <c r="AJ4" s="464">
        <v>0.75</v>
      </c>
      <c r="AK4" s="464">
        <v>1</v>
      </c>
      <c r="AL4" s="42"/>
      <c r="AM4" s="464">
        <v>0.25</v>
      </c>
      <c r="AN4" s="464">
        <v>0.5</v>
      </c>
      <c r="AO4" s="464">
        <v>0.75</v>
      </c>
      <c r="AP4" s="464">
        <v>1</v>
      </c>
      <c r="AQ4" s="42"/>
      <c r="AR4" s="464">
        <v>0.25</v>
      </c>
      <c r="AS4" s="464">
        <v>0.5</v>
      </c>
      <c r="AT4" s="464">
        <v>0.75</v>
      </c>
      <c r="AU4" s="464">
        <v>1</v>
      </c>
      <c r="AV4" s="42"/>
      <c r="AW4" s="464">
        <v>0.25</v>
      </c>
      <c r="AX4" s="464">
        <v>0.5</v>
      </c>
      <c r="AY4" s="464">
        <v>0.75</v>
      </c>
      <c r="AZ4" s="464">
        <v>1</v>
      </c>
      <c r="BA4" s="42"/>
      <c r="BB4" s="464">
        <v>0.25</v>
      </c>
      <c r="BC4" s="464">
        <v>0.5</v>
      </c>
      <c r="BD4" s="464">
        <v>0.75</v>
      </c>
      <c r="BE4" s="464">
        <v>1</v>
      </c>
      <c r="BF4" s="42"/>
      <c r="BG4" s="464">
        <v>0.25</v>
      </c>
      <c r="BH4" s="464">
        <v>0.5</v>
      </c>
      <c r="BI4" s="464">
        <v>0.75</v>
      </c>
      <c r="BJ4" s="464">
        <v>1</v>
      </c>
      <c r="BK4" s="42"/>
      <c r="BL4" s="464">
        <v>0.25</v>
      </c>
      <c r="BM4" s="464">
        <v>0.5</v>
      </c>
      <c r="BN4" s="464">
        <v>0.75</v>
      </c>
      <c r="BO4" s="464">
        <v>1</v>
      </c>
      <c r="BP4" s="42"/>
      <c r="BQ4" s="464">
        <v>0.25</v>
      </c>
      <c r="BR4" s="464">
        <v>0.5</v>
      </c>
      <c r="BS4" s="464">
        <v>0.75</v>
      </c>
      <c r="BT4" s="464">
        <v>1</v>
      </c>
      <c r="BU4" s="42"/>
      <c r="BV4" s="464">
        <v>0.25</v>
      </c>
      <c r="BW4" s="464">
        <v>0.5</v>
      </c>
      <c r="BX4" s="464">
        <v>0.75</v>
      </c>
      <c r="BY4" s="464">
        <v>1</v>
      </c>
      <c r="BZ4" s="42"/>
      <c r="CA4" s="464">
        <v>0.25</v>
      </c>
      <c r="CB4" s="464">
        <v>0.5</v>
      </c>
      <c r="CC4" s="464">
        <v>0.75</v>
      </c>
      <c r="CD4" s="464">
        <v>1</v>
      </c>
      <c r="CE4" s="42"/>
      <c r="CF4" s="464">
        <v>0.25</v>
      </c>
      <c r="CG4" s="464">
        <v>0.5</v>
      </c>
      <c r="CH4" s="464">
        <v>0.75</v>
      </c>
      <c r="CI4" s="464">
        <v>1</v>
      </c>
      <c r="CJ4" s="42"/>
      <c r="CK4" s="464">
        <v>0.25</v>
      </c>
      <c r="CL4" s="464">
        <v>0.5</v>
      </c>
      <c r="CM4" s="464">
        <v>0.75</v>
      </c>
      <c r="CN4" s="464">
        <v>1</v>
      </c>
      <c r="CO4" s="42"/>
      <c r="CP4" s="464">
        <v>0.25</v>
      </c>
      <c r="CQ4" s="464">
        <v>0.5</v>
      </c>
      <c r="CR4" s="464">
        <v>0.75</v>
      </c>
      <c r="CS4" s="464">
        <v>1</v>
      </c>
      <c r="CT4" s="42"/>
      <c r="CU4" s="464">
        <v>0.25</v>
      </c>
      <c r="CV4" s="464">
        <v>0.5</v>
      </c>
      <c r="CW4" s="464">
        <v>0.75</v>
      </c>
      <c r="CX4" s="464">
        <v>1</v>
      </c>
      <c r="CY4" s="42"/>
      <c r="CZ4" s="464">
        <v>0.25</v>
      </c>
      <c r="DA4" s="464">
        <v>0.5</v>
      </c>
      <c r="DB4" s="464">
        <v>0.75</v>
      </c>
      <c r="DC4" s="464">
        <v>1</v>
      </c>
      <c r="DD4" s="42"/>
      <c r="DE4" s="464">
        <v>0.25</v>
      </c>
      <c r="DF4" s="464">
        <v>0.5</v>
      </c>
      <c r="DG4" s="464">
        <v>0.75</v>
      </c>
      <c r="DH4" s="464">
        <v>1</v>
      </c>
      <c r="DI4" s="42"/>
      <c r="DJ4" s="464">
        <v>0.25</v>
      </c>
      <c r="DK4" s="464">
        <v>0.5</v>
      </c>
      <c r="DL4" s="464">
        <v>0.75</v>
      </c>
      <c r="DM4" s="464">
        <v>1</v>
      </c>
      <c r="DN4" s="42"/>
      <c r="DO4" s="464">
        <v>0.25</v>
      </c>
      <c r="DP4" s="464">
        <v>0.5</v>
      </c>
      <c r="DQ4" s="464">
        <v>0.75</v>
      </c>
      <c r="DR4" s="464">
        <v>1</v>
      </c>
      <c r="DS4" s="42"/>
      <c r="DT4" s="464">
        <v>0.25</v>
      </c>
      <c r="DU4" s="464">
        <v>0.5</v>
      </c>
      <c r="DV4" s="464">
        <v>0.75</v>
      </c>
      <c r="DW4" s="464">
        <v>1</v>
      </c>
      <c r="DX4" s="42"/>
      <c r="DY4" s="464">
        <v>0.25</v>
      </c>
      <c r="DZ4" s="464">
        <v>0.5</v>
      </c>
      <c r="EA4" s="464">
        <v>0.75</v>
      </c>
      <c r="EB4" s="464">
        <v>1</v>
      </c>
      <c r="EC4" s="42"/>
      <c r="ED4" s="464">
        <v>0.25</v>
      </c>
      <c r="EE4" s="464">
        <v>0.5</v>
      </c>
      <c r="EF4" s="464">
        <v>0.75</v>
      </c>
      <c r="EG4" s="464">
        <v>1</v>
      </c>
      <c r="EH4" s="42"/>
      <c r="EI4" s="464">
        <v>0.25</v>
      </c>
      <c r="EJ4" s="464">
        <v>0.5</v>
      </c>
      <c r="EK4" s="464">
        <v>0.75</v>
      </c>
      <c r="EL4" s="464">
        <v>1</v>
      </c>
      <c r="EM4" s="42"/>
      <c r="EN4" s="464">
        <v>0.25</v>
      </c>
      <c r="EO4" s="464">
        <v>0.5</v>
      </c>
      <c r="EP4" s="464">
        <v>0.75</v>
      </c>
      <c r="EQ4" s="464">
        <v>1</v>
      </c>
      <c r="ER4" s="42"/>
      <c r="ES4" s="464">
        <v>0.25</v>
      </c>
      <c r="ET4" s="464">
        <v>0.5</v>
      </c>
      <c r="EU4" s="464">
        <v>0.75</v>
      </c>
      <c r="EV4" s="464">
        <v>1</v>
      </c>
      <c r="EW4" s="42"/>
      <c r="EX4" s="464">
        <v>0.25</v>
      </c>
      <c r="EY4" s="464">
        <v>0.5</v>
      </c>
      <c r="EZ4" s="464">
        <v>0.75</v>
      </c>
      <c r="FA4" s="464">
        <v>1</v>
      </c>
      <c r="FB4" s="42"/>
      <c r="FC4" s="464">
        <v>0.25</v>
      </c>
      <c r="FD4" s="464">
        <v>0.5</v>
      </c>
      <c r="FE4" s="464">
        <v>0.75</v>
      </c>
      <c r="FF4" s="464">
        <v>1</v>
      </c>
      <c r="FG4" s="42"/>
      <c r="FH4" s="464">
        <v>0.25</v>
      </c>
      <c r="FI4" s="464">
        <v>0.5</v>
      </c>
      <c r="FJ4" s="464">
        <v>0.75</v>
      </c>
      <c r="FK4" s="464">
        <v>1</v>
      </c>
      <c r="FL4" s="42"/>
      <c r="FM4" s="464">
        <v>0.25</v>
      </c>
      <c r="FN4" s="464">
        <v>0.5</v>
      </c>
      <c r="FO4" s="464">
        <v>0.75</v>
      </c>
      <c r="FP4" s="464">
        <v>1</v>
      </c>
      <c r="FQ4" s="42"/>
      <c r="FR4" s="464">
        <v>0.25</v>
      </c>
      <c r="FS4" s="464">
        <v>0.5</v>
      </c>
      <c r="FT4" s="464">
        <v>0.75</v>
      </c>
      <c r="FU4" s="464">
        <v>1</v>
      </c>
      <c r="FV4" s="42"/>
      <c r="FW4" s="464">
        <v>0.25</v>
      </c>
      <c r="FX4" s="464">
        <v>0.5</v>
      </c>
      <c r="FY4" s="464">
        <v>0.75</v>
      </c>
      <c r="FZ4" s="464">
        <v>1</v>
      </c>
      <c r="GA4" s="42"/>
      <c r="GB4" s="464">
        <v>0.25</v>
      </c>
      <c r="GC4" s="464">
        <v>0.5</v>
      </c>
      <c r="GD4" s="464">
        <v>0.75</v>
      </c>
      <c r="GE4" s="464">
        <v>1</v>
      </c>
      <c r="GF4" s="469"/>
      <c r="GG4" s="464">
        <v>0.25</v>
      </c>
      <c r="GH4" s="464">
        <v>0.5</v>
      </c>
      <c r="GI4" s="464">
        <v>0.75</v>
      </c>
      <c r="GJ4" s="464">
        <v>1</v>
      </c>
      <c r="GK4" s="469"/>
      <c r="GL4" s="464">
        <v>0.25</v>
      </c>
      <c r="GM4" s="464">
        <v>0.5</v>
      </c>
      <c r="GN4" s="464">
        <v>0.75</v>
      </c>
      <c r="GO4" s="464">
        <v>1</v>
      </c>
      <c r="GP4" s="469"/>
      <c r="GQ4" s="464">
        <v>0.25</v>
      </c>
      <c r="GR4" s="464">
        <v>0.5</v>
      </c>
      <c r="GS4" s="464">
        <v>0.75</v>
      </c>
      <c r="GT4" s="464">
        <v>1</v>
      </c>
      <c r="GU4" s="469"/>
      <c r="GV4" s="464">
        <v>0.25</v>
      </c>
      <c r="GW4" s="464">
        <v>0.5</v>
      </c>
      <c r="GX4" s="464">
        <v>0.75</v>
      </c>
      <c r="GY4" s="464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1"/>
      <c r="AO5" s="37"/>
      <c r="AP5" s="461"/>
      <c r="AQ5" s="42"/>
      <c r="AR5" s="461"/>
      <c r="AS5" s="37"/>
      <c r="AT5" s="461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69"/>
      <c r="GG5" s="37"/>
      <c r="GH5" s="37"/>
      <c r="GI5" s="37"/>
      <c r="GJ5" s="37"/>
      <c r="GK5" s="469"/>
      <c r="GL5" s="37"/>
      <c r="GM5" s="37"/>
      <c r="GN5" s="37"/>
      <c r="GO5" s="37"/>
      <c r="GP5" s="469"/>
      <c r="GQ5" s="37"/>
      <c r="GR5" s="37"/>
      <c r="GS5" s="37"/>
      <c r="GT5" s="37"/>
      <c r="GU5" s="469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3380</v>
      </c>
      <c r="B6" s="46">
        <f t="shared" ref="B6:B37" si="0">SUM(D6:AAO6)</f>
        <v>7441.2999999999993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9"/>
      <c r="I6" s="50">
        <v>0</v>
      </c>
      <c r="J6" s="50">
        <v>0</v>
      </c>
      <c r="K6" s="50">
        <v>0</v>
      </c>
      <c r="L6" s="50">
        <f>'Punten per wedstrijd'!E5</f>
        <v>187.8</v>
      </c>
      <c r="M6" s="469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9"/>
      <c r="S6" s="457">
        <v>0</v>
      </c>
      <c r="T6" s="50">
        <v>0</v>
      </c>
      <c r="U6" s="507">
        <v>0</v>
      </c>
      <c r="V6" s="50">
        <f>'Punten per wedstrijd'!F5</f>
        <v>282.40000000000009</v>
      </c>
      <c r="W6" s="469"/>
      <c r="X6" s="50">
        <v>0</v>
      </c>
      <c r="Y6" s="50">
        <v>0</v>
      </c>
      <c r="Z6" s="50">
        <v>0</v>
      </c>
      <c r="AA6" s="50">
        <v>97.400000000000091</v>
      </c>
      <c r="AB6" s="469"/>
      <c r="AC6" s="50">
        <v>0</v>
      </c>
      <c r="AD6" s="50">
        <v>0</v>
      </c>
      <c r="AE6" s="50">
        <v>0</v>
      </c>
      <c r="AF6" s="50">
        <v>520.60000000000127</v>
      </c>
      <c r="AG6" s="469"/>
      <c r="AH6" s="50">
        <v>0</v>
      </c>
      <c r="AI6" s="50">
        <v>0</v>
      </c>
      <c r="AJ6" s="50">
        <v>0</v>
      </c>
      <c r="AK6" s="50">
        <v>449.80000000000155</v>
      </c>
      <c r="AL6" s="469"/>
      <c r="AM6" s="457">
        <v>0</v>
      </c>
      <c r="AN6" s="457">
        <v>0</v>
      </c>
      <c r="AO6" s="457">
        <v>0</v>
      </c>
      <c r="AP6" s="50">
        <v>488.20000000000073</v>
      </c>
      <c r="AQ6" s="469"/>
      <c r="AR6" s="50">
        <v>0</v>
      </c>
      <c r="AS6" s="50">
        <v>0</v>
      </c>
      <c r="AT6" s="50">
        <v>0</v>
      </c>
      <c r="AU6" s="50">
        <v>321.5</v>
      </c>
      <c r="AV6" s="469"/>
      <c r="AW6" s="50">
        <v>0</v>
      </c>
      <c r="AX6" s="50">
        <v>0</v>
      </c>
      <c r="AY6" s="50">
        <v>0</v>
      </c>
      <c r="AZ6" s="50">
        <v>484.49999999999818</v>
      </c>
      <c r="BA6" s="469"/>
      <c r="BB6" s="50">
        <v>0</v>
      </c>
      <c r="BC6" s="50">
        <v>0</v>
      </c>
      <c r="BD6" s="50">
        <v>0</v>
      </c>
      <c r="BE6" s="50">
        <v>400.09999999999997</v>
      </c>
      <c r="BF6" s="469"/>
      <c r="BG6" s="50">
        <v>0</v>
      </c>
      <c r="BH6" s="50">
        <v>0</v>
      </c>
      <c r="BI6" s="50">
        <v>0</v>
      </c>
      <c r="BJ6" s="50">
        <v>364.2</v>
      </c>
      <c r="BK6" s="469"/>
      <c r="BL6" s="50">
        <v>0</v>
      </c>
      <c r="BM6" s="50">
        <v>0</v>
      </c>
      <c r="BN6" s="50">
        <v>0</v>
      </c>
      <c r="BO6" s="50">
        <v>344.2</v>
      </c>
      <c r="BP6" s="469"/>
      <c r="BQ6" s="50">
        <v>0</v>
      </c>
      <c r="BR6" s="50">
        <v>0</v>
      </c>
      <c r="BS6" s="50">
        <v>0</v>
      </c>
      <c r="BT6" s="50">
        <v>444.29999999999927</v>
      </c>
      <c r="BU6" s="469"/>
      <c r="BV6" s="50">
        <v>0</v>
      </c>
      <c r="BW6" s="50">
        <v>0</v>
      </c>
      <c r="BX6" s="50">
        <v>0</v>
      </c>
      <c r="BY6" s="50">
        <v>450.699999999998</v>
      </c>
      <c r="BZ6" s="469"/>
      <c r="CA6" s="50">
        <v>0</v>
      </c>
      <c r="CB6" s="50">
        <v>0</v>
      </c>
      <c r="CC6" s="50">
        <v>0</v>
      </c>
      <c r="CD6" s="50">
        <v>499.59999999999945</v>
      </c>
      <c r="CE6" s="469"/>
      <c r="CF6" s="50">
        <v>0</v>
      </c>
      <c r="CG6" s="50">
        <v>0</v>
      </c>
      <c r="CH6" s="50">
        <v>0</v>
      </c>
      <c r="CI6" s="50">
        <v>312.69999999999982</v>
      </c>
      <c r="CJ6" s="469"/>
      <c r="CK6" s="50">
        <v>0</v>
      </c>
      <c r="CL6" s="50">
        <v>0</v>
      </c>
      <c r="CM6" s="50">
        <v>0</v>
      </c>
      <c r="CN6" s="50">
        <v>373.2</v>
      </c>
      <c r="CO6" s="469"/>
      <c r="CP6" s="577">
        <v>0</v>
      </c>
      <c r="CQ6" s="577">
        <v>0</v>
      </c>
      <c r="CR6" s="577">
        <v>0</v>
      </c>
      <c r="CS6" s="50">
        <v>135.60000000000036</v>
      </c>
      <c r="CT6" s="469"/>
      <c r="CU6" s="50">
        <v>0</v>
      </c>
      <c r="CV6" s="50">
        <v>0</v>
      </c>
      <c r="CW6" s="50">
        <v>0</v>
      </c>
      <c r="CX6" s="589">
        <v>251.10000000000036</v>
      </c>
      <c r="CY6" s="469"/>
      <c r="CZ6" s="50">
        <v>0</v>
      </c>
      <c r="DA6" s="50">
        <v>0</v>
      </c>
      <c r="DB6" s="50">
        <v>0</v>
      </c>
      <c r="DC6" s="50">
        <v>51.6</v>
      </c>
      <c r="DD6" s="469"/>
      <c r="DE6" s="50">
        <v>0</v>
      </c>
      <c r="DF6" s="50">
        <v>0</v>
      </c>
      <c r="DG6" s="50">
        <v>0</v>
      </c>
      <c r="DH6" s="50">
        <v>0</v>
      </c>
      <c r="DI6" s="469"/>
      <c r="DJ6" s="50">
        <v>0</v>
      </c>
      <c r="DK6" s="50">
        <v>0</v>
      </c>
      <c r="DL6" s="50">
        <v>0</v>
      </c>
      <c r="DM6" s="50">
        <v>0</v>
      </c>
      <c r="DN6" s="469"/>
      <c r="DO6" s="50">
        <v>0</v>
      </c>
      <c r="DP6" s="50">
        <v>0</v>
      </c>
      <c r="DQ6" s="50">
        <v>0</v>
      </c>
      <c r="DR6" s="50">
        <v>0</v>
      </c>
      <c r="DS6" s="469"/>
      <c r="DT6" s="50">
        <v>0</v>
      </c>
      <c r="DU6" s="50">
        <v>0</v>
      </c>
      <c r="DV6" s="50">
        <v>0</v>
      </c>
      <c r="DW6" s="50">
        <v>0</v>
      </c>
      <c r="DX6" s="469"/>
      <c r="DY6" s="50">
        <v>0</v>
      </c>
      <c r="DZ6" s="50">
        <v>0</v>
      </c>
      <c r="EA6" s="50">
        <v>0</v>
      </c>
      <c r="EB6" s="50">
        <v>0</v>
      </c>
      <c r="EC6" s="469"/>
      <c r="ED6" s="50">
        <v>0</v>
      </c>
      <c r="EE6" s="50">
        <v>0</v>
      </c>
      <c r="EF6" s="50">
        <v>0</v>
      </c>
      <c r="EG6" s="50">
        <v>0</v>
      </c>
      <c r="EH6" s="469"/>
      <c r="EI6" s="50">
        <v>0</v>
      </c>
      <c r="EJ6" s="50">
        <v>0</v>
      </c>
      <c r="EK6" s="50">
        <v>0</v>
      </c>
      <c r="EL6" s="50">
        <v>0</v>
      </c>
      <c r="EM6" s="469"/>
      <c r="EN6" s="50">
        <v>0</v>
      </c>
      <c r="EO6" s="50">
        <v>0</v>
      </c>
      <c r="EP6" s="50">
        <v>0</v>
      </c>
      <c r="EQ6" s="50">
        <v>0</v>
      </c>
      <c r="ER6" s="469"/>
      <c r="ES6" s="50">
        <v>0</v>
      </c>
      <c r="ET6" s="50">
        <v>0</v>
      </c>
      <c r="EU6" s="50">
        <v>0</v>
      </c>
      <c r="EV6" s="50">
        <v>0</v>
      </c>
      <c r="EW6" s="469"/>
      <c r="EX6" s="50">
        <v>0</v>
      </c>
      <c r="EY6" s="50">
        <v>0</v>
      </c>
      <c r="EZ6" s="50">
        <v>0</v>
      </c>
      <c r="FA6" s="50">
        <v>0</v>
      </c>
      <c r="FB6" s="469"/>
      <c r="FC6" s="50">
        <v>0</v>
      </c>
      <c r="FD6" s="50">
        <v>0</v>
      </c>
      <c r="FE6" s="50">
        <v>0</v>
      </c>
      <c r="FF6" s="50">
        <v>0</v>
      </c>
      <c r="FG6" s="469"/>
      <c r="FH6" s="50">
        <v>0</v>
      </c>
      <c r="FI6" s="50">
        <v>0</v>
      </c>
      <c r="FJ6" s="50">
        <v>0</v>
      </c>
      <c r="FK6" s="50">
        <v>0</v>
      </c>
      <c r="FL6" s="469"/>
      <c r="FM6" s="50">
        <v>0</v>
      </c>
      <c r="FN6" s="50">
        <v>0</v>
      </c>
      <c r="FO6" s="50">
        <v>0</v>
      </c>
      <c r="FP6" s="50">
        <v>0</v>
      </c>
      <c r="FQ6" s="469"/>
      <c r="FR6" s="50">
        <v>0</v>
      </c>
      <c r="FS6" s="50">
        <v>0</v>
      </c>
      <c r="FT6" s="50">
        <v>0</v>
      </c>
      <c r="FU6" s="50">
        <v>0</v>
      </c>
      <c r="FV6" s="469"/>
      <c r="FW6" s="50">
        <v>0</v>
      </c>
      <c r="FX6" s="50">
        <v>0</v>
      </c>
      <c r="FY6" s="50">
        <v>0</v>
      </c>
      <c r="FZ6" s="50">
        <v>0</v>
      </c>
      <c r="GA6" s="469"/>
      <c r="GB6" s="50">
        <v>0</v>
      </c>
      <c r="GC6" s="50">
        <v>0</v>
      </c>
      <c r="GD6" s="50">
        <v>0</v>
      </c>
      <c r="GE6" s="50">
        <v>0</v>
      </c>
      <c r="GF6" s="469"/>
      <c r="GG6" s="50">
        <v>0</v>
      </c>
      <c r="GH6" s="50">
        <v>0</v>
      </c>
      <c r="GI6" s="50">
        <v>0</v>
      </c>
      <c r="GJ6" s="50">
        <v>0</v>
      </c>
      <c r="GK6" s="469"/>
      <c r="GL6" s="50">
        <v>0</v>
      </c>
      <c r="GM6" s="50">
        <v>0</v>
      </c>
      <c r="GN6" s="50">
        <v>0</v>
      </c>
      <c r="GO6" s="50">
        <v>0</v>
      </c>
      <c r="GP6" s="469"/>
      <c r="GQ6" s="50">
        <v>0</v>
      </c>
      <c r="GR6" s="50">
        <v>0</v>
      </c>
      <c r="GS6" s="50">
        <v>0</v>
      </c>
      <c r="GT6" s="50">
        <v>0</v>
      </c>
      <c r="GU6" s="469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2011</v>
      </c>
      <c r="B7" s="46">
        <f t="shared" si="0"/>
        <v>39648.02499999982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9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9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9"/>
      <c r="S7" s="457">
        <v>0</v>
      </c>
      <c r="T7" s="50">
        <v>33</v>
      </c>
      <c r="U7" s="507">
        <v>132.00000000000068</v>
      </c>
      <c r="V7" s="50">
        <f>'Punten per wedstrijd'!F6</f>
        <v>52.000000000000682</v>
      </c>
      <c r="W7" s="469"/>
      <c r="X7" s="50">
        <v>0</v>
      </c>
      <c r="Y7" s="50">
        <v>343.15</v>
      </c>
      <c r="Z7" s="50">
        <v>260.625</v>
      </c>
      <c r="AA7" s="50">
        <v>117.10000000000036</v>
      </c>
      <c r="AB7" s="469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9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9"/>
      <c r="AM7" s="457">
        <v>0</v>
      </c>
      <c r="AN7" s="457">
        <v>185.49999999999977</v>
      </c>
      <c r="AO7" s="457">
        <v>62.024999999999523</v>
      </c>
      <c r="AP7" s="50">
        <v>563.89999999999964</v>
      </c>
      <c r="AQ7" s="469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9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9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9"/>
      <c r="BG7" s="50">
        <v>0</v>
      </c>
      <c r="BH7" s="50">
        <v>78</v>
      </c>
      <c r="BI7" s="50">
        <v>231.5249999999985</v>
      </c>
      <c r="BJ7" s="50">
        <v>172</v>
      </c>
      <c r="BK7" s="469"/>
      <c r="BL7" s="50">
        <v>0</v>
      </c>
      <c r="BM7" s="50">
        <v>2.6000000000012733</v>
      </c>
      <c r="BN7" s="50">
        <v>0</v>
      </c>
      <c r="BO7" s="50">
        <v>0</v>
      </c>
      <c r="BP7" s="469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9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9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9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9"/>
      <c r="CK7" s="50">
        <v>0</v>
      </c>
      <c r="CL7" s="50">
        <v>279.85000000000127</v>
      </c>
      <c r="CM7" s="50">
        <v>293.84999999999741</v>
      </c>
      <c r="CN7" s="50">
        <v>422.5</v>
      </c>
      <c r="CO7" s="469"/>
      <c r="CP7" s="577">
        <v>0</v>
      </c>
      <c r="CQ7" s="577">
        <v>253.50000000000091</v>
      </c>
      <c r="CR7" s="577">
        <v>375.59999999999877</v>
      </c>
      <c r="CS7" s="50">
        <v>337.49999999999636</v>
      </c>
      <c r="CT7" s="469"/>
      <c r="CU7" s="50">
        <v>0</v>
      </c>
      <c r="CV7" s="50">
        <v>137.60000000000036</v>
      </c>
      <c r="CW7" s="50">
        <v>307.42500000000109</v>
      </c>
      <c r="CX7" s="589">
        <v>513.99999999999818</v>
      </c>
      <c r="CY7" s="469"/>
      <c r="CZ7" s="50">
        <v>0</v>
      </c>
      <c r="DA7" s="50">
        <v>0</v>
      </c>
      <c r="DB7" s="50">
        <v>137.25000000000136</v>
      </c>
      <c r="DC7" s="50">
        <v>144</v>
      </c>
      <c r="DD7" s="469"/>
      <c r="DE7" s="50">
        <v>0</v>
      </c>
      <c r="DF7" s="50">
        <v>0</v>
      </c>
      <c r="DG7" s="50">
        <v>2436.1499999999992</v>
      </c>
      <c r="DH7" s="50">
        <v>3025.0999999999995</v>
      </c>
      <c r="DI7" s="469"/>
      <c r="DJ7" s="50">
        <v>0</v>
      </c>
      <c r="DK7" s="50">
        <v>0</v>
      </c>
      <c r="DL7" s="50">
        <v>0</v>
      </c>
      <c r="DM7" s="50">
        <v>0</v>
      </c>
      <c r="DN7" s="469"/>
      <c r="DO7" s="50">
        <v>0</v>
      </c>
      <c r="DP7" s="50">
        <v>0</v>
      </c>
      <c r="DQ7" s="50">
        <v>264.14999999999918</v>
      </c>
      <c r="DR7" s="50">
        <v>302.40000000000327</v>
      </c>
      <c r="DS7" s="469"/>
      <c r="DT7" s="50">
        <v>0</v>
      </c>
      <c r="DU7" s="50">
        <v>0</v>
      </c>
      <c r="DV7" s="50">
        <v>459.674999999997</v>
      </c>
      <c r="DW7" s="50">
        <v>350.19999999999891</v>
      </c>
      <c r="DX7" s="469"/>
      <c r="DY7" s="50">
        <v>0</v>
      </c>
      <c r="DZ7" s="50">
        <v>0</v>
      </c>
      <c r="EA7" s="50">
        <v>2635.6499999998982</v>
      </c>
      <c r="EB7" s="50">
        <v>1715.49999999998</v>
      </c>
      <c r="EC7" s="469"/>
      <c r="ED7" s="50">
        <v>0</v>
      </c>
      <c r="EE7" s="50">
        <v>0</v>
      </c>
      <c r="EF7" s="50">
        <v>0</v>
      </c>
      <c r="EG7" s="50">
        <v>0</v>
      </c>
      <c r="EH7" s="469"/>
      <c r="EI7" s="50">
        <v>0</v>
      </c>
      <c r="EJ7" s="50">
        <v>0</v>
      </c>
      <c r="EK7" s="50">
        <v>83.549999999992906</v>
      </c>
      <c r="EL7" s="50">
        <v>304.10000000000036</v>
      </c>
      <c r="EM7" s="469"/>
      <c r="EN7" s="50">
        <v>0</v>
      </c>
      <c r="EO7" s="50">
        <v>0</v>
      </c>
      <c r="EP7" s="50">
        <v>47.774999999995089</v>
      </c>
      <c r="EQ7" s="50">
        <v>244.40000000000146</v>
      </c>
      <c r="ER7" s="469"/>
      <c r="ES7" s="50">
        <v>0</v>
      </c>
      <c r="ET7" s="50">
        <v>0</v>
      </c>
      <c r="EU7" s="50">
        <v>57.149999999995089</v>
      </c>
      <c r="EV7" s="50">
        <v>0</v>
      </c>
      <c r="EW7" s="469"/>
      <c r="EX7" s="50">
        <v>0</v>
      </c>
      <c r="EY7" s="50">
        <v>0</v>
      </c>
      <c r="EZ7" s="50">
        <v>0</v>
      </c>
      <c r="FA7" s="50">
        <v>206.40000000000146</v>
      </c>
      <c r="FB7" s="469"/>
      <c r="FC7" s="50">
        <v>0</v>
      </c>
      <c r="FD7" s="50">
        <v>0</v>
      </c>
      <c r="FE7" s="50">
        <v>2453.2500000000246</v>
      </c>
      <c r="FF7" s="50">
        <v>4374.7</v>
      </c>
      <c r="FG7" s="469"/>
      <c r="FH7" s="50">
        <v>0</v>
      </c>
      <c r="FI7" s="50">
        <v>0</v>
      </c>
      <c r="FJ7" s="50">
        <v>97.499999999994543</v>
      </c>
      <c r="FK7" s="50">
        <v>141.89999999999964</v>
      </c>
      <c r="FL7" s="469"/>
      <c r="FM7" s="50">
        <v>0</v>
      </c>
      <c r="FN7" s="50">
        <v>0</v>
      </c>
      <c r="FO7" s="50">
        <v>0</v>
      </c>
      <c r="FP7" s="50">
        <v>236.00000000000182</v>
      </c>
      <c r="FQ7" s="469"/>
      <c r="FR7" s="50">
        <v>0</v>
      </c>
      <c r="FS7" s="50">
        <v>0</v>
      </c>
      <c r="FT7" s="50">
        <v>0</v>
      </c>
      <c r="FU7" s="50">
        <v>247.89999999999782</v>
      </c>
      <c r="FV7" s="469"/>
      <c r="FW7" s="50">
        <v>0</v>
      </c>
      <c r="FX7" s="50">
        <v>0</v>
      </c>
      <c r="FY7" s="50">
        <v>0</v>
      </c>
      <c r="FZ7" s="50">
        <v>0</v>
      </c>
      <c r="GA7" s="469"/>
      <c r="GB7" s="50">
        <v>0</v>
      </c>
      <c r="GC7" s="50">
        <v>0</v>
      </c>
      <c r="GD7" s="50">
        <v>448.12499999999454</v>
      </c>
      <c r="GE7" s="50">
        <v>567.99999999999636</v>
      </c>
      <c r="GF7" s="469"/>
      <c r="GG7" s="50">
        <v>0</v>
      </c>
      <c r="GH7" s="50">
        <v>0</v>
      </c>
      <c r="GI7" s="50">
        <v>0</v>
      </c>
      <c r="GJ7" s="50">
        <v>0</v>
      </c>
      <c r="GK7" s="469"/>
      <c r="GL7" s="50">
        <v>0</v>
      </c>
      <c r="GM7" s="50">
        <v>0</v>
      </c>
      <c r="GN7" s="50">
        <v>542.24999999999727</v>
      </c>
      <c r="GO7" s="50">
        <v>642</v>
      </c>
      <c r="GP7" s="469"/>
      <c r="GQ7" s="50">
        <v>0</v>
      </c>
      <c r="GR7" s="50">
        <v>0</v>
      </c>
      <c r="GS7" s="50">
        <v>197.62499999999454</v>
      </c>
      <c r="GT7" s="50">
        <v>346.99999999999818</v>
      </c>
      <c r="GU7" s="469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46672.949999999837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9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9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9"/>
      <c r="S8" s="457">
        <v>61.649999999999977</v>
      </c>
      <c r="T8" s="50">
        <v>0</v>
      </c>
      <c r="U8" s="507">
        <v>210.22500000000014</v>
      </c>
      <c r="V8" s="50">
        <f>'Punten per wedstrijd'!F7</f>
        <v>335.00000000000023</v>
      </c>
      <c r="W8" s="469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9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9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9"/>
      <c r="AM8" s="457">
        <v>82.350000000000136</v>
      </c>
      <c r="AN8" s="457">
        <v>169.0499999999995</v>
      </c>
      <c r="AO8" s="457">
        <v>179.32499999999959</v>
      </c>
      <c r="AP8" s="50">
        <v>496.199999999998</v>
      </c>
      <c r="AQ8" s="469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9"/>
      <c r="AW8" s="50">
        <v>0</v>
      </c>
      <c r="AX8" s="50">
        <v>370.60000000000036</v>
      </c>
      <c r="AY8" s="50">
        <v>355.875</v>
      </c>
      <c r="AZ8" s="50">
        <v>698.10000000000036</v>
      </c>
      <c r="BA8" s="469"/>
      <c r="BB8" s="50">
        <v>0</v>
      </c>
      <c r="BC8" s="50">
        <v>50.200000000000728</v>
      </c>
      <c r="BD8" s="50">
        <v>225.97499999999809</v>
      </c>
      <c r="BE8" s="50">
        <v>392</v>
      </c>
      <c r="BF8" s="469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9"/>
      <c r="BL8" s="50">
        <v>0</v>
      </c>
      <c r="BM8" s="50">
        <v>88.850000000000364</v>
      </c>
      <c r="BN8" s="50">
        <v>265.72499999999877</v>
      </c>
      <c r="BO8" s="50">
        <v>381.2</v>
      </c>
      <c r="BP8" s="469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9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9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9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9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9"/>
      <c r="CP8" s="577">
        <v>73.299999999999272</v>
      </c>
      <c r="CQ8" s="577">
        <v>248.75</v>
      </c>
      <c r="CR8" s="577">
        <v>175.35000000000082</v>
      </c>
      <c r="CS8" s="50">
        <v>348</v>
      </c>
      <c r="CT8" s="469"/>
      <c r="CU8" s="50">
        <v>0</v>
      </c>
      <c r="CV8" s="50">
        <v>168.55000000000018</v>
      </c>
      <c r="CW8" s="50">
        <v>246.37500000000205</v>
      </c>
      <c r="CX8" s="589">
        <v>84.299999999999272</v>
      </c>
      <c r="CY8" s="469"/>
      <c r="CZ8" s="50">
        <v>0</v>
      </c>
      <c r="DA8" s="50">
        <v>61.199999999993452</v>
      </c>
      <c r="DB8" s="50">
        <v>24.750000000002046</v>
      </c>
      <c r="DC8" s="50">
        <v>33</v>
      </c>
      <c r="DD8" s="469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69"/>
      <c r="DJ8" s="50">
        <v>0</v>
      </c>
      <c r="DK8" s="50">
        <v>0</v>
      </c>
      <c r="DL8" s="50">
        <v>0</v>
      </c>
      <c r="DM8" s="50">
        <v>0</v>
      </c>
      <c r="DN8" s="469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69"/>
      <c r="DT8" s="50">
        <v>0</v>
      </c>
      <c r="DU8" s="50">
        <v>0</v>
      </c>
      <c r="DV8" s="50">
        <v>388.12500000000136</v>
      </c>
      <c r="DW8" s="50">
        <v>284.59999999999854</v>
      </c>
      <c r="DX8" s="469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69"/>
      <c r="ED8" s="50">
        <v>0</v>
      </c>
      <c r="EE8" s="50">
        <v>0</v>
      </c>
      <c r="EF8" s="50">
        <v>0</v>
      </c>
      <c r="EG8" s="50">
        <v>0</v>
      </c>
      <c r="EH8" s="469"/>
      <c r="EI8" s="50">
        <v>0</v>
      </c>
      <c r="EJ8" s="50">
        <v>0</v>
      </c>
      <c r="EK8" s="50">
        <v>233.39999999999509</v>
      </c>
      <c r="EL8" s="50">
        <v>190.49999999999636</v>
      </c>
      <c r="EM8" s="469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69"/>
      <c r="ES8" s="50">
        <v>0</v>
      </c>
      <c r="ET8" s="50">
        <v>187.29999999999927</v>
      </c>
      <c r="EU8" s="50">
        <v>103.27499999999509</v>
      </c>
      <c r="EV8" s="50">
        <v>0</v>
      </c>
      <c r="EW8" s="469"/>
      <c r="EX8" s="50">
        <v>0</v>
      </c>
      <c r="EY8" s="50">
        <v>0</v>
      </c>
      <c r="EZ8" s="50">
        <v>0</v>
      </c>
      <c r="FA8" s="50">
        <v>298.89999999999418</v>
      </c>
      <c r="FB8" s="469"/>
      <c r="FC8" s="50">
        <v>0</v>
      </c>
      <c r="FD8" s="50">
        <v>1231.8500000000367</v>
      </c>
      <c r="FE8" s="50">
        <v>1556.6999999998652</v>
      </c>
      <c r="FF8" s="50">
        <v>2025.9</v>
      </c>
      <c r="FG8" s="469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69"/>
      <c r="FM8" s="50">
        <v>0</v>
      </c>
      <c r="FN8" s="50">
        <v>0</v>
      </c>
      <c r="FO8" s="50">
        <v>0</v>
      </c>
      <c r="FP8" s="50">
        <v>240.99999999999636</v>
      </c>
      <c r="FQ8" s="469"/>
      <c r="FR8" s="50">
        <v>0</v>
      </c>
      <c r="FS8" s="50">
        <v>0</v>
      </c>
      <c r="FT8" s="50">
        <v>0</v>
      </c>
      <c r="FU8" s="50">
        <v>363.99999999999272</v>
      </c>
      <c r="FV8" s="469"/>
      <c r="FW8" s="50">
        <v>0</v>
      </c>
      <c r="FX8" s="50">
        <v>0</v>
      </c>
      <c r="FY8" s="50">
        <v>0</v>
      </c>
      <c r="FZ8" s="50">
        <v>0</v>
      </c>
      <c r="GA8" s="469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69"/>
      <c r="GG8" s="50">
        <v>0</v>
      </c>
      <c r="GH8" s="50">
        <v>0</v>
      </c>
      <c r="GI8" s="50">
        <v>0</v>
      </c>
      <c r="GJ8" s="50">
        <v>0</v>
      </c>
      <c r="GK8" s="469"/>
      <c r="GL8" s="50">
        <v>0</v>
      </c>
      <c r="GM8" s="50">
        <v>276</v>
      </c>
      <c r="GN8" s="50">
        <v>685.79999999998472</v>
      </c>
      <c r="GO8" s="50">
        <v>763.99999999999636</v>
      </c>
      <c r="GP8" s="469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69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2004</v>
      </c>
      <c r="B9" s="46">
        <f t="shared" si="0"/>
        <v>30671.949999999972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9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9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9"/>
      <c r="S9" s="457">
        <v>0</v>
      </c>
      <c r="T9" s="50">
        <v>77.500000000000057</v>
      </c>
      <c r="U9" s="507">
        <v>188.62500000000017</v>
      </c>
      <c r="V9" s="50">
        <f>'Punten per wedstrijd'!F8</f>
        <v>205.70000000000027</v>
      </c>
      <c r="W9" s="469"/>
      <c r="X9" s="50">
        <v>0</v>
      </c>
      <c r="Y9" s="50">
        <v>261.49999999999989</v>
      </c>
      <c r="Z9" s="50">
        <v>97.5</v>
      </c>
      <c r="AA9" s="50">
        <v>239.79999999999973</v>
      </c>
      <c r="AB9" s="469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9"/>
      <c r="AH9" s="50">
        <v>0</v>
      </c>
      <c r="AI9" s="50">
        <v>391.4</v>
      </c>
      <c r="AJ9" s="50">
        <v>349.42500000000007</v>
      </c>
      <c r="AK9" s="50">
        <v>457.39999999999918</v>
      </c>
      <c r="AL9" s="469"/>
      <c r="AM9" s="457">
        <v>0</v>
      </c>
      <c r="AN9" s="457">
        <v>266.59999999999991</v>
      </c>
      <c r="AO9" s="457">
        <v>203.4749999999998</v>
      </c>
      <c r="AP9" s="50">
        <v>215.69999999999891</v>
      </c>
      <c r="AQ9" s="469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9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9"/>
      <c r="BB9" s="50">
        <v>0</v>
      </c>
      <c r="BC9" s="50">
        <v>85.649999999999864</v>
      </c>
      <c r="BD9" s="50">
        <v>136.12499999999966</v>
      </c>
      <c r="BE9" s="50">
        <v>342.2</v>
      </c>
      <c r="BF9" s="469"/>
      <c r="BG9" s="50">
        <v>0</v>
      </c>
      <c r="BH9" s="50">
        <v>135.99999999999977</v>
      </c>
      <c r="BI9" s="50">
        <v>29.249999999999659</v>
      </c>
      <c r="BJ9" s="50">
        <v>351.3</v>
      </c>
      <c r="BK9" s="469"/>
      <c r="BL9" s="50">
        <v>0</v>
      </c>
      <c r="BM9" s="50">
        <v>111.60000000000036</v>
      </c>
      <c r="BN9" s="50">
        <v>305.32499999999993</v>
      </c>
      <c r="BO9" s="50">
        <v>173.3</v>
      </c>
      <c r="BP9" s="469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9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9"/>
      <c r="CA9" s="50">
        <v>0</v>
      </c>
      <c r="CB9" s="50">
        <v>109.89999999999782</v>
      </c>
      <c r="CC9" s="50">
        <v>284.32500000000027</v>
      </c>
      <c r="CD9" s="50">
        <v>177.5</v>
      </c>
      <c r="CE9" s="469"/>
      <c r="CF9" s="50">
        <v>0</v>
      </c>
      <c r="CG9" s="50">
        <v>183.75</v>
      </c>
      <c r="CH9" s="50">
        <v>202.27500000000055</v>
      </c>
      <c r="CI9" s="50">
        <v>352.50000000000091</v>
      </c>
      <c r="CJ9" s="469"/>
      <c r="CK9" s="50">
        <v>0</v>
      </c>
      <c r="CL9" s="50">
        <v>151.29999999999973</v>
      </c>
      <c r="CM9" s="50">
        <v>252.375</v>
      </c>
      <c r="CN9" s="50">
        <v>375.90000000000003</v>
      </c>
      <c r="CO9" s="469"/>
      <c r="CP9" s="577">
        <v>0</v>
      </c>
      <c r="CQ9" s="577">
        <v>130.79999999999973</v>
      </c>
      <c r="CR9" s="577">
        <v>387.74999999999864</v>
      </c>
      <c r="CS9" s="50">
        <v>175.70000000000164</v>
      </c>
      <c r="CT9" s="469"/>
      <c r="CU9" s="50">
        <v>0</v>
      </c>
      <c r="CV9" s="50">
        <v>282.90000000000009</v>
      </c>
      <c r="CW9" s="50">
        <v>68.849999999999454</v>
      </c>
      <c r="CX9" s="589">
        <v>153.50000000000182</v>
      </c>
      <c r="CY9" s="469"/>
      <c r="CZ9" s="50">
        <v>0</v>
      </c>
      <c r="DA9" s="50">
        <v>126.75</v>
      </c>
      <c r="DB9" s="50">
        <v>214.49999999999932</v>
      </c>
      <c r="DC9" s="50">
        <v>53.4</v>
      </c>
      <c r="DD9" s="469"/>
      <c r="DE9" s="50">
        <v>0</v>
      </c>
      <c r="DF9" s="50">
        <v>0</v>
      </c>
      <c r="DG9" s="50">
        <v>2102.5499999999997</v>
      </c>
      <c r="DH9" s="50">
        <v>1724.3999999999996</v>
      </c>
      <c r="DI9" s="469"/>
      <c r="DJ9" s="50">
        <v>0</v>
      </c>
      <c r="DK9" s="50">
        <v>0</v>
      </c>
      <c r="DL9" s="50">
        <v>0</v>
      </c>
      <c r="DM9" s="50">
        <v>0</v>
      </c>
      <c r="DN9" s="469"/>
      <c r="DO9" s="50">
        <v>0</v>
      </c>
      <c r="DP9" s="50">
        <v>0</v>
      </c>
      <c r="DQ9" s="50">
        <v>409.19999999999891</v>
      </c>
      <c r="DR9" s="50">
        <v>249.59999999999673</v>
      </c>
      <c r="DS9" s="469"/>
      <c r="DT9" s="50">
        <v>0</v>
      </c>
      <c r="DU9" s="50">
        <v>0</v>
      </c>
      <c r="DV9" s="50">
        <v>117.375</v>
      </c>
      <c r="DW9" s="50">
        <v>579.30000000000109</v>
      </c>
      <c r="DX9" s="469"/>
      <c r="DY9" s="50">
        <v>0</v>
      </c>
      <c r="DZ9" s="50">
        <v>0</v>
      </c>
      <c r="EA9" s="50">
        <v>1717.8000000000093</v>
      </c>
      <c r="EB9" s="50">
        <v>1439.8999999999869</v>
      </c>
      <c r="EC9" s="469"/>
      <c r="ED9" s="50">
        <v>0</v>
      </c>
      <c r="EE9" s="50">
        <v>0</v>
      </c>
      <c r="EF9" s="50">
        <v>0</v>
      </c>
      <c r="EG9" s="50">
        <v>0</v>
      </c>
      <c r="EH9" s="469"/>
      <c r="EI9" s="50">
        <v>0</v>
      </c>
      <c r="EJ9" s="50">
        <v>0</v>
      </c>
      <c r="EK9" s="50">
        <v>69.075000000000273</v>
      </c>
      <c r="EL9" s="50">
        <v>209.79999999999927</v>
      </c>
      <c r="EM9" s="469"/>
      <c r="EN9" s="50">
        <v>0</v>
      </c>
      <c r="EO9" s="50">
        <v>0</v>
      </c>
      <c r="EP9" s="50">
        <v>236.92500000000109</v>
      </c>
      <c r="EQ9" s="50">
        <v>491.89999999999782</v>
      </c>
      <c r="ER9" s="469"/>
      <c r="ES9" s="50">
        <v>0</v>
      </c>
      <c r="ET9" s="50">
        <v>0</v>
      </c>
      <c r="EU9" s="50">
        <v>169.64999999999918</v>
      </c>
      <c r="EV9" s="50">
        <v>0</v>
      </c>
      <c r="EW9" s="469"/>
      <c r="EX9" s="50">
        <v>0</v>
      </c>
      <c r="EY9" s="50">
        <v>0</v>
      </c>
      <c r="EZ9" s="50">
        <v>0</v>
      </c>
      <c r="FA9" s="50">
        <v>229.49999999999636</v>
      </c>
      <c r="FB9" s="469"/>
      <c r="FC9" s="50">
        <v>0</v>
      </c>
      <c r="FD9" s="50">
        <v>0</v>
      </c>
      <c r="FE9" s="50">
        <v>1682.3250000000016</v>
      </c>
      <c r="FF9" s="50">
        <v>2562</v>
      </c>
      <c r="FG9" s="469"/>
      <c r="FH9" s="50">
        <v>0</v>
      </c>
      <c r="FI9" s="50">
        <v>0</v>
      </c>
      <c r="FJ9" s="50">
        <v>127.125</v>
      </c>
      <c r="FK9" s="50">
        <v>58.199999999998909</v>
      </c>
      <c r="FL9" s="469"/>
      <c r="FM9" s="50">
        <v>0</v>
      </c>
      <c r="FN9" s="50">
        <v>0</v>
      </c>
      <c r="FO9" s="50">
        <v>0</v>
      </c>
      <c r="FP9" s="50">
        <v>138</v>
      </c>
      <c r="FQ9" s="469"/>
      <c r="FR9" s="50">
        <v>0</v>
      </c>
      <c r="FS9" s="50">
        <v>0</v>
      </c>
      <c r="FT9" s="50">
        <v>0</v>
      </c>
      <c r="FU9" s="50">
        <v>29.899999999999636</v>
      </c>
      <c r="FV9" s="469"/>
      <c r="FW9" s="50">
        <v>0</v>
      </c>
      <c r="FX9" s="50">
        <v>0</v>
      </c>
      <c r="FY9" s="50">
        <v>0</v>
      </c>
      <c r="FZ9" s="50">
        <v>0</v>
      </c>
      <c r="GA9" s="469"/>
      <c r="GB9" s="50">
        <v>0</v>
      </c>
      <c r="GC9" s="50">
        <v>0</v>
      </c>
      <c r="GD9" s="50">
        <v>123.74999999999727</v>
      </c>
      <c r="GE9" s="50">
        <v>112.80000000000109</v>
      </c>
      <c r="GF9" s="469"/>
      <c r="GG9" s="50">
        <v>0</v>
      </c>
      <c r="GH9" s="50">
        <v>0</v>
      </c>
      <c r="GI9" s="50">
        <v>0</v>
      </c>
      <c r="GJ9" s="50">
        <v>0</v>
      </c>
      <c r="GK9" s="469"/>
      <c r="GL9" s="50">
        <v>0</v>
      </c>
      <c r="GM9" s="50">
        <v>0</v>
      </c>
      <c r="GN9" s="50">
        <v>563.39999999999509</v>
      </c>
      <c r="GO9" s="50">
        <v>1042.3999999999996</v>
      </c>
      <c r="GP9" s="469"/>
      <c r="GQ9" s="50">
        <v>0</v>
      </c>
      <c r="GR9" s="50">
        <v>0</v>
      </c>
      <c r="GS9" s="50">
        <v>167.62499999999454</v>
      </c>
      <c r="GT9" s="50">
        <v>249.5</v>
      </c>
      <c r="GU9" s="469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49013.612499999894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9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9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9"/>
      <c r="S10" s="457">
        <v>88.075000000000102</v>
      </c>
      <c r="T10" s="50">
        <v>82.25</v>
      </c>
      <c r="U10" s="507">
        <v>214.27500000000055</v>
      </c>
      <c r="V10" s="50">
        <f>'Punten per wedstrijd'!F9</f>
        <v>174.5</v>
      </c>
      <c r="W10" s="469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9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9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9"/>
      <c r="AM10" s="457">
        <v>101.00000000000023</v>
      </c>
      <c r="AN10" s="457">
        <v>266.05000000000018</v>
      </c>
      <c r="AO10" s="457">
        <v>376.42499999999905</v>
      </c>
      <c r="AP10" s="50">
        <v>547.84999999999854</v>
      </c>
      <c r="AQ10" s="469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9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9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9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9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9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9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9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9"/>
      <c r="CF10" s="50">
        <v>0</v>
      </c>
      <c r="CG10" s="50">
        <v>170.55000000000018</v>
      </c>
      <c r="CH10" s="50">
        <v>133.57499999999891</v>
      </c>
      <c r="CI10" s="50">
        <v>276</v>
      </c>
      <c r="CJ10" s="469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9"/>
      <c r="CP10" s="577">
        <v>121.79999999999973</v>
      </c>
      <c r="CQ10" s="577">
        <v>335.89999999999964</v>
      </c>
      <c r="CR10" s="577">
        <v>322.72499999999945</v>
      </c>
      <c r="CS10" s="50">
        <v>281.89999999999964</v>
      </c>
      <c r="CT10" s="469"/>
      <c r="CU10" s="50">
        <v>0</v>
      </c>
      <c r="CV10" s="50">
        <v>214.25</v>
      </c>
      <c r="CW10" s="50">
        <v>294.90000000000055</v>
      </c>
      <c r="CX10" s="589">
        <v>683.39999999999782</v>
      </c>
      <c r="CY10" s="469"/>
      <c r="CZ10" s="50">
        <v>0</v>
      </c>
      <c r="DA10" s="50">
        <v>125.25</v>
      </c>
      <c r="DB10" s="50">
        <v>178.50000000000136</v>
      </c>
      <c r="DC10" s="50">
        <v>119.4</v>
      </c>
      <c r="DD10" s="469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69"/>
      <c r="DJ10" s="50">
        <v>0</v>
      </c>
      <c r="DK10" s="50">
        <v>0</v>
      </c>
      <c r="DL10" s="50">
        <v>0</v>
      </c>
      <c r="DM10" s="50">
        <v>0</v>
      </c>
      <c r="DN10" s="469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69"/>
      <c r="DT10" s="50">
        <v>0</v>
      </c>
      <c r="DU10" s="50">
        <v>0</v>
      </c>
      <c r="DV10" s="50">
        <v>320.92499999999973</v>
      </c>
      <c r="DW10" s="50">
        <v>315.79999999999563</v>
      </c>
      <c r="DX10" s="469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69"/>
      <c r="ED10" s="50">
        <v>0</v>
      </c>
      <c r="EE10" s="50">
        <v>0</v>
      </c>
      <c r="EF10" s="50">
        <v>0</v>
      </c>
      <c r="EG10" s="50">
        <v>0</v>
      </c>
      <c r="EH10" s="469"/>
      <c r="EI10" s="50">
        <v>0</v>
      </c>
      <c r="EJ10" s="50">
        <v>0</v>
      </c>
      <c r="EK10" s="50">
        <v>126.44999999999891</v>
      </c>
      <c r="EL10" s="50">
        <v>389.49999999999636</v>
      </c>
      <c r="EM10" s="469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69"/>
      <c r="ES10" s="50">
        <v>0</v>
      </c>
      <c r="ET10" s="50">
        <v>175.25</v>
      </c>
      <c r="EU10" s="50">
        <v>296.99999999999727</v>
      </c>
      <c r="EV10" s="50">
        <v>0</v>
      </c>
      <c r="EW10" s="469"/>
      <c r="EX10" s="50">
        <v>0</v>
      </c>
      <c r="EY10" s="50">
        <v>0</v>
      </c>
      <c r="EZ10" s="50">
        <v>0</v>
      </c>
      <c r="FA10" s="50">
        <v>258.59999999999491</v>
      </c>
      <c r="FB10" s="469"/>
      <c r="FC10" s="50">
        <v>0</v>
      </c>
      <c r="FD10" s="50">
        <v>1202.1999999999916</v>
      </c>
      <c r="FE10" s="50">
        <v>1817.0625000000819</v>
      </c>
      <c r="FF10" s="50">
        <v>4731</v>
      </c>
      <c r="FG10" s="469"/>
      <c r="FH10" s="50">
        <v>0</v>
      </c>
      <c r="FI10" s="50">
        <v>27</v>
      </c>
      <c r="FJ10" s="50">
        <v>147.599999999994</v>
      </c>
      <c r="FK10" s="50">
        <v>318.49999999999636</v>
      </c>
      <c r="FL10" s="469"/>
      <c r="FM10" s="50">
        <v>0</v>
      </c>
      <c r="FN10" s="50">
        <v>0</v>
      </c>
      <c r="FO10" s="50">
        <v>0</v>
      </c>
      <c r="FP10" s="50">
        <v>107.99999999999636</v>
      </c>
      <c r="FQ10" s="469"/>
      <c r="FR10" s="50">
        <v>0</v>
      </c>
      <c r="FS10" s="50">
        <v>0</v>
      </c>
      <c r="FT10" s="50">
        <v>0</v>
      </c>
      <c r="FU10" s="50">
        <v>320</v>
      </c>
      <c r="FV10" s="469"/>
      <c r="FW10" s="50">
        <v>0</v>
      </c>
      <c r="FX10" s="50">
        <v>0</v>
      </c>
      <c r="FY10" s="50">
        <v>0</v>
      </c>
      <c r="FZ10" s="50">
        <v>0</v>
      </c>
      <c r="GA10" s="469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69"/>
      <c r="GG10" s="50">
        <v>0</v>
      </c>
      <c r="GH10" s="50">
        <v>0</v>
      </c>
      <c r="GI10" s="50">
        <v>0</v>
      </c>
      <c r="GJ10" s="50">
        <v>0</v>
      </c>
      <c r="GK10" s="469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69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69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56982.087499999892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9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9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9"/>
      <c r="S11" s="457">
        <v>0</v>
      </c>
      <c r="T11" s="50">
        <v>111.45000000000005</v>
      </c>
      <c r="U11" s="507">
        <v>183.75</v>
      </c>
      <c r="V11" s="50">
        <f>'Punten per wedstrijd'!F10</f>
        <v>239.69999999999982</v>
      </c>
      <c r="W11" s="469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9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9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9"/>
      <c r="AM11" s="457">
        <v>114.5999999999998</v>
      </c>
      <c r="AN11" s="457">
        <v>260.39999999999918</v>
      </c>
      <c r="AO11" s="457">
        <v>264.90000000000055</v>
      </c>
      <c r="AP11" s="50">
        <v>660.99999999999818</v>
      </c>
      <c r="AQ11" s="469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9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9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9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9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9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9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9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9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9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9"/>
      <c r="CP11" s="577">
        <v>167.11250000000064</v>
      </c>
      <c r="CQ11" s="577">
        <v>350.00000000000091</v>
      </c>
      <c r="CR11" s="577">
        <v>386.40000000000327</v>
      </c>
      <c r="CS11" s="50">
        <v>509.49999999999454</v>
      </c>
      <c r="CT11" s="469"/>
      <c r="CU11" s="50">
        <v>0</v>
      </c>
      <c r="CV11" s="50">
        <v>299.72500000000127</v>
      </c>
      <c r="CW11" s="50">
        <v>467.58750000000327</v>
      </c>
      <c r="CX11" s="589">
        <v>470.19999999999527</v>
      </c>
      <c r="CY11" s="469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9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69"/>
      <c r="DJ11" s="50">
        <v>0</v>
      </c>
      <c r="DK11" s="50">
        <v>0</v>
      </c>
      <c r="DL11" s="50">
        <v>0</v>
      </c>
      <c r="DM11" s="50">
        <v>0</v>
      </c>
      <c r="DN11" s="469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69"/>
      <c r="DT11" s="50">
        <v>0</v>
      </c>
      <c r="DU11" s="50">
        <v>0</v>
      </c>
      <c r="DV11" s="50">
        <v>615.82500000000027</v>
      </c>
      <c r="DW11" s="50">
        <v>619.90000000000509</v>
      </c>
      <c r="DX11" s="469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69"/>
      <c r="ED11" s="50">
        <v>0</v>
      </c>
      <c r="EE11" s="50">
        <v>0</v>
      </c>
      <c r="EF11" s="50">
        <v>0</v>
      </c>
      <c r="EG11" s="50">
        <v>0</v>
      </c>
      <c r="EH11" s="469"/>
      <c r="EI11" s="50">
        <v>0</v>
      </c>
      <c r="EJ11" s="50">
        <v>0</v>
      </c>
      <c r="EK11" s="50">
        <v>229.72499999999127</v>
      </c>
      <c r="EL11" s="50">
        <v>180</v>
      </c>
      <c r="EM11" s="469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69"/>
      <c r="ES11" s="50">
        <v>0</v>
      </c>
      <c r="ET11" s="50">
        <v>159.10000000000127</v>
      </c>
      <c r="EU11" s="50">
        <v>287.92499999999291</v>
      </c>
      <c r="EV11" s="50">
        <v>0</v>
      </c>
      <c r="EW11" s="469"/>
      <c r="EX11" s="50">
        <v>0</v>
      </c>
      <c r="EY11" s="50">
        <v>0</v>
      </c>
      <c r="EZ11" s="50">
        <v>0</v>
      </c>
      <c r="FA11" s="50">
        <v>296.20000000000437</v>
      </c>
      <c r="FB11" s="469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69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69"/>
      <c r="FM11" s="50">
        <v>0</v>
      </c>
      <c r="FN11" s="50">
        <v>0</v>
      </c>
      <c r="FO11" s="50">
        <v>0</v>
      </c>
      <c r="FP11" s="50">
        <v>360.30000000000291</v>
      </c>
      <c r="FQ11" s="469"/>
      <c r="FR11" s="50">
        <v>0</v>
      </c>
      <c r="FS11" s="50">
        <v>0</v>
      </c>
      <c r="FT11" s="50">
        <v>0</v>
      </c>
      <c r="FU11" s="50">
        <v>492.60000000000218</v>
      </c>
      <c r="FV11" s="469"/>
      <c r="FW11" s="50">
        <v>0</v>
      </c>
      <c r="FX11" s="50">
        <v>0</v>
      </c>
      <c r="FY11" s="50">
        <v>0</v>
      </c>
      <c r="FZ11" s="50">
        <v>0</v>
      </c>
      <c r="GA11" s="469"/>
      <c r="GB11" s="50">
        <v>0</v>
      </c>
      <c r="GC11" s="50">
        <v>52.275000000000091</v>
      </c>
      <c r="GD11" s="50">
        <v>472.87499999999454</v>
      </c>
      <c r="GE11" s="50">
        <v>500</v>
      </c>
      <c r="GF11" s="469"/>
      <c r="GG11" s="50">
        <v>0</v>
      </c>
      <c r="GH11" s="50">
        <v>0</v>
      </c>
      <c r="GI11" s="50">
        <v>0</v>
      </c>
      <c r="GJ11" s="50">
        <v>0</v>
      </c>
      <c r="GK11" s="469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69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69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3369</v>
      </c>
      <c r="B12" s="46">
        <f t="shared" si="0"/>
        <v>8619.5999999999949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9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9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9"/>
      <c r="S12" s="457">
        <v>0</v>
      </c>
      <c r="T12" s="50">
        <v>0</v>
      </c>
      <c r="U12" s="507">
        <v>0</v>
      </c>
      <c r="V12" s="50">
        <f>'Punten per wedstrijd'!F11</f>
        <v>160</v>
      </c>
      <c r="W12" s="469"/>
      <c r="X12" s="50">
        <v>0</v>
      </c>
      <c r="Y12" s="50">
        <v>0</v>
      </c>
      <c r="Z12" s="50">
        <v>0</v>
      </c>
      <c r="AA12" s="50">
        <v>211.50000000000045</v>
      </c>
      <c r="AB12" s="469"/>
      <c r="AC12" s="50">
        <v>0</v>
      </c>
      <c r="AD12" s="50">
        <v>0</v>
      </c>
      <c r="AE12" s="50">
        <v>0</v>
      </c>
      <c r="AF12" s="50">
        <v>792.50000000000045</v>
      </c>
      <c r="AG12" s="469"/>
      <c r="AH12" s="50">
        <v>0</v>
      </c>
      <c r="AI12" s="50">
        <v>0</v>
      </c>
      <c r="AJ12" s="50">
        <v>0</v>
      </c>
      <c r="AK12" s="50">
        <v>780.10000000000082</v>
      </c>
      <c r="AL12" s="469"/>
      <c r="AM12" s="457">
        <v>0</v>
      </c>
      <c r="AN12" s="457">
        <v>0</v>
      </c>
      <c r="AO12" s="457">
        <v>0</v>
      </c>
      <c r="AP12" s="50">
        <v>464.65000000000055</v>
      </c>
      <c r="AQ12" s="469"/>
      <c r="AR12" s="50">
        <v>0</v>
      </c>
      <c r="AS12" s="50">
        <v>0</v>
      </c>
      <c r="AT12" s="50">
        <v>0</v>
      </c>
      <c r="AU12" s="50">
        <v>116.00000000000001</v>
      </c>
      <c r="AV12" s="469"/>
      <c r="AW12" s="50">
        <v>0</v>
      </c>
      <c r="AX12" s="50">
        <v>0</v>
      </c>
      <c r="AY12" s="50">
        <v>0</v>
      </c>
      <c r="AZ12" s="50">
        <v>925.00000000000091</v>
      </c>
      <c r="BA12" s="469"/>
      <c r="BB12" s="50">
        <v>0</v>
      </c>
      <c r="BC12" s="50">
        <v>0</v>
      </c>
      <c r="BD12" s="50">
        <v>0</v>
      </c>
      <c r="BE12" s="50">
        <v>632.04999999999995</v>
      </c>
      <c r="BF12" s="469"/>
      <c r="BG12" s="50">
        <v>0</v>
      </c>
      <c r="BH12" s="50">
        <v>0</v>
      </c>
      <c r="BI12" s="50">
        <v>0</v>
      </c>
      <c r="BJ12" s="50">
        <v>183.4</v>
      </c>
      <c r="BK12" s="469"/>
      <c r="BL12" s="50">
        <v>0</v>
      </c>
      <c r="BM12" s="50">
        <v>0</v>
      </c>
      <c r="BN12" s="50">
        <v>0</v>
      </c>
      <c r="BO12" s="50">
        <v>86.5</v>
      </c>
      <c r="BP12" s="469"/>
      <c r="BQ12" s="50">
        <v>0</v>
      </c>
      <c r="BR12" s="50">
        <v>0</v>
      </c>
      <c r="BS12" s="50">
        <v>0</v>
      </c>
      <c r="BT12" s="50">
        <v>466.50000000000091</v>
      </c>
      <c r="BU12" s="469"/>
      <c r="BV12" s="50">
        <v>0</v>
      </c>
      <c r="BW12" s="50">
        <v>0</v>
      </c>
      <c r="BX12" s="50">
        <v>0</v>
      </c>
      <c r="BY12" s="50">
        <v>379.30000000000018</v>
      </c>
      <c r="BZ12" s="469"/>
      <c r="CA12" s="50">
        <v>0</v>
      </c>
      <c r="CB12" s="50">
        <v>0</v>
      </c>
      <c r="CC12" s="50">
        <v>0</v>
      </c>
      <c r="CD12" s="50">
        <v>264.50000000000182</v>
      </c>
      <c r="CE12" s="469"/>
      <c r="CF12" s="50">
        <v>0</v>
      </c>
      <c r="CG12" s="50">
        <v>0</v>
      </c>
      <c r="CH12" s="50">
        <v>0</v>
      </c>
      <c r="CI12" s="50">
        <v>381.49999999999818</v>
      </c>
      <c r="CJ12" s="469"/>
      <c r="CK12" s="50">
        <v>0</v>
      </c>
      <c r="CL12" s="50">
        <v>0</v>
      </c>
      <c r="CM12" s="50">
        <v>0</v>
      </c>
      <c r="CN12" s="50">
        <v>432.9</v>
      </c>
      <c r="CO12" s="469"/>
      <c r="CP12" s="577">
        <v>0</v>
      </c>
      <c r="CQ12" s="577">
        <v>0</v>
      </c>
      <c r="CR12" s="577">
        <v>0</v>
      </c>
      <c r="CS12" s="50">
        <v>364.09999999999673</v>
      </c>
      <c r="CT12" s="469"/>
      <c r="CU12" s="50">
        <v>0</v>
      </c>
      <c r="CV12" s="50">
        <v>0</v>
      </c>
      <c r="CW12" s="50">
        <v>0</v>
      </c>
      <c r="CX12" s="589">
        <v>568.79999999999563</v>
      </c>
      <c r="CY12" s="469"/>
      <c r="CZ12" s="50">
        <v>0</v>
      </c>
      <c r="DA12" s="50">
        <v>0</v>
      </c>
      <c r="DB12" s="50">
        <v>0</v>
      </c>
      <c r="DC12" s="50">
        <v>273</v>
      </c>
      <c r="DD12" s="469"/>
      <c r="DE12" s="50"/>
      <c r="DF12" s="50"/>
      <c r="DG12" s="50"/>
      <c r="DH12" s="50"/>
      <c r="DI12" s="469"/>
      <c r="DJ12" s="50"/>
      <c r="DK12" s="50"/>
      <c r="DL12" s="50"/>
      <c r="DM12" s="50"/>
      <c r="DN12" s="469"/>
      <c r="DO12" s="50"/>
      <c r="DP12" s="50"/>
      <c r="DQ12" s="50"/>
      <c r="DR12" s="50"/>
      <c r="DS12" s="469"/>
      <c r="DT12" s="50"/>
      <c r="DU12" s="50"/>
      <c r="DV12" s="50"/>
      <c r="DW12" s="50"/>
      <c r="DX12" s="469"/>
      <c r="DY12" s="50"/>
      <c r="DZ12" s="50"/>
      <c r="EA12" s="50"/>
      <c r="EB12" s="50"/>
      <c r="EC12" s="469"/>
      <c r="ED12" s="50"/>
      <c r="EE12" s="50"/>
      <c r="EF12" s="50"/>
      <c r="EG12" s="50"/>
      <c r="EH12" s="469"/>
      <c r="EI12" s="50"/>
      <c r="EJ12" s="50"/>
      <c r="EK12" s="50"/>
      <c r="EL12" s="50"/>
      <c r="EM12" s="469"/>
      <c r="EN12" s="50"/>
      <c r="EO12" s="50"/>
      <c r="EP12" s="50"/>
      <c r="EQ12" s="50"/>
      <c r="ER12" s="469"/>
      <c r="ES12" s="50"/>
      <c r="ET12" s="50"/>
      <c r="EU12" s="50"/>
      <c r="EV12" s="50"/>
      <c r="EW12" s="469"/>
      <c r="EX12" s="50"/>
      <c r="EY12" s="50"/>
      <c r="EZ12" s="50"/>
      <c r="FA12" s="50"/>
      <c r="FB12" s="469"/>
      <c r="FC12" s="50"/>
      <c r="FD12" s="50"/>
      <c r="FE12" s="50"/>
      <c r="FF12" s="50"/>
      <c r="FG12" s="469"/>
      <c r="FH12" s="50"/>
      <c r="FI12" s="50"/>
      <c r="FJ12" s="50"/>
      <c r="FK12" s="50"/>
      <c r="FL12" s="469"/>
      <c r="FM12" s="50"/>
      <c r="FN12" s="50"/>
      <c r="FO12" s="50"/>
      <c r="FP12" s="50"/>
      <c r="FQ12" s="469"/>
      <c r="FR12" s="50"/>
      <c r="FS12" s="50"/>
      <c r="FT12" s="50"/>
      <c r="FU12" s="50"/>
      <c r="FV12" s="469"/>
      <c r="FW12" s="50"/>
      <c r="FX12" s="50"/>
      <c r="FY12" s="50"/>
      <c r="FZ12" s="50"/>
      <c r="GA12" s="469"/>
      <c r="GB12" s="50"/>
      <c r="GC12" s="50"/>
      <c r="GD12" s="50"/>
      <c r="GE12" s="50"/>
      <c r="GF12" s="469"/>
      <c r="GG12" s="50"/>
      <c r="GH12" s="50"/>
      <c r="GI12" s="50"/>
      <c r="GJ12" s="50"/>
      <c r="GK12" s="469"/>
      <c r="GL12" s="50"/>
      <c r="GM12" s="50"/>
      <c r="GN12" s="50"/>
      <c r="GO12" s="50"/>
      <c r="GP12" s="469"/>
      <c r="GQ12" s="50"/>
      <c r="GR12" s="50"/>
      <c r="GS12" s="50"/>
      <c r="GT12" s="50"/>
      <c r="GU12" s="469"/>
      <c r="HA12" s="463"/>
      <c r="HJ12" s="463"/>
      <c r="HS12" s="463"/>
      <c r="IB12" s="463"/>
      <c r="IK12" s="463"/>
      <c r="IT12" s="463"/>
      <c r="JC12" s="463"/>
      <c r="JL12" s="463"/>
      <c r="JU12" s="463"/>
      <c r="KD12" s="463"/>
      <c r="KM12" s="463"/>
      <c r="KV12" s="463"/>
      <c r="LE12" s="463"/>
      <c r="MF12" s="463"/>
      <c r="MO12" s="463"/>
      <c r="MX12" s="463"/>
      <c r="NG12" s="463"/>
      <c r="NP12" s="463"/>
      <c r="NY12" s="463"/>
      <c r="OE12" s="37"/>
    </row>
    <row r="13" spans="1:396" ht="18">
      <c r="A13" s="41" t="s">
        <v>1</v>
      </c>
      <c r="B13" s="46">
        <f t="shared" si="0"/>
        <v>40620.099999999962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9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9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9"/>
      <c r="S13" s="457">
        <v>75</v>
      </c>
      <c r="T13" s="50">
        <v>103.55000000000007</v>
      </c>
      <c r="U13" s="507">
        <v>235.20000000000044</v>
      </c>
      <c r="V13" s="50">
        <f>'Punten per wedstrijd'!F12</f>
        <v>127.49999999999977</v>
      </c>
      <c r="W13" s="469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9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9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9"/>
      <c r="AM13" s="457">
        <v>90.750000000000114</v>
      </c>
      <c r="AN13" s="457">
        <v>133.27499999999964</v>
      </c>
      <c r="AO13" s="457">
        <v>229.87499999999966</v>
      </c>
      <c r="AP13" s="50">
        <v>592.59999999999991</v>
      </c>
      <c r="AQ13" s="469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9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9"/>
      <c r="BB13" s="50">
        <v>0</v>
      </c>
      <c r="BC13" s="50">
        <v>122.14999999999941</v>
      </c>
      <c r="BD13" s="50">
        <v>122.02499999999952</v>
      </c>
      <c r="BE13" s="50">
        <v>470</v>
      </c>
      <c r="BF13" s="469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9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9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9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9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9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9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9"/>
      <c r="CP13" s="577">
        <v>68.625000000000455</v>
      </c>
      <c r="CQ13" s="577">
        <v>295.09999999999991</v>
      </c>
      <c r="CR13" s="577">
        <v>48.375000000001364</v>
      </c>
      <c r="CS13" s="50">
        <v>196.10000000000127</v>
      </c>
      <c r="CT13" s="469"/>
      <c r="CU13" s="50">
        <v>0</v>
      </c>
      <c r="CV13" s="50">
        <v>27.449999999999818</v>
      </c>
      <c r="CW13" s="50">
        <v>313.87500000000136</v>
      </c>
      <c r="CX13" s="589">
        <v>360.90000000000236</v>
      </c>
      <c r="CY13" s="469"/>
      <c r="CZ13" s="50">
        <v>0</v>
      </c>
      <c r="DA13" s="50">
        <v>203.125</v>
      </c>
      <c r="DB13" s="50">
        <v>249.30000000000109</v>
      </c>
      <c r="DC13" s="50">
        <v>153</v>
      </c>
      <c r="DD13" s="469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69"/>
      <c r="DJ13" s="50">
        <v>76.949999999999818</v>
      </c>
      <c r="DK13" s="50">
        <v>0</v>
      </c>
      <c r="DL13" s="50">
        <v>0</v>
      </c>
      <c r="DM13" s="50">
        <v>0</v>
      </c>
      <c r="DN13" s="469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69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69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69"/>
      <c r="ED13" s="50">
        <v>56.199999999998909</v>
      </c>
      <c r="EE13" s="50">
        <v>0</v>
      </c>
      <c r="EF13" s="50">
        <v>0</v>
      </c>
      <c r="EG13" s="50">
        <v>0</v>
      </c>
      <c r="EH13" s="469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69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69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69"/>
      <c r="EX13" s="50">
        <v>83.374999999998636</v>
      </c>
      <c r="EY13" s="50">
        <v>0</v>
      </c>
      <c r="EZ13" s="50">
        <v>0</v>
      </c>
      <c r="FA13" s="50">
        <v>0</v>
      </c>
      <c r="FB13" s="469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69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69"/>
      <c r="FM13" s="50">
        <v>131.875</v>
      </c>
      <c r="FN13" s="50">
        <v>0</v>
      </c>
      <c r="FO13" s="50">
        <v>0</v>
      </c>
      <c r="FP13" s="50">
        <v>175.399999999996</v>
      </c>
      <c r="FQ13" s="469"/>
      <c r="FR13" s="50">
        <v>138.07500000000164</v>
      </c>
      <c r="FS13" s="50">
        <v>0</v>
      </c>
      <c r="FT13" s="50">
        <v>0</v>
      </c>
      <c r="FU13" s="50">
        <v>395.89999999999236</v>
      </c>
      <c r="FV13" s="469"/>
      <c r="FW13" s="50">
        <v>117.14999999999986</v>
      </c>
      <c r="FX13" s="50">
        <v>0</v>
      </c>
      <c r="FY13" s="50">
        <v>0</v>
      </c>
      <c r="FZ13" s="50">
        <v>0</v>
      </c>
      <c r="GA13" s="469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69"/>
      <c r="GG13" s="50">
        <v>24</v>
      </c>
      <c r="GH13" s="50">
        <v>0</v>
      </c>
      <c r="GI13" s="50">
        <v>0</v>
      </c>
      <c r="GJ13" s="50">
        <v>0</v>
      </c>
      <c r="GK13" s="469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69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69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2024</v>
      </c>
      <c r="B14" s="46">
        <f t="shared" si="0"/>
        <v>27836.025000000038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9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9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9"/>
      <c r="S14" s="457">
        <v>0</v>
      </c>
      <c r="T14" s="50">
        <v>0</v>
      </c>
      <c r="U14" s="507">
        <v>265.72500000000014</v>
      </c>
      <c r="V14" s="50">
        <f>'Punten per wedstrijd'!F13</f>
        <v>100.40000000000055</v>
      </c>
      <c r="W14" s="469"/>
      <c r="X14" s="50">
        <v>0</v>
      </c>
      <c r="Y14" s="50">
        <v>0</v>
      </c>
      <c r="Z14" s="50">
        <v>265.5</v>
      </c>
      <c r="AA14" s="50">
        <v>288.20000000000027</v>
      </c>
      <c r="AB14" s="469"/>
      <c r="AC14" s="50">
        <v>0</v>
      </c>
      <c r="AD14" s="50">
        <v>0</v>
      </c>
      <c r="AE14" s="50">
        <v>564.89999999999918</v>
      </c>
      <c r="AF14" s="50">
        <v>837.59999999999991</v>
      </c>
      <c r="AG14" s="469"/>
      <c r="AH14" s="50">
        <v>0</v>
      </c>
      <c r="AI14" s="50">
        <v>0</v>
      </c>
      <c r="AJ14" s="50">
        <v>593.69999999999959</v>
      </c>
      <c r="AK14" s="50">
        <v>939.80000000000018</v>
      </c>
      <c r="AL14" s="469"/>
      <c r="AM14" s="457">
        <v>0</v>
      </c>
      <c r="AN14" s="457">
        <v>0</v>
      </c>
      <c r="AO14" s="457">
        <v>221.02499999999918</v>
      </c>
      <c r="AP14" s="50">
        <v>746.10000000000036</v>
      </c>
      <c r="AQ14" s="469"/>
      <c r="AR14" s="50">
        <v>0</v>
      </c>
      <c r="AS14" s="50">
        <v>0</v>
      </c>
      <c r="AT14" s="50">
        <v>181.5</v>
      </c>
      <c r="AU14" s="50">
        <v>91</v>
      </c>
      <c r="AV14" s="469"/>
      <c r="AW14" s="50">
        <v>0</v>
      </c>
      <c r="AX14" s="50">
        <v>0</v>
      </c>
      <c r="AY14" s="50">
        <v>179.77500000000123</v>
      </c>
      <c r="AZ14" s="50">
        <v>843.40000000000146</v>
      </c>
      <c r="BA14" s="469"/>
      <c r="BB14" s="50">
        <v>0</v>
      </c>
      <c r="BC14" s="50">
        <v>0</v>
      </c>
      <c r="BD14" s="50">
        <v>358.57500000000164</v>
      </c>
      <c r="BE14" s="50">
        <v>723.2</v>
      </c>
      <c r="BF14" s="469"/>
      <c r="BG14" s="50">
        <v>0</v>
      </c>
      <c r="BH14" s="50">
        <v>0</v>
      </c>
      <c r="BI14" s="50">
        <v>238.20000000000232</v>
      </c>
      <c r="BJ14" s="50">
        <v>313.2</v>
      </c>
      <c r="BK14" s="469"/>
      <c r="BL14" s="50">
        <v>0</v>
      </c>
      <c r="BM14" s="50">
        <v>0</v>
      </c>
      <c r="BN14" s="50">
        <v>111.37500000000136</v>
      </c>
      <c r="BO14" s="50">
        <v>145.5</v>
      </c>
      <c r="BP14" s="469"/>
      <c r="BQ14" s="50">
        <v>0</v>
      </c>
      <c r="BR14" s="50">
        <v>0</v>
      </c>
      <c r="BS14" s="50">
        <v>253.12500000000205</v>
      </c>
      <c r="BT14" s="50">
        <v>685.30000000000109</v>
      </c>
      <c r="BU14" s="469"/>
      <c r="BV14" s="50">
        <v>0</v>
      </c>
      <c r="BW14" s="50">
        <v>0</v>
      </c>
      <c r="BX14" s="50">
        <v>592.05000000000177</v>
      </c>
      <c r="BY14" s="50">
        <v>280.99999999999818</v>
      </c>
      <c r="BZ14" s="469"/>
      <c r="CA14" s="50">
        <v>0</v>
      </c>
      <c r="CB14" s="50">
        <v>0</v>
      </c>
      <c r="CC14" s="50">
        <v>201.37500000000136</v>
      </c>
      <c r="CD14" s="50">
        <v>537.899999999996</v>
      </c>
      <c r="CE14" s="469"/>
      <c r="CF14" s="50">
        <v>0</v>
      </c>
      <c r="CG14" s="50">
        <v>0</v>
      </c>
      <c r="CH14" s="50">
        <v>97.800000000000409</v>
      </c>
      <c r="CI14" s="50">
        <v>414.69999999999891</v>
      </c>
      <c r="CJ14" s="469"/>
      <c r="CK14" s="50">
        <v>0</v>
      </c>
      <c r="CL14" s="50">
        <v>0</v>
      </c>
      <c r="CM14" s="50">
        <v>198.30000000000109</v>
      </c>
      <c r="CN14" s="50">
        <v>242.7</v>
      </c>
      <c r="CO14" s="469"/>
      <c r="CP14" s="577">
        <v>0</v>
      </c>
      <c r="CQ14" s="577">
        <v>0</v>
      </c>
      <c r="CR14" s="577">
        <v>317.47499999999809</v>
      </c>
      <c r="CS14" s="50">
        <v>383.19999999999709</v>
      </c>
      <c r="CT14" s="469"/>
      <c r="CU14" s="50">
        <v>0</v>
      </c>
      <c r="CV14" s="50">
        <v>0</v>
      </c>
      <c r="CW14" s="50">
        <v>403.12499999999864</v>
      </c>
      <c r="CX14" s="589">
        <v>477.59999999999673</v>
      </c>
      <c r="CY14" s="469"/>
      <c r="CZ14" s="50">
        <v>0</v>
      </c>
      <c r="DA14" s="50">
        <v>0</v>
      </c>
      <c r="DB14" s="50">
        <v>86.624999999998636</v>
      </c>
      <c r="DC14" s="50">
        <v>13.2</v>
      </c>
      <c r="DD14" s="469"/>
      <c r="DE14" s="50">
        <v>0</v>
      </c>
      <c r="DF14" s="50">
        <v>0</v>
      </c>
      <c r="DG14" s="50">
        <v>0</v>
      </c>
      <c r="DH14" s="50">
        <v>1856.9000000000005</v>
      </c>
      <c r="DI14" s="469"/>
      <c r="DJ14" s="50">
        <v>0</v>
      </c>
      <c r="DK14" s="50">
        <v>0</v>
      </c>
      <c r="DL14" s="50">
        <v>0</v>
      </c>
      <c r="DM14" s="50">
        <v>0</v>
      </c>
      <c r="DN14" s="469"/>
      <c r="DO14" s="50">
        <v>0</v>
      </c>
      <c r="DP14" s="50">
        <v>0</v>
      </c>
      <c r="DQ14" s="50">
        <v>0</v>
      </c>
      <c r="DR14" s="50">
        <v>463.70000000000073</v>
      </c>
      <c r="DS14" s="469"/>
      <c r="DT14" s="50">
        <v>0</v>
      </c>
      <c r="DU14" s="50">
        <v>0</v>
      </c>
      <c r="DV14" s="50">
        <v>0</v>
      </c>
      <c r="DW14" s="50">
        <v>462.79999999999927</v>
      </c>
      <c r="DX14" s="469"/>
      <c r="DY14" s="50">
        <v>0</v>
      </c>
      <c r="DZ14" s="50">
        <v>0</v>
      </c>
      <c r="EA14" s="50">
        <v>0</v>
      </c>
      <c r="EB14" s="50">
        <v>3417.6999999999989</v>
      </c>
      <c r="EC14" s="469"/>
      <c r="ED14" s="50">
        <v>0</v>
      </c>
      <c r="EE14" s="50">
        <v>0</v>
      </c>
      <c r="EF14" s="50">
        <v>0</v>
      </c>
      <c r="EG14" s="50">
        <v>0</v>
      </c>
      <c r="EH14" s="469"/>
      <c r="EI14" s="50">
        <v>0</v>
      </c>
      <c r="EJ14" s="50">
        <v>0</v>
      </c>
      <c r="EK14" s="50">
        <v>0</v>
      </c>
      <c r="EL14" s="50">
        <v>320.00000000000728</v>
      </c>
      <c r="EM14" s="469"/>
      <c r="EN14" s="50">
        <v>0</v>
      </c>
      <c r="EO14" s="50">
        <v>0</v>
      </c>
      <c r="EP14" s="50">
        <v>0</v>
      </c>
      <c r="EQ14" s="50">
        <v>252.50000000000364</v>
      </c>
      <c r="ER14" s="469"/>
      <c r="ES14" s="50">
        <v>0</v>
      </c>
      <c r="ET14" s="50">
        <v>0</v>
      </c>
      <c r="EU14" s="50">
        <v>0</v>
      </c>
      <c r="EV14" s="50">
        <v>0</v>
      </c>
      <c r="EW14" s="469"/>
      <c r="EX14" s="50">
        <v>0</v>
      </c>
      <c r="EY14" s="50">
        <v>0</v>
      </c>
      <c r="EZ14" s="50">
        <v>0</v>
      </c>
      <c r="FA14" s="50">
        <v>371.40000000000509</v>
      </c>
      <c r="FB14" s="469"/>
      <c r="FC14" s="50">
        <v>0</v>
      </c>
      <c r="FD14" s="50">
        <v>0</v>
      </c>
      <c r="FE14" s="50">
        <v>0</v>
      </c>
      <c r="FF14" s="50">
        <v>3290.7000000000003</v>
      </c>
      <c r="FG14" s="469"/>
      <c r="FH14" s="50">
        <v>0</v>
      </c>
      <c r="FI14" s="50">
        <v>0</v>
      </c>
      <c r="FJ14" s="50">
        <v>0</v>
      </c>
      <c r="FK14" s="50">
        <v>256.80000000000291</v>
      </c>
      <c r="FL14" s="469"/>
      <c r="FM14" s="50">
        <v>0</v>
      </c>
      <c r="FN14" s="50">
        <v>0</v>
      </c>
      <c r="FO14" s="50">
        <v>0</v>
      </c>
      <c r="FP14" s="50">
        <v>166.00000000000364</v>
      </c>
      <c r="FQ14" s="469"/>
      <c r="FR14" s="50">
        <v>0</v>
      </c>
      <c r="FS14" s="50">
        <v>0</v>
      </c>
      <c r="FT14" s="50">
        <v>0</v>
      </c>
      <c r="FU14" s="50">
        <v>389.69999999999709</v>
      </c>
      <c r="FV14" s="469"/>
      <c r="FW14" s="50">
        <v>0</v>
      </c>
      <c r="FX14" s="50">
        <v>0</v>
      </c>
      <c r="FY14" s="50">
        <v>0</v>
      </c>
      <c r="FZ14" s="50">
        <v>0</v>
      </c>
      <c r="GA14" s="469"/>
      <c r="GB14" s="50">
        <v>0</v>
      </c>
      <c r="GC14" s="50">
        <v>0</v>
      </c>
      <c r="GD14" s="50">
        <v>0</v>
      </c>
      <c r="GE14" s="50">
        <v>465.5</v>
      </c>
      <c r="GF14" s="469"/>
      <c r="GG14" s="50">
        <v>0</v>
      </c>
      <c r="GH14" s="50">
        <v>0</v>
      </c>
      <c r="GI14" s="50">
        <v>0</v>
      </c>
      <c r="GJ14" s="50">
        <v>0</v>
      </c>
      <c r="GK14" s="469"/>
      <c r="GL14" s="50">
        <v>0</v>
      </c>
      <c r="GM14" s="50">
        <v>0</v>
      </c>
      <c r="GN14" s="50">
        <v>0</v>
      </c>
      <c r="GO14" s="50">
        <v>929.1000000000131</v>
      </c>
      <c r="GP14" s="469"/>
      <c r="GQ14" s="50">
        <v>0</v>
      </c>
      <c r="GR14" s="50">
        <v>0</v>
      </c>
      <c r="GS14" s="50">
        <v>0</v>
      </c>
      <c r="GT14" s="50">
        <v>181.5</v>
      </c>
      <c r="GU14" s="469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3388</v>
      </c>
      <c r="B15" s="46">
        <f t="shared" si="0"/>
        <v>9721.9999999999964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9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9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9"/>
      <c r="S15" s="457">
        <v>0</v>
      </c>
      <c r="T15" s="50">
        <v>0</v>
      </c>
      <c r="U15" s="507">
        <v>0</v>
      </c>
      <c r="V15" s="50">
        <f>'Punten per wedstrijd'!F14</f>
        <v>361.29999999999973</v>
      </c>
      <c r="W15" s="469"/>
      <c r="X15" s="50">
        <v>0</v>
      </c>
      <c r="Y15" s="50">
        <v>0</v>
      </c>
      <c r="Z15" s="50">
        <v>0</v>
      </c>
      <c r="AA15" s="50">
        <v>239.69999999999982</v>
      </c>
      <c r="AB15" s="469"/>
      <c r="AC15" s="50">
        <v>0</v>
      </c>
      <c r="AD15" s="50">
        <v>0</v>
      </c>
      <c r="AE15" s="50">
        <v>0</v>
      </c>
      <c r="AF15" s="50">
        <v>880.79999999999973</v>
      </c>
      <c r="AG15" s="469"/>
      <c r="AH15" s="50">
        <v>0</v>
      </c>
      <c r="AI15" s="50">
        <v>0</v>
      </c>
      <c r="AJ15" s="50">
        <v>0</v>
      </c>
      <c r="AK15" s="50">
        <v>822.79999999999927</v>
      </c>
      <c r="AL15" s="469"/>
      <c r="AM15" s="457">
        <v>0</v>
      </c>
      <c r="AN15" s="457">
        <v>0</v>
      </c>
      <c r="AO15" s="457">
        <v>0</v>
      </c>
      <c r="AP15" s="50">
        <v>562.29999999999836</v>
      </c>
      <c r="AQ15" s="469"/>
      <c r="AR15" s="50">
        <v>0</v>
      </c>
      <c r="AS15" s="50">
        <v>0</v>
      </c>
      <c r="AT15" s="50">
        <v>0</v>
      </c>
      <c r="AU15" s="50">
        <v>453.5</v>
      </c>
      <c r="AV15" s="469"/>
      <c r="AW15" s="50">
        <v>0</v>
      </c>
      <c r="AX15" s="50">
        <v>0</v>
      </c>
      <c r="AY15" s="50">
        <v>0</v>
      </c>
      <c r="AZ15" s="50">
        <v>943.99999999999818</v>
      </c>
      <c r="BA15" s="469"/>
      <c r="BB15" s="50">
        <v>0</v>
      </c>
      <c r="BC15" s="50">
        <v>0</v>
      </c>
      <c r="BD15" s="50">
        <v>0</v>
      </c>
      <c r="BE15" s="50">
        <v>399.5</v>
      </c>
      <c r="BF15" s="469"/>
      <c r="BG15" s="50">
        <v>0</v>
      </c>
      <c r="BH15" s="50">
        <v>0</v>
      </c>
      <c r="BI15" s="50">
        <v>0</v>
      </c>
      <c r="BJ15" s="50">
        <v>274.2</v>
      </c>
      <c r="BK15" s="469"/>
      <c r="BL15" s="50">
        <v>0</v>
      </c>
      <c r="BM15" s="50">
        <v>0</v>
      </c>
      <c r="BN15" s="50">
        <v>0</v>
      </c>
      <c r="BO15" s="50">
        <v>322.2</v>
      </c>
      <c r="BP15" s="469"/>
      <c r="BQ15" s="50">
        <v>0</v>
      </c>
      <c r="BR15" s="50">
        <v>0</v>
      </c>
      <c r="BS15" s="50">
        <v>0</v>
      </c>
      <c r="BT15" s="50">
        <v>358.10000000000036</v>
      </c>
      <c r="BU15" s="469"/>
      <c r="BV15" s="50">
        <v>0</v>
      </c>
      <c r="BW15" s="50">
        <v>0</v>
      </c>
      <c r="BX15" s="50">
        <v>0</v>
      </c>
      <c r="BY15" s="50">
        <v>527.20000000000073</v>
      </c>
      <c r="BZ15" s="469"/>
      <c r="CA15" s="50">
        <v>0</v>
      </c>
      <c r="CB15" s="50">
        <v>0</v>
      </c>
      <c r="CC15" s="50">
        <v>0</v>
      </c>
      <c r="CD15" s="50">
        <v>445.39999999999964</v>
      </c>
      <c r="CE15" s="469"/>
      <c r="CF15" s="50">
        <v>0</v>
      </c>
      <c r="CG15" s="50">
        <v>0</v>
      </c>
      <c r="CH15" s="50">
        <v>0</v>
      </c>
      <c r="CI15" s="50">
        <v>292.59999999999854</v>
      </c>
      <c r="CJ15" s="469"/>
      <c r="CK15" s="50">
        <v>0</v>
      </c>
      <c r="CL15" s="50">
        <v>0</v>
      </c>
      <c r="CM15" s="50">
        <v>0</v>
      </c>
      <c r="CN15" s="50">
        <v>352.1</v>
      </c>
      <c r="CO15" s="469"/>
      <c r="CP15" s="577">
        <v>0</v>
      </c>
      <c r="CQ15" s="577">
        <v>0</v>
      </c>
      <c r="CR15" s="577">
        <v>0</v>
      </c>
      <c r="CS15" s="50">
        <v>365.70000000000255</v>
      </c>
      <c r="CT15" s="469"/>
      <c r="CU15" s="50">
        <v>0</v>
      </c>
      <c r="CV15" s="50">
        <v>0</v>
      </c>
      <c r="CW15" s="50">
        <v>0</v>
      </c>
      <c r="CX15" s="589">
        <v>533</v>
      </c>
      <c r="CY15" s="469"/>
      <c r="CZ15" s="50">
        <v>0</v>
      </c>
      <c r="DA15" s="50">
        <v>0</v>
      </c>
      <c r="DB15" s="50">
        <v>0</v>
      </c>
      <c r="DC15" s="50">
        <v>60.4</v>
      </c>
      <c r="DD15" s="469"/>
      <c r="DE15" s="50"/>
      <c r="DF15" s="50"/>
      <c r="DG15" s="50"/>
      <c r="DH15" s="50"/>
      <c r="DI15" s="469"/>
      <c r="DJ15" s="50"/>
      <c r="DK15" s="50"/>
      <c r="DL15" s="50"/>
      <c r="DM15" s="50"/>
      <c r="DN15" s="469"/>
      <c r="DO15" s="50"/>
      <c r="DP15" s="50"/>
      <c r="DQ15" s="50"/>
      <c r="DR15" s="50"/>
      <c r="DS15" s="469"/>
      <c r="DT15" s="50"/>
      <c r="DU15" s="50"/>
      <c r="DV15" s="50"/>
      <c r="DW15" s="50"/>
      <c r="DX15" s="469"/>
      <c r="DY15" s="50"/>
      <c r="DZ15" s="50"/>
      <c r="EA15" s="50"/>
      <c r="EB15" s="50"/>
      <c r="EC15" s="469"/>
      <c r="ED15" s="50"/>
      <c r="EE15" s="50"/>
      <c r="EF15" s="50"/>
      <c r="EG15" s="50"/>
      <c r="EH15" s="469"/>
      <c r="EI15" s="50"/>
      <c r="EJ15" s="50"/>
      <c r="EK15" s="50"/>
      <c r="EL15" s="50"/>
      <c r="EM15" s="469"/>
      <c r="EN15" s="50"/>
      <c r="EO15" s="50"/>
      <c r="EP15" s="50"/>
      <c r="EQ15" s="50"/>
      <c r="ER15" s="469"/>
      <c r="ES15" s="50"/>
      <c r="ET15" s="50"/>
      <c r="EU15" s="50"/>
      <c r="EV15" s="50"/>
      <c r="EW15" s="469"/>
      <c r="EX15" s="50"/>
      <c r="EY15" s="50"/>
      <c r="EZ15" s="50"/>
      <c r="FA15" s="50"/>
      <c r="FB15" s="469"/>
      <c r="FC15" s="50"/>
      <c r="FD15" s="50"/>
      <c r="FE15" s="50"/>
      <c r="FF15" s="50"/>
      <c r="FG15" s="469"/>
      <c r="FH15" s="50"/>
      <c r="FI15" s="50"/>
      <c r="FJ15" s="50"/>
      <c r="FK15" s="50"/>
      <c r="FL15" s="469"/>
      <c r="FM15" s="50"/>
      <c r="FN15" s="50"/>
      <c r="FO15" s="50"/>
      <c r="FP15" s="50"/>
      <c r="FQ15" s="469"/>
      <c r="FR15" s="50"/>
      <c r="FS15" s="50"/>
      <c r="FT15" s="50"/>
      <c r="FU15" s="50"/>
      <c r="FV15" s="469"/>
      <c r="FW15" s="50"/>
      <c r="FX15" s="50"/>
      <c r="FY15" s="50"/>
      <c r="FZ15" s="50"/>
      <c r="GA15" s="469"/>
      <c r="GB15" s="50"/>
      <c r="GC15" s="50"/>
      <c r="GD15" s="50"/>
      <c r="GE15" s="50"/>
      <c r="GF15" s="469"/>
      <c r="GG15" s="50"/>
      <c r="GH15" s="50"/>
      <c r="GI15" s="50"/>
      <c r="GJ15" s="50"/>
      <c r="GK15" s="469"/>
      <c r="GL15" s="50"/>
      <c r="GM15" s="50"/>
      <c r="GN15" s="50"/>
      <c r="GO15" s="50"/>
      <c r="GP15" s="469"/>
      <c r="GQ15" s="50"/>
      <c r="GR15" s="50"/>
      <c r="GS15" s="50"/>
      <c r="GT15" s="50"/>
      <c r="GU15" s="469"/>
      <c r="GZ15" s="143"/>
      <c r="HA15" s="463"/>
      <c r="HI15" s="143"/>
      <c r="HJ15" s="463"/>
      <c r="HR15" s="143"/>
      <c r="HS15" s="463"/>
      <c r="IB15" s="463"/>
      <c r="IK15" s="463"/>
      <c r="IT15" s="463"/>
      <c r="JC15" s="463"/>
      <c r="JL15" s="463"/>
      <c r="JU15" s="463"/>
      <c r="KD15" s="463"/>
      <c r="KM15" s="463"/>
      <c r="KV15" s="463"/>
      <c r="LE15" s="463"/>
      <c r="MF15" s="463"/>
      <c r="MO15" s="463"/>
      <c r="MX15" s="463"/>
      <c r="NG15" s="463"/>
      <c r="NP15" s="463"/>
      <c r="NY15" s="463"/>
      <c r="OE15" s="37"/>
    </row>
    <row r="16" spans="1:396" ht="18">
      <c r="A16" s="84" t="s">
        <v>1653</v>
      </c>
      <c r="B16" s="46">
        <f t="shared" si="0"/>
        <v>51658.262499999946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9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9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9"/>
      <c r="S16" s="457">
        <v>74.625000000000114</v>
      </c>
      <c r="T16" s="50">
        <v>60.799999999999955</v>
      </c>
      <c r="U16" s="507">
        <v>218.10000000000048</v>
      </c>
      <c r="V16" s="50">
        <f>'Punten per wedstrijd'!F15</f>
        <v>426.39999999999941</v>
      </c>
      <c r="W16" s="469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9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9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9"/>
      <c r="AM16" s="457">
        <v>75.650000000000091</v>
      </c>
      <c r="AN16" s="457">
        <v>198.14999999999964</v>
      </c>
      <c r="AO16" s="457">
        <v>289.80000000000041</v>
      </c>
      <c r="AP16" s="50">
        <v>623.25000000000182</v>
      </c>
      <c r="AQ16" s="469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9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9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9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9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9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9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9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9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9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9"/>
      <c r="CP16" s="577">
        <v>81.899999999999181</v>
      </c>
      <c r="CQ16" s="577">
        <v>245.90000000000055</v>
      </c>
      <c r="CR16" s="577">
        <v>321.97499999999741</v>
      </c>
      <c r="CS16" s="50">
        <v>307.100000000004</v>
      </c>
      <c r="CT16" s="469"/>
      <c r="CU16" s="50">
        <v>0</v>
      </c>
      <c r="CV16" s="50">
        <v>196.40000000000146</v>
      </c>
      <c r="CW16" s="50">
        <v>187.64999999999918</v>
      </c>
      <c r="CX16" s="589">
        <v>541.20000000000437</v>
      </c>
      <c r="CY16" s="469"/>
      <c r="CZ16" s="50">
        <v>0</v>
      </c>
      <c r="DA16" s="50">
        <v>39.000000000003638</v>
      </c>
      <c r="DB16" s="50">
        <v>155.24999999999864</v>
      </c>
      <c r="DC16" s="50">
        <v>42</v>
      </c>
      <c r="DD16" s="469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69"/>
      <c r="DJ16" s="50">
        <v>0</v>
      </c>
      <c r="DK16" s="50">
        <v>0</v>
      </c>
      <c r="DL16" s="50">
        <v>0</v>
      </c>
      <c r="DM16" s="50">
        <v>0</v>
      </c>
      <c r="DN16" s="469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69"/>
      <c r="DT16" s="50">
        <v>0</v>
      </c>
      <c r="DU16" s="50">
        <v>0</v>
      </c>
      <c r="DV16" s="50">
        <v>430.64999999999782</v>
      </c>
      <c r="DW16" s="50">
        <v>549</v>
      </c>
      <c r="DX16" s="469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69"/>
      <c r="ED16" s="50">
        <v>0</v>
      </c>
      <c r="EE16" s="50">
        <v>0</v>
      </c>
      <c r="EF16" s="50">
        <v>0</v>
      </c>
      <c r="EG16" s="50">
        <v>0</v>
      </c>
      <c r="EH16" s="469"/>
      <c r="EI16" s="50">
        <v>0</v>
      </c>
      <c r="EJ16" s="50">
        <v>0</v>
      </c>
      <c r="EK16" s="50">
        <v>267.75</v>
      </c>
      <c r="EL16" s="50">
        <v>318.799999999992</v>
      </c>
      <c r="EM16" s="469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69"/>
      <c r="ES16" s="50">
        <v>0</v>
      </c>
      <c r="ET16" s="50">
        <v>149.04999999999927</v>
      </c>
      <c r="EU16" s="50">
        <v>188.92500000000382</v>
      </c>
      <c r="EV16" s="50">
        <v>0</v>
      </c>
      <c r="EW16" s="469"/>
      <c r="EX16" s="50">
        <v>0</v>
      </c>
      <c r="EY16" s="50">
        <v>0</v>
      </c>
      <c r="EZ16" s="50">
        <v>0</v>
      </c>
      <c r="FA16" s="50">
        <v>316.49999999999636</v>
      </c>
      <c r="FB16" s="469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69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69"/>
      <c r="FM16" s="50">
        <v>0</v>
      </c>
      <c r="FN16" s="50">
        <v>0</v>
      </c>
      <c r="FO16" s="50">
        <v>0</v>
      </c>
      <c r="FP16" s="50">
        <v>126.70000000000073</v>
      </c>
      <c r="FQ16" s="469"/>
      <c r="FR16" s="50">
        <v>0</v>
      </c>
      <c r="FS16" s="50">
        <v>0</v>
      </c>
      <c r="FT16" s="50">
        <v>0</v>
      </c>
      <c r="FU16" s="50">
        <v>513</v>
      </c>
      <c r="FV16" s="469"/>
      <c r="FW16" s="50">
        <v>0</v>
      </c>
      <c r="FX16" s="50">
        <v>0</v>
      </c>
      <c r="FY16" s="50">
        <v>0</v>
      </c>
      <c r="FZ16" s="50">
        <v>0</v>
      </c>
      <c r="GA16" s="469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69"/>
      <c r="GG16" s="50">
        <v>0</v>
      </c>
      <c r="GH16" s="50">
        <v>0</v>
      </c>
      <c r="GI16" s="50">
        <v>0</v>
      </c>
      <c r="GJ16" s="50">
        <v>0</v>
      </c>
      <c r="GK16" s="469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69"/>
      <c r="GQ16" s="50">
        <v>0</v>
      </c>
      <c r="GR16" s="50">
        <v>138.24999999999636</v>
      </c>
      <c r="GS16" s="50">
        <v>200.0625</v>
      </c>
      <c r="GT16" s="50">
        <v>294.5</v>
      </c>
      <c r="GU16" s="469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48691.650000000169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9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9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9"/>
      <c r="S17" s="457">
        <v>60.650000000000034</v>
      </c>
      <c r="T17" s="50">
        <v>93.699999999999932</v>
      </c>
      <c r="U17" s="507">
        <v>260.77499999999986</v>
      </c>
      <c r="V17" s="50">
        <f>'Punten per wedstrijd'!F16</f>
        <v>345.59999999999968</v>
      </c>
      <c r="W17" s="469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9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9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9"/>
      <c r="AM17" s="457">
        <v>112.65000000000009</v>
      </c>
      <c r="AN17" s="457">
        <v>271.09999999999945</v>
      </c>
      <c r="AO17" s="457">
        <v>226.64999999999952</v>
      </c>
      <c r="AP17" s="50">
        <v>700.39999999999964</v>
      </c>
      <c r="AQ17" s="469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9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9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9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9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9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9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9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9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9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9"/>
      <c r="CP17" s="577">
        <v>124.20000000000027</v>
      </c>
      <c r="CQ17" s="577">
        <v>271.89999999999964</v>
      </c>
      <c r="CR17" s="577">
        <v>112.64999999999986</v>
      </c>
      <c r="CS17" s="50">
        <v>478.10000000000218</v>
      </c>
      <c r="CT17" s="469"/>
      <c r="CU17" s="50">
        <v>0</v>
      </c>
      <c r="CV17" s="50">
        <v>298.67500000000018</v>
      </c>
      <c r="CW17" s="50">
        <v>122.62500000000068</v>
      </c>
      <c r="CX17" s="589">
        <v>301.80000000000291</v>
      </c>
      <c r="CY17" s="469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9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69"/>
      <c r="DJ17" s="50">
        <v>96.950000000000273</v>
      </c>
      <c r="DK17" s="50">
        <v>0</v>
      </c>
      <c r="DL17" s="50">
        <v>0</v>
      </c>
      <c r="DM17" s="50">
        <v>0</v>
      </c>
      <c r="DN17" s="469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69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69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69"/>
      <c r="ED17" s="50">
        <v>39.499999999999091</v>
      </c>
      <c r="EE17" s="50">
        <v>0</v>
      </c>
      <c r="EF17" s="50">
        <v>0</v>
      </c>
      <c r="EG17" s="50">
        <v>0</v>
      </c>
      <c r="EH17" s="469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69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69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69"/>
      <c r="EX17" s="50">
        <v>58.649999999999636</v>
      </c>
      <c r="EY17" s="50">
        <v>0</v>
      </c>
      <c r="EZ17" s="50">
        <v>0</v>
      </c>
      <c r="FA17" s="50">
        <v>299.00000000001091</v>
      </c>
      <c r="FB17" s="469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69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69"/>
      <c r="FM17" s="50">
        <v>104.82500000000073</v>
      </c>
      <c r="FN17" s="50">
        <v>0</v>
      </c>
      <c r="FO17" s="50">
        <v>0</v>
      </c>
      <c r="FP17" s="50">
        <v>115.10000000000218</v>
      </c>
      <c r="FQ17" s="469"/>
      <c r="FR17" s="50">
        <v>46.475000000000364</v>
      </c>
      <c r="FS17" s="50">
        <v>0</v>
      </c>
      <c r="FT17" s="50">
        <v>0</v>
      </c>
      <c r="FU17" s="50">
        <v>395.80000000000291</v>
      </c>
      <c r="FV17" s="469"/>
      <c r="FW17" s="50">
        <v>2.2499999999997726</v>
      </c>
      <c r="FX17" s="50">
        <v>0</v>
      </c>
      <c r="FY17" s="50">
        <v>0</v>
      </c>
      <c r="FZ17" s="50">
        <v>0</v>
      </c>
      <c r="GA17" s="469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69"/>
      <c r="GG17" s="50">
        <v>44.850000000000364</v>
      </c>
      <c r="GH17" s="50">
        <v>0</v>
      </c>
      <c r="GI17" s="50">
        <v>0</v>
      </c>
      <c r="GJ17" s="50">
        <v>0</v>
      </c>
      <c r="GK17" s="469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69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69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2054</v>
      </c>
      <c r="B18" s="46">
        <f t="shared" si="0"/>
        <v>20572.550000000094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9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9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9"/>
      <c r="S18" s="457">
        <v>0</v>
      </c>
      <c r="T18" s="50">
        <v>0</v>
      </c>
      <c r="U18" s="507">
        <v>41.024999999999693</v>
      </c>
      <c r="V18" s="50">
        <f>'Punten per wedstrijd'!F17</f>
        <v>243.7999999999995</v>
      </c>
      <c r="W18" s="469"/>
      <c r="X18" s="50">
        <v>0</v>
      </c>
      <c r="Y18" s="50">
        <v>0</v>
      </c>
      <c r="Z18" s="50">
        <v>154.125</v>
      </c>
      <c r="AA18" s="50">
        <v>417.99999999999977</v>
      </c>
      <c r="AB18" s="469"/>
      <c r="AC18" s="50">
        <v>0</v>
      </c>
      <c r="AD18" s="50">
        <v>0</v>
      </c>
      <c r="AE18" s="50">
        <v>404.625</v>
      </c>
      <c r="AF18" s="50">
        <v>718.39999999999964</v>
      </c>
      <c r="AG18" s="469"/>
      <c r="AH18" s="50">
        <v>0</v>
      </c>
      <c r="AI18" s="50">
        <v>0</v>
      </c>
      <c r="AJ18" s="50">
        <v>255.75</v>
      </c>
      <c r="AK18" s="50">
        <v>596.29999999999973</v>
      </c>
      <c r="AL18" s="469"/>
      <c r="AM18" s="457">
        <v>0</v>
      </c>
      <c r="AN18" s="457">
        <v>0</v>
      </c>
      <c r="AO18" s="457">
        <v>297.26249999999993</v>
      </c>
      <c r="AP18" s="50">
        <v>316.5</v>
      </c>
      <c r="AQ18" s="469"/>
      <c r="AR18" s="50">
        <v>0</v>
      </c>
      <c r="AS18" s="50">
        <v>0</v>
      </c>
      <c r="AT18" s="50">
        <v>71.099999999999795</v>
      </c>
      <c r="AU18" s="50">
        <v>38.4</v>
      </c>
      <c r="AV18" s="469"/>
      <c r="AW18" s="50">
        <v>0</v>
      </c>
      <c r="AX18" s="50">
        <v>0</v>
      </c>
      <c r="AY18" s="50">
        <v>405.67499999999905</v>
      </c>
      <c r="AZ18" s="50">
        <v>895.30000000000109</v>
      </c>
      <c r="BA18" s="469"/>
      <c r="BB18" s="50">
        <v>0</v>
      </c>
      <c r="BC18" s="50">
        <v>0</v>
      </c>
      <c r="BD18" s="50">
        <v>244.875</v>
      </c>
      <c r="BE18" s="50">
        <v>446.3</v>
      </c>
      <c r="BF18" s="469"/>
      <c r="BG18" s="50">
        <v>0</v>
      </c>
      <c r="BH18" s="50">
        <v>0</v>
      </c>
      <c r="BI18" s="50">
        <v>71.174999999999727</v>
      </c>
      <c r="BJ18" s="50">
        <v>0</v>
      </c>
      <c r="BK18" s="469"/>
      <c r="BL18" s="50">
        <v>0</v>
      </c>
      <c r="BM18" s="50">
        <v>0</v>
      </c>
      <c r="BN18" s="50">
        <v>348.75</v>
      </c>
      <c r="BO18" s="50">
        <v>81.5</v>
      </c>
      <c r="BP18" s="469"/>
      <c r="BQ18" s="50">
        <v>0</v>
      </c>
      <c r="BR18" s="50">
        <v>0</v>
      </c>
      <c r="BS18" s="50">
        <v>423.45000000000027</v>
      </c>
      <c r="BT18" s="50">
        <v>406.49999999999909</v>
      </c>
      <c r="BU18" s="469"/>
      <c r="BV18" s="50">
        <v>0</v>
      </c>
      <c r="BW18" s="50">
        <v>0</v>
      </c>
      <c r="BX18" s="50">
        <v>361.87499999999932</v>
      </c>
      <c r="BY18" s="50">
        <v>491.40000000000055</v>
      </c>
      <c r="BZ18" s="469"/>
      <c r="CA18" s="50">
        <v>0</v>
      </c>
      <c r="CB18" s="50">
        <v>0</v>
      </c>
      <c r="CC18" s="50">
        <v>332.17499999999973</v>
      </c>
      <c r="CD18" s="50">
        <v>243</v>
      </c>
      <c r="CE18" s="469"/>
      <c r="CF18" s="50">
        <v>0</v>
      </c>
      <c r="CG18" s="50">
        <v>0</v>
      </c>
      <c r="CH18" s="50">
        <v>367.08750000000055</v>
      </c>
      <c r="CI18" s="50">
        <v>302.50000000000091</v>
      </c>
      <c r="CJ18" s="469"/>
      <c r="CK18" s="50">
        <v>0</v>
      </c>
      <c r="CL18" s="50">
        <v>0</v>
      </c>
      <c r="CM18" s="50">
        <v>271.57500000000027</v>
      </c>
      <c r="CN18" s="50">
        <v>423.19999999999993</v>
      </c>
      <c r="CO18" s="469"/>
      <c r="CP18" s="577">
        <v>0</v>
      </c>
      <c r="CQ18" s="577">
        <v>0</v>
      </c>
      <c r="CR18" s="577">
        <v>91.875000000000682</v>
      </c>
      <c r="CS18" s="50">
        <v>496.10000000000127</v>
      </c>
      <c r="CT18" s="469"/>
      <c r="CU18" s="50">
        <v>0</v>
      </c>
      <c r="CV18" s="50">
        <v>0</v>
      </c>
      <c r="CW18" s="50">
        <v>400.79999999999905</v>
      </c>
      <c r="CX18" s="589">
        <v>208.70000000000164</v>
      </c>
      <c r="CY18" s="469"/>
      <c r="CZ18" s="50">
        <v>0</v>
      </c>
      <c r="DA18" s="50">
        <v>0</v>
      </c>
      <c r="DB18" s="50">
        <v>59.399999999998499</v>
      </c>
      <c r="DC18" s="50">
        <v>42</v>
      </c>
      <c r="DD18" s="469"/>
      <c r="DE18" s="50">
        <v>0</v>
      </c>
      <c r="DF18" s="50">
        <v>0</v>
      </c>
      <c r="DG18" s="50">
        <v>0</v>
      </c>
      <c r="DH18" s="50">
        <v>1187.2</v>
      </c>
      <c r="DI18" s="469"/>
      <c r="DJ18" s="50">
        <v>0</v>
      </c>
      <c r="DK18" s="50">
        <v>0</v>
      </c>
      <c r="DL18" s="50">
        <v>0</v>
      </c>
      <c r="DM18" s="50">
        <v>0</v>
      </c>
      <c r="DN18" s="469"/>
      <c r="DO18" s="50">
        <v>0</v>
      </c>
      <c r="DP18" s="50">
        <v>0</v>
      </c>
      <c r="DQ18" s="50">
        <v>0</v>
      </c>
      <c r="DR18" s="50">
        <v>440.80000000000291</v>
      </c>
      <c r="DS18" s="469"/>
      <c r="DT18" s="50">
        <v>0</v>
      </c>
      <c r="DU18" s="50">
        <v>0</v>
      </c>
      <c r="DV18" s="50">
        <v>0</v>
      </c>
      <c r="DW18" s="50">
        <v>334.80000000000291</v>
      </c>
      <c r="DX18" s="469"/>
      <c r="DY18" s="50">
        <v>0</v>
      </c>
      <c r="DZ18" s="50">
        <v>0</v>
      </c>
      <c r="EA18" s="50">
        <v>0</v>
      </c>
      <c r="EB18" s="50">
        <v>2291.9000000000815</v>
      </c>
      <c r="EC18" s="469"/>
      <c r="ED18" s="50">
        <v>0</v>
      </c>
      <c r="EE18" s="50">
        <v>0</v>
      </c>
      <c r="EF18" s="50">
        <v>0</v>
      </c>
      <c r="EG18" s="50">
        <v>0</v>
      </c>
      <c r="EH18" s="469"/>
      <c r="EI18" s="50">
        <v>0</v>
      </c>
      <c r="EJ18" s="50">
        <v>0</v>
      </c>
      <c r="EK18" s="50">
        <v>0</v>
      </c>
      <c r="EL18" s="50">
        <v>240.00000000000364</v>
      </c>
      <c r="EM18" s="469"/>
      <c r="EN18" s="50">
        <v>0</v>
      </c>
      <c r="EO18" s="50">
        <v>0</v>
      </c>
      <c r="EP18" s="50">
        <v>0</v>
      </c>
      <c r="EQ18" s="50">
        <v>137.49999999999818</v>
      </c>
      <c r="ER18" s="469"/>
      <c r="ES18" s="50">
        <v>0</v>
      </c>
      <c r="ET18" s="50">
        <v>0</v>
      </c>
      <c r="EU18" s="50">
        <v>0</v>
      </c>
      <c r="EV18" s="50">
        <v>0</v>
      </c>
      <c r="EW18" s="469"/>
      <c r="EX18" s="50">
        <v>0</v>
      </c>
      <c r="EY18" s="50">
        <v>0</v>
      </c>
      <c r="EZ18" s="50">
        <v>0</v>
      </c>
      <c r="FA18" s="50">
        <v>60.199999999998909</v>
      </c>
      <c r="FB18" s="469"/>
      <c r="FC18" s="50">
        <v>0</v>
      </c>
      <c r="FD18" s="50">
        <v>0</v>
      </c>
      <c r="FE18" s="50">
        <v>0</v>
      </c>
      <c r="FF18" s="50">
        <v>2400.4999999999995</v>
      </c>
      <c r="FG18" s="469"/>
      <c r="FH18" s="50">
        <v>0</v>
      </c>
      <c r="FI18" s="50">
        <v>0</v>
      </c>
      <c r="FJ18" s="50">
        <v>0</v>
      </c>
      <c r="FK18" s="50">
        <v>9.8000000000010914</v>
      </c>
      <c r="FL18" s="469"/>
      <c r="FM18" s="50">
        <v>0</v>
      </c>
      <c r="FN18" s="50">
        <v>0</v>
      </c>
      <c r="FO18" s="50">
        <v>0</v>
      </c>
      <c r="FP18" s="50">
        <v>238.59999999999854</v>
      </c>
      <c r="FQ18" s="469"/>
      <c r="FR18" s="50">
        <v>0</v>
      </c>
      <c r="FS18" s="50">
        <v>0</v>
      </c>
      <c r="FT18" s="50">
        <v>0</v>
      </c>
      <c r="FU18" s="50">
        <v>385.69999999999891</v>
      </c>
      <c r="FV18" s="469"/>
      <c r="FW18" s="50">
        <v>0</v>
      </c>
      <c r="FX18" s="50">
        <v>0</v>
      </c>
      <c r="FY18" s="50">
        <v>0</v>
      </c>
      <c r="FZ18" s="50">
        <v>0</v>
      </c>
      <c r="GA18" s="469"/>
      <c r="GB18" s="50">
        <v>0</v>
      </c>
      <c r="GC18" s="50">
        <v>0</v>
      </c>
      <c r="GD18" s="50">
        <v>0</v>
      </c>
      <c r="GE18" s="50">
        <v>288</v>
      </c>
      <c r="GF18" s="469"/>
      <c r="GG18" s="50">
        <v>0</v>
      </c>
      <c r="GH18" s="50">
        <v>0</v>
      </c>
      <c r="GI18" s="50">
        <v>0</v>
      </c>
      <c r="GJ18" s="50">
        <v>0</v>
      </c>
      <c r="GK18" s="469"/>
      <c r="GL18" s="50">
        <v>0</v>
      </c>
      <c r="GM18" s="50">
        <v>0</v>
      </c>
      <c r="GN18" s="50">
        <v>0</v>
      </c>
      <c r="GO18" s="50">
        <v>563.40000000000509</v>
      </c>
      <c r="GP18" s="469"/>
      <c r="GQ18" s="50">
        <v>0</v>
      </c>
      <c r="GR18" s="50">
        <v>0</v>
      </c>
      <c r="GS18" s="50">
        <v>0</v>
      </c>
      <c r="GT18" s="50">
        <v>125.00000000000728</v>
      </c>
      <c r="GU18" s="469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42696.73749999993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9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9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9"/>
      <c r="S19" s="457">
        <v>47.625000000000057</v>
      </c>
      <c r="T19" s="50">
        <v>154.34999999999991</v>
      </c>
      <c r="U19" s="507">
        <v>174.37500000000017</v>
      </c>
      <c r="V19" s="50">
        <f>'Punten per wedstrijd'!F18</f>
        <v>262.20000000000027</v>
      </c>
      <c r="W19" s="469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9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9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9"/>
      <c r="AM19" s="457">
        <v>84.250000000000341</v>
      </c>
      <c r="AN19" s="457">
        <v>294.52499999999964</v>
      </c>
      <c r="AO19" s="457">
        <v>255.37500000000102</v>
      </c>
      <c r="AP19" s="50">
        <v>98.399999999999181</v>
      </c>
      <c r="AQ19" s="469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9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9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9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9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9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9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9"/>
      <c r="CA19" s="50">
        <v>0</v>
      </c>
      <c r="CB19" s="50">
        <v>156.5</v>
      </c>
      <c r="CC19" s="50">
        <v>399</v>
      </c>
      <c r="CD19" s="50">
        <v>72.899999999999636</v>
      </c>
      <c r="CE19" s="469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9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9"/>
      <c r="CP19" s="577">
        <v>45.249999999999545</v>
      </c>
      <c r="CQ19" s="577">
        <v>291.69999999999891</v>
      </c>
      <c r="CR19" s="577">
        <v>257.92499999999973</v>
      </c>
      <c r="CS19" s="50">
        <v>324.50000000000182</v>
      </c>
      <c r="CT19" s="469"/>
      <c r="CU19" s="50">
        <v>0</v>
      </c>
      <c r="CV19" s="50">
        <v>146.64999999999873</v>
      </c>
      <c r="CW19" s="50">
        <v>142.94999999999891</v>
      </c>
      <c r="CX19" s="589">
        <v>316.60000000000127</v>
      </c>
      <c r="CY19" s="469"/>
      <c r="CZ19" s="50">
        <v>0</v>
      </c>
      <c r="DA19" s="50">
        <v>151.05000000000291</v>
      </c>
      <c r="DB19" s="50">
        <v>211.49999999999932</v>
      </c>
      <c r="DC19" s="50">
        <v>39</v>
      </c>
      <c r="DD19" s="469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69"/>
      <c r="DJ19" s="50">
        <v>75.950000000000728</v>
      </c>
      <c r="DK19" s="50">
        <v>0</v>
      </c>
      <c r="DL19" s="50">
        <v>0</v>
      </c>
      <c r="DM19" s="50">
        <v>0</v>
      </c>
      <c r="DN19" s="469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69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69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69"/>
      <c r="ED19" s="50">
        <v>49.000000000000455</v>
      </c>
      <c r="EE19" s="50">
        <v>0</v>
      </c>
      <c r="EF19" s="50">
        <v>0</v>
      </c>
      <c r="EG19" s="50">
        <v>0</v>
      </c>
      <c r="EH19" s="469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69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69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69"/>
      <c r="EX19" s="50">
        <v>75.600000000000364</v>
      </c>
      <c r="EY19" s="50">
        <v>0</v>
      </c>
      <c r="EZ19" s="50">
        <v>0</v>
      </c>
      <c r="FA19" s="50">
        <v>273.59999999999854</v>
      </c>
      <c r="FB19" s="469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69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69"/>
      <c r="FM19" s="50">
        <v>105.57499999999891</v>
      </c>
      <c r="FN19" s="50">
        <v>0</v>
      </c>
      <c r="FO19" s="50">
        <v>0</v>
      </c>
      <c r="FP19" s="50">
        <v>393.29999999998836</v>
      </c>
      <c r="FQ19" s="469"/>
      <c r="FR19" s="50">
        <v>115.02499999999873</v>
      </c>
      <c r="FS19" s="50">
        <v>0</v>
      </c>
      <c r="FT19" s="50">
        <v>0</v>
      </c>
      <c r="FU19" s="50">
        <v>366.29999999998836</v>
      </c>
      <c r="FV19" s="469"/>
      <c r="FW19" s="50">
        <v>87.749999999999773</v>
      </c>
      <c r="FX19" s="50">
        <v>0</v>
      </c>
      <c r="FY19" s="50">
        <v>0</v>
      </c>
      <c r="FZ19" s="50">
        <v>0</v>
      </c>
      <c r="GA19" s="469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69"/>
      <c r="GG19" s="50">
        <v>54.225000000001273</v>
      </c>
      <c r="GH19" s="50">
        <v>0</v>
      </c>
      <c r="GI19" s="50">
        <v>0</v>
      </c>
      <c r="GJ19" s="50">
        <v>0</v>
      </c>
      <c r="GK19" s="469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69"/>
      <c r="GQ19" s="50">
        <v>61.125000000000455</v>
      </c>
      <c r="GR19" s="50">
        <v>104.5</v>
      </c>
      <c r="GS19" s="50">
        <v>216.375</v>
      </c>
      <c r="GT19" s="50">
        <v>403</v>
      </c>
      <c r="GU19" s="469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2007</v>
      </c>
      <c r="B20" s="46">
        <f t="shared" si="0"/>
        <v>45751.124999999927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9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9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9"/>
      <c r="S20" s="457">
        <v>0</v>
      </c>
      <c r="T20" s="50">
        <v>114.05000000000018</v>
      </c>
      <c r="U20" s="507">
        <v>176.40000000000003</v>
      </c>
      <c r="V20" s="50">
        <f>'Punten per wedstrijd'!F19</f>
        <v>259.5</v>
      </c>
      <c r="W20" s="469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9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9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9"/>
      <c r="AM20" s="457">
        <v>0</v>
      </c>
      <c r="AN20" s="457">
        <v>266.49999999999932</v>
      </c>
      <c r="AO20" s="457">
        <v>402.07500000000027</v>
      </c>
      <c r="AP20" s="50">
        <v>609.60000000000127</v>
      </c>
      <c r="AQ20" s="469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9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9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9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9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9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9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9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9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9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9"/>
      <c r="CP20" s="577">
        <v>0</v>
      </c>
      <c r="CQ20" s="577">
        <v>229.09999999999854</v>
      </c>
      <c r="CR20" s="577">
        <v>304.42499999999973</v>
      </c>
      <c r="CS20" s="50">
        <v>382.80000000000291</v>
      </c>
      <c r="CT20" s="469"/>
      <c r="CU20" s="50">
        <v>0</v>
      </c>
      <c r="CV20" s="50">
        <v>164.24999999999818</v>
      </c>
      <c r="CW20" s="50">
        <v>236.24999999999727</v>
      </c>
      <c r="CX20" s="589">
        <v>583.80000000000109</v>
      </c>
      <c r="CY20" s="469"/>
      <c r="CZ20" s="50">
        <v>0</v>
      </c>
      <c r="DA20" s="50">
        <v>59.75</v>
      </c>
      <c r="DB20" s="50">
        <v>156.14999999999782</v>
      </c>
      <c r="DC20" s="50">
        <v>273</v>
      </c>
      <c r="DD20" s="469"/>
      <c r="DE20" s="50">
        <v>0</v>
      </c>
      <c r="DF20" s="50">
        <v>0</v>
      </c>
      <c r="DG20" s="50">
        <v>2461.3500000000008</v>
      </c>
      <c r="DH20" s="50">
        <v>2432.199999999998</v>
      </c>
      <c r="DI20" s="469"/>
      <c r="DJ20" s="50">
        <v>0</v>
      </c>
      <c r="DK20" s="50">
        <v>0</v>
      </c>
      <c r="DL20" s="50">
        <v>0</v>
      </c>
      <c r="DM20" s="50">
        <v>0</v>
      </c>
      <c r="DN20" s="469"/>
      <c r="DO20" s="50">
        <v>0</v>
      </c>
      <c r="DP20" s="50">
        <v>0</v>
      </c>
      <c r="DQ20" s="50">
        <v>98.175000000001091</v>
      </c>
      <c r="DR20" s="50">
        <v>660.89999999999418</v>
      </c>
      <c r="DS20" s="469"/>
      <c r="DT20" s="50">
        <v>0</v>
      </c>
      <c r="DU20" s="50">
        <v>0</v>
      </c>
      <c r="DV20" s="50">
        <v>530.10000000000082</v>
      </c>
      <c r="DW20" s="50">
        <v>435.59999999999491</v>
      </c>
      <c r="DX20" s="469"/>
      <c r="DY20" s="50">
        <v>0</v>
      </c>
      <c r="DZ20" s="50">
        <v>0</v>
      </c>
      <c r="EA20" s="50">
        <v>2406.6000000000267</v>
      </c>
      <c r="EB20" s="50">
        <v>3752.7999999999047</v>
      </c>
      <c r="EC20" s="469"/>
      <c r="ED20" s="50">
        <v>0</v>
      </c>
      <c r="EE20" s="50">
        <v>0</v>
      </c>
      <c r="EF20" s="50">
        <v>0</v>
      </c>
      <c r="EG20" s="50">
        <v>0</v>
      </c>
      <c r="EH20" s="469"/>
      <c r="EI20" s="50">
        <v>0</v>
      </c>
      <c r="EJ20" s="50">
        <v>0</v>
      </c>
      <c r="EK20" s="50">
        <v>103.42499999999836</v>
      </c>
      <c r="EL20" s="50">
        <v>256.99999999999636</v>
      </c>
      <c r="EM20" s="469"/>
      <c r="EN20" s="50">
        <v>0</v>
      </c>
      <c r="EO20" s="50">
        <v>0</v>
      </c>
      <c r="EP20" s="50">
        <v>89.399999999997817</v>
      </c>
      <c r="EQ20" s="50">
        <v>364.80000000000655</v>
      </c>
      <c r="ER20" s="469"/>
      <c r="ES20" s="50">
        <v>0</v>
      </c>
      <c r="ET20" s="50">
        <v>0</v>
      </c>
      <c r="EU20" s="50">
        <v>194.69999999999891</v>
      </c>
      <c r="EV20" s="50">
        <v>0</v>
      </c>
      <c r="EW20" s="469"/>
      <c r="EX20" s="50">
        <v>0</v>
      </c>
      <c r="EY20" s="50">
        <v>0</v>
      </c>
      <c r="EZ20" s="50">
        <v>0</v>
      </c>
      <c r="FA20" s="50">
        <v>297.09999999999854</v>
      </c>
      <c r="FB20" s="469"/>
      <c r="FC20" s="50">
        <v>0</v>
      </c>
      <c r="FD20" s="50">
        <v>0</v>
      </c>
      <c r="FE20" s="50">
        <v>2209.9500000000317</v>
      </c>
      <c r="FF20" s="50">
        <v>3863.6000000000004</v>
      </c>
      <c r="FG20" s="469"/>
      <c r="FH20" s="50">
        <v>0</v>
      </c>
      <c r="FI20" s="50">
        <v>0</v>
      </c>
      <c r="FJ20" s="50">
        <v>191.24999999999727</v>
      </c>
      <c r="FK20" s="50">
        <v>250.40000000000146</v>
      </c>
      <c r="FL20" s="469"/>
      <c r="FM20" s="50">
        <v>0</v>
      </c>
      <c r="FN20" s="50">
        <v>0</v>
      </c>
      <c r="FO20" s="50">
        <v>0</v>
      </c>
      <c r="FP20" s="50">
        <v>268.39999999999782</v>
      </c>
      <c r="FQ20" s="469"/>
      <c r="FR20" s="50">
        <v>0</v>
      </c>
      <c r="FS20" s="50">
        <v>0</v>
      </c>
      <c r="FT20" s="50">
        <v>0</v>
      </c>
      <c r="FU20" s="50">
        <v>437</v>
      </c>
      <c r="FV20" s="469"/>
      <c r="FW20" s="50">
        <v>0</v>
      </c>
      <c r="FX20" s="50">
        <v>0</v>
      </c>
      <c r="FY20" s="50">
        <v>0</v>
      </c>
      <c r="FZ20" s="50">
        <v>0</v>
      </c>
      <c r="GA20" s="469"/>
      <c r="GB20" s="50">
        <v>0</v>
      </c>
      <c r="GC20" s="50">
        <v>0</v>
      </c>
      <c r="GD20" s="50">
        <v>394.38750000000437</v>
      </c>
      <c r="GE20" s="50">
        <v>193.19999999999709</v>
      </c>
      <c r="GF20" s="469"/>
      <c r="GG20" s="50">
        <v>0</v>
      </c>
      <c r="GH20" s="50">
        <v>0</v>
      </c>
      <c r="GI20" s="50">
        <v>0</v>
      </c>
      <c r="GJ20" s="50">
        <v>0</v>
      </c>
      <c r="GK20" s="469"/>
      <c r="GL20" s="50">
        <v>0</v>
      </c>
      <c r="GM20" s="50">
        <v>0</v>
      </c>
      <c r="GN20" s="50">
        <v>808.65000000001146</v>
      </c>
      <c r="GO20" s="50">
        <v>1051.0999999999985</v>
      </c>
      <c r="GP20" s="469"/>
      <c r="GQ20" s="50">
        <v>0</v>
      </c>
      <c r="GR20" s="50">
        <v>0</v>
      </c>
      <c r="GS20" s="50">
        <v>197.43750000000819</v>
      </c>
      <c r="GT20" s="50">
        <v>385.49999999999272</v>
      </c>
      <c r="GU20" s="469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3370</v>
      </c>
      <c r="B21" s="46">
        <f t="shared" si="0"/>
        <v>6848.4000000000015</v>
      </c>
      <c r="C21" s="42"/>
      <c r="D21" s="50">
        <v>0</v>
      </c>
      <c r="E21" s="494">
        <v>0</v>
      </c>
      <c r="F21" s="50">
        <v>0</v>
      </c>
      <c r="G21" s="50">
        <f>'Punten per wedstrijd'!E124</f>
        <v>494.40000000000003</v>
      </c>
      <c r="H21" s="469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9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9"/>
      <c r="S21" s="457">
        <v>0</v>
      </c>
      <c r="T21" s="50">
        <v>0</v>
      </c>
      <c r="U21" s="507">
        <v>0</v>
      </c>
      <c r="V21" s="50">
        <f>'Punten per wedstrijd'!F20</f>
        <v>6.0000000000002274</v>
      </c>
      <c r="W21" s="469"/>
      <c r="X21" s="50">
        <v>0</v>
      </c>
      <c r="Y21" s="50">
        <v>0</v>
      </c>
      <c r="Z21" s="50">
        <v>0</v>
      </c>
      <c r="AA21" s="50">
        <v>91.200000000000045</v>
      </c>
      <c r="AB21" s="469"/>
      <c r="AC21" s="50">
        <v>0</v>
      </c>
      <c r="AD21" s="50">
        <v>0</v>
      </c>
      <c r="AE21" s="50">
        <v>0</v>
      </c>
      <c r="AF21" s="50">
        <v>676.30000000000086</v>
      </c>
      <c r="AG21" s="469"/>
      <c r="AH21" s="50">
        <v>0</v>
      </c>
      <c r="AI21" s="50">
        <v>0</v>
      </c>
      <c r="AJ21" s="50">
        <v>0</v>
      </c>
      <c r="AK21" s="50">
        <v>353.70000000000118</v>
      </c>
      <c r="AL21" s="469"/>
      <c r="AM21" s="457">
        <v>0</v>
      </c>
      <c r="AN21" s="457">
        <v>0</v>
      </c>
      <c r="AO21" s="457">
        <v>0</v>
      </c>
      <c r="AP21" s="50">
        <v>606.79999999999973</v>
      </c>
      <c r="AQ21" s="469"/>
      <c r="AR21" s="50">
        <v>0</v>
      </c>
      <c r="AS21" s="50">
        <v>0</v>
      </c>
      <c r="AT21" s="50">
        <v>0</v>
      </c>
      <c r="AU21" s="50">
        <v>338.5</v>
      </c>
      <c r="AV21" s="469"/>
      <c r="AW21" s="50">
        <v>0</v>
      </c>
      <c r="AX21" s="50">
        <v>0</v>
      </c>
      <c r="AY21" s="50">
        <v>0</v>
      </c>
      <c r="AZ21" s="50">
        <v>562.69999999999982</v>
      </c>
      <c r="BA21" s="469"/>
      <c r="BB21" s="494">
        <v>0</v>
      </c>
      <c r="BC21" s="50">
        <v>0</v>
      </c>
      <c r="BD21" s="50">
        <v>0</v>
      </c>
      <c r="BE21" s="50">
        <v>483.5</v>
      </c>
      <c r="BF21" s="469"/>
      <c r="BG21" s="50">
        <v>0</v>
      </c>
      <c r="BH21" s="50">
        <v>0</v>
      </c>
      <c r="BI21" s="50">
        <v>0</v>
      </c>
      <c r="BJ21" s="50">
        <v>179.5</v>
      </c>
      <c r="BK21" s="469"/>
      <c r="BL21" s="50">
        <v>0</v>
      </c>
      <c r="BM21" s="50">
        <v>0</v>
      </c>
      <c r="BN21" s="50">
        <v>0</v>
      </c>
      <c r="BO21" s="50">
        <v>105.39999999999999</v>
      </c>
      <c r="BP21" s="469"/>
      <c r="BQ21" s="50">
        <v>0</v>
      </c>
      <c r="BR21" s="50">
        <v>0</v>
      </c>
      <c r="BS21" s="50">
        <v>0</v>
      </c>
      <c r="BT21" s="50">
        <v>433.99999999999909</v>
      </c>
      <c r="BU21" s="469"/>
      <c r="BV21" s="50">
        <v>0</v>
      </c>
      <c r="BW21" s="50">
        <v>0</v>
      </c>
      <c r="BX21" s="50">
        <v>0</v>
      </c>
      <c r="BY21" s="50">
        <v>425.80000000000018</v>
      </c>
      <c r="BZ21" s="469"/>
      <c r="CA21" s="50">
        <v>0</v>
      </c>
      <c r="CB21" s="50">
        <v>0</v>
      </c>
      <c r="CC21" s="50">
        <v>0</v>
      </c>
      <c r="CD21" s="50">
        <v>434</v>
      </c>
      <c r="CE21" s="469"/>
      <c r="CF21" s="50">
        <v>0</v>
      </c>
      <c r="CG21" s="50">
        <v>0</v>
      </c>
      <c r="CH21" s="50">
        <v>0</v>
      </c>
      <c r="CI21" s="50">
        <v>185.5</v>
      </c>
      <c r="CJ21" s="469"/>
      <c r="CK21" s="50">
        <v>0</v>
      </c>
      <c r="CL21" s="50">
        <v>0</v>
      </c>
      <c r="CM21" s="50">
        <v>0</v>
      </c>
      <c r="CN21" s="50">
        <v>214</v>
      </c>
      <c r="CO21" s="469"/>
      <c r="CP21" s="577">
        <v>0</v>
      </c>
      <c r="CQ21" s="577">
        <v>0</v>
      </c>
      <c r="CR21" s="577">
        <v>0</v>
      </c>
      <c r="CS21" s="50">
        <v>168.00000000000091</v>
      </c>
      <c r="CT21" s="469"/>
      <c r="CU21" s="50">
        <v>0</v>
      </c>
      <c r="CV21" s="50">
        <v>0</v>
      </c>
      <c r="CW21" s="50">
        <v>0</v>
      </c>
      <c r="CX21" s="589">
        <v>450.50000000000091</v>
      </c>
      <c r="CY21" s="469"/>
      <c r="CZ21" s="50">
        <v>0</v>
      </c>
      <c r="DA21" s="50">
        <v>0</v>
      </c>
      <c r="DB21" s="50">
        <v>0</v>
      </c>
      <c r="DC21" s="50">
        <v>29.4</v>
      </c>
      <c r="DD21" s="469"/>
      <c r="DE21" s="50"/>
      <c r="DF21" s="50"/>
      <c r="DG21" s="50"/>
      <c r="DH21" s="50"/>
      <c r="DI21" s="469"/>
      <c r="DJ21" s="50"/>
      <c r="DK21" s="50"/>
      <c r="DL21" s="50"/>
      <c r="DM21" s="50"/>
      <c r="DN21" s="469"/>
      <c r="DO21" s="50"/>
      <c r="DP21" s="50"/>
      <c r="DQ21" s="50"/>
      <c r="DR21" s="50"/>
      <c r="DS21" s="469"/>
      <c r="DT21" s="50"/>
      <c r="DU21" s="50"/>
      <c r="DV21" s="50"/>
      <c r="DW21" s="50"/>
      <c r="DX21" s="469"/>
      <c r="DY21" s="50"/>
      <c r="DZ21" s="50"/>
      <c r="EA21" s="50"/>
      <c r="EB21" s="50"/>
      <c r="EC21" s="469"/>
      <c r="ED21" s="50"/>
      <c r="EE21" s="50"/>
      <c r="EF21" s="50"/>
      <c r="EG21" s="50"/>
      <c r="EH21" s="469"/>
      <c r="EI21" s="50"/>
      <c r="EJ21" s="50"/>
      <c r="EK21" s="50"/>
      <c r="EL21" s="50"/>
      <c r="EM21" s="469"/>
      <c r="EN21" s="50"/>
      <c r="EO21" s="50"/>
      <c r="EP21" s="50"/>
      <c r="EQ21" s="50"/>
      <c r="ER21" s="469"/>
      <c r="ES21" s="50"/>
      <c r="ET21" s="50"/>
      <c r="EU21" s="50"/>
      <c r="EV21" s="50"/>
      <c r="EW21" s="469"/>
      <c r="EX21" s="50"/>
      <c r="EY21" s="50"/>
      <c r="EZ21" s="50"/>
      <c r="FA21" s="50"/>
      <c r="FB21" s="469"/>
      <c r="FC21" s="50"/>
      <c r="FD21" s="50"/>
      <c r="FE21" s="50"/>
      <c r="FF21" s="50"/>
      <c r="FG21" s="469"/>
      <c r="FH21" s="50"/>
      <c r="FI21" s="50"/>
      <c r="FJ21" s="50"/>
      <c r="FK21" s="50"/>
      <c r="FL21" s="469"/>
      <c r="FM21" s="50"/>
      <c r="FN21" s="50"/>
      <c r="FO21" s="50"/>
      <c r="FP21" s="50"/>
      <c r="FQ21" s="469"/>
      <c r="FR21" s="50"/>
      <c r="FS21" s="50"/>
      <c r="FT21" s="50"/>
      <c r="FU21" s="50"/>
      <c r="FV21" s="469"/>
      <c r="FW21" s="50"/>
      <c r="FX21" s="50"/>
      <c r="FY21" s="50"/>
      <c r="FZ21" s="50"/>
      <c r="GA21" s="469"/>
      <c r="GB21" s="50"/>
      <c r="GC21" s="50"/>
      <c r="GD21" s="50"/>
      <c r="GE21" s="50"/>
      <c r="GF21" s="469"/>
      <c r="GG21" s="50"/>
      <c r="GH21" s="50"/>
      <c r="GI21" s="50"/>
      <c r="GJ21" s="50"/>
      <c r="GK21" s="469"/>
      <c r="GL21" s="50"/>
      <c r="GM21" s="50"/>
      <c r="GN21" s="50"/>
      <c r="GO21" s="50"/>
      <c r="GP21" s="469"/>
      <c r="GQ21" s="50"/>
      <c r="GR21" s="50"/>
      <c r="GS21" s="50"/>
      <c r="GT21" s="50"/>
      <c r="GU21" s="469"/>
      <c r="GZ21" s="21"/>
      <c r="HA21" s="37"/>
      <c r="HI21" s="462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50659.88750000015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9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9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9"/>
      <c r="S22" s="457">
        <v>92.350000000000136</v>
      </c>
      <c r="T22" s="50">
        <v>121.5</v>
      </c>
      <c r="U22" s="507">
        <v>156.11250000000024</v>
      </c>
      <c r="V22" s="50">
        <f>'Punten per wedstrijd'!F21</f>
        <v>330.00000000000023</v>
      </c>
      <c r="W22" s="469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9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9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9"/>
      <c r="AM22" s="457">
        <v>70.850000000000023</v>
      </c>
      <c r="AN22" s="457">
        <v>204.45000000000073</v>
      </c>
      <c r="AO22" s="457">
        <v>375.22499999999945</v>
      </c>
      <c r="AP22" s="50">
        <v>608.30000000000018</v>
      </c>
      <c r="AQ22" s="469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9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9"/>
      <c r="BB22" s="50">
        <v>0</v>
      </c>
      <c r="BC22" s="50">
        <v>95.350000000000364</v>
      </c>
      <c r="BD22" s="50">
        <v>177.75</v>
      </c>
      <c r="BE22" s="50">
        <v>589.9</v>
      </c>
      <c r="BF22" s="469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9"/>
      <c r="BL22" s="50">
        <v>0</v>
      </c>
      <c r="BM22" s="50">
        <v>88.250000000000909</v>
      </c>
      <c r="BN22" s="50">
        <v>264</v>
      </c>
      <c r="BO22" s="50">
        <v>307</v>
      </c>
      <c r="BP22" s="469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9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9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9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9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9"/>
      <c r="CP22" s="577">
        <v>171.29999999999973</v>
      </c>
      <c r="CQ22" s="577">
        <v>283.14999999999964</v>
      </c>
      <c r="CR22" s="577">
        <v>207.89999999999918</v>
      </c>
      <c r="CS22" s="50">
        <v>284.00000000000182</v>
      </c>
      <c r="CT22" s="469"/>
      <c r="CU22" s="50">
        <v>0</v>
      </c>
      <c r="CV22" s="50">
        <v>182.09999999999945</v>
      </c>
      <c r="CW22" s="50">
        <v>303.82500000000027</v>
      </c>
      <c r="CX22" s="589">
        <v>163.90000000000146</v>
      </c>
      <c r="CY22" s="469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9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69"/>
      <c r="DJ22" s="50">
        <v>43.574999999999363</v>
      </c>
      <c r="DK22" s="50">
        <v>0</v>
      </c>
      <c r="DL22" s="50">
        <v>0</v>
      </c>
      <c r="DM22" s="50">
        <v>0</v>
      </c>
      <c r="DN22" s="469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69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69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69"/>
      <c r="ED22" s="50">
        <v>78.750000000000909</v>
      </c>
      <c r="EE22" s="50">
        <v>0</v>
      </c>
      <c r="EF22" s="50">
        <v>0</v>
      </c>
      <c r="EG22" s="50">
        <v>0</v>
      </c>
      <c r="EH22" s="469"/>
      <c r="EI22" s="50">
        <v>44</v>
      </c>
      <c r="EJ22" s="50">
        <v>0</v>
      </c>
      <c r="EK22" s="50">
        <v>102</v>
      </c>
      <c r="EL22" s="50">
        <v>298.00000000000728</v>
      </c>
      <c r="EM22" s="469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69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69"/>
      <c r="EX22" s="50">
        <v>190.25000000000091</v>
      </c>
      <c r="EY22" s="50">
        <v>0</v>
      </c>
      <c r="EZ22" s="50">
        <v>0</v>
      </c>
      <c r="FA22" s="50">
        <v>365.1000000000131</v>
      </c>
      <c r="FB22" s="469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69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69"/>
      <c r="FM22" s="50">
        <v>74.624999999999091</v>
      </c>
      <c r="FN22" s="50">
        <v>0</v>
      </c>
      <c r="FO22" s="50">
        <v>0</v>
      </c>
      <c r="FP22" s="50">
        <v>341.80000000001382</v>
      </c>
      <c r="FQ22" s="469"/>
      <c r="FR22" s="50">
        <v>24.275000000000546</v>
      </c>
      <c r="FS22" s="50">
        <v>0</v>
      </c>
      <c r="FT22" s="50">
        <v>0</v>
      </c>
      <c r="FU22" s="50">
        <v>452.50000000001455</v>
      </c>
      <c r="FV22" s="469"/>
      <c r="FW22" s="50">
        <v>50.599999999999682</v>
      </c>
      <c r="FX22" s="50">
        <v>0</v>
      </c>
      <c r="FY22" s="50">
        <v>0</v>
      </c>
      <c r="FZ22" s="50">
        <v>0</v>
      </c>
      <c r="GA22" s="469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69"/>
      <c r="GG22" s="50">
        <v>60.275000000002365</v>
      </c>
      <c r="GH22" s="50">
        <v>0</v>
      </c>
      <c r="GI22" s="50">
        <v>0</v>
      </c>
      <c r="GJ22" s="50">
        <v>0</v>
      </c>
      <c r="GK22" s="469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69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69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2025</v>
      </c>
      <c r="B23" s="46">
        <f t="shared" si="0"/>
        <v>21915.049999999981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9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9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9"/>
      <c r="S23" s="457">
        <v>0</v>
      </c>
      <c r="T23" s="50">
        <v>0</v>
      </c>
      <c r="U23" s="507">
        <v>152.84999999999997</v>
      </c>
      <c r="V23" s="50">
        <f>'Punten per wedstrijd'!F22</f>
        <v>234.99999999999977</v>
      </c>
      <c r="W23" s="469"/>
      <c r="X23" s="50">
        <v>0</v>
      </c>
      <c r="Y23" s="50">
        <v>0</v>
      </c>
      <c r="Z23" s="50">
        <v>134.0999999999998</v>
      </c>
      <c r="AA23" s="50">
        <v>202.5</v>
      </c>
      <c r="AB23" s="469"/>
      <c r="AC23" s="50">
        <v>0</v>
      </c>
      <c r="AD23" s="50">
        <v>0</v>
      </c>
      <c r="AE23" s="50">
        <v>579.30000000000018</v>
      </c>
      <c r="AF23" s="50">
        <v>969.89999999999918</v>
      </c>
      <c r="AG23" s="469"/>
      <c r="AH23" s="50">
        <v>0</v>
      </c>
      <c r="AI23" s="50">
        <v>0</v>
      </c>
      <c r="AJ23" s="50">
        <v>336.45000000000027</v>
      </c>
      <c r="AK23" s="50">
        <v>220.09999999999945</v>
      </c>
      <c r="AL23" s="469"/>
      <c r="AM23" s="457">
        <v>0</v>
      </c>
      <c r="AN23" s="457">
        <v>0</v>
      </c>
      <c r="AO23" s="457">
        <v>288.97500000000014</v>
      </c>
      <c r="AP23" s="50">
        <v>582.89999999999873</v>
      </c>
      <c r="AQ23" s="469"/>
      <c r="AR23" s="50">
        <v>0</v>
      </c>
      <c r="AS23" s="50">
        <v>0</v>
      </c>
      <c r="AT23" s="50">
        <v>181.95000000000027</v>
      </c>
      <c r="AU23" s="50">
        <v>31.200000000000003</v>
      </c>
      <c r="AV23" s="469"/>
      <c r="AW23" s="50">
        <v>0</v>
      </c>
      <c r="AX23" s="50">
        <v>0</v>
      </c>
      <c r="AY23" s="50">
        <v>350.24999999999795</v>
      </c>
      <c r="AZ23" s="50">
        <v>100.39999999999782</v>
      </c>
      <c r="BA23" s="469"/>
      <c r="BB23" s="50">
        <v>0</v>
      </c>
      <c r="BC23" s="50">
        <v>0</v>
      </c>
      <c r="BD23" s="50">
        <v>111.22500000000014</v>
      </c>
      <c r="BE23" s="50">
        <v>588.9</v>
      </c>
      <c r="BF23" s="469"/>
      <c r="BG23" s="50">
        <v>0</v>
      </c>
      <c r="BH23" s="50">
        <v>0</v>
      </c>
      <c r="BI23" s="50">
        <v>171.82499999999959</v>
      </c>
      <c r="BJ23" s="50">
        <v>272.2</v>
      </c>
      <c r="BK23" s="469"/>
      <c r="BL23" s="50">
        <v>0</v>
      </c>
      <c r="BM23" s="50">
        <v>0</v>
      </c>
      <c r="BN23" s="50">
        <v>187.87499999999864</v>
      </c>
      <c r="BO23" s="50">
        <v>206</v>
      </c>
      <c r="BP23" s="469"/>
      <c r="BQ23" s="50">
        <v>0</v>
      </c>
      <c r="BR23" s="50">
        <v>0</v>
      </c>
      <c r="BS23" s="50">
        <v>311.02499999999714</v>
      </c>
      <c r="BT23" s="50">
        <v>613.79999999999836</v>
      </c>
      <c r="BU23" s="469"/>
      <c r="BV23" s="50">
        <v>0</v>
      </c>
      <c r="BW23" s="50">
        <v>0</v>
      </c>
      <c r="BX23" s="50">
        <v>416.77499999999714</v>
      </c>
      <c r="BY23" s="50">
        <v>536.99999999999818</v>
      </c>
      <c r="BZ23" s="469"/>
      <c r="CA23" s="50">
        <v>0</v>
      </c>
      <c r="CB23" s="50">
        <v>0</v>
      </c>
      <c r="CC23" s="50">
        <v>259.12499999999659</v>
      </c>
      <c r="CD23" s="50">
        <v>503.29999999999745</v>
      </c>
      <c r="CE23" s="469"/>
      <c r="CF23" s="50">
        <v>0</v>
      </c>
      <c r="CG23" s="50">
        <v>0</v>
      </c>
      <c r="CH23" s="50">
        <v>100.64999999999714</v>
      </c>
      <c r="CI23" s="50">
        <v>396.59999999999854</v>
      </c>
      <c r="CJ23" s="469"/>
      <c r="CK23" s="50">
        <v>0</v>
      </c>
      <c r="CL23" s="50">
        <v>0</v>
      </c>
      <c r="CM23" s="50">
        <v>112.49999999999591</v>
      </c>
      <c r="CN23" s="50">
        <v>292.60000000000002</v>
      </c>
      <c r="CO23" s="469"/>
      <c r="CP23" s="577">
        <v>0</v>
      </c>
      <c r="CQ23" s="577">
        <v>0</v>
      </c>
      <c r="CR23" s="577">
        <v>197.54999999999632</v>
      </c>
      <c r="CS23" s="50">
        <v>128.5</v>
      </c>
      <c r="CT23" s="469"/>
      <c r="CU23" s="50">
        <v>0</v>
      </c>
      <c r="CV23" s="50">
        <v>0</v>
      </c>
      <c r="CW23" s="50">
        <v>223.12499999999727</v>
      </c>
      <c r="CX23" s="589">
        <v>318.40000000000146</v>
      </c>
      <c r="CY23" s="469"/>
      <c r="CZ23" s="50">
        <v>0</v>
      </c>
      <c r="DA23" s="50">
        <v>0</v>
      </c>
      <c r="DB23" s="50">
        <v>237.74999999999727</v>
      </c>
      <c r="DC23" s="50">
        <v>107.6</v>
      </c>
      <c r="DD23" s="469"/>
      <c r="DE23" s="50">
        <v>0</v>
      </c>
      <c r="DF23" s="50">
        <v>0</v>
      </c>
      <c r="DG23" s="50">
        <v>0</v>
      </c>
      <c r="DH23" s="50">
        <v>1455.8999999999987</v>
      </c>
      <c r="DI23" s="469"/>
      <c r="DJ23" s="50">
        <v>0</v>
      </c>
      <c r="DK23" s="50">
        <v>0</v>
      </c>
      <c r="DL23" s="50">
        <v>0</v>
      </c>
      <c r="DM23" s="50">
        <v>0</v>
      </c>
      <c r="DN23" s="469"/>
      <c r="DO23" s="50">
        <v>0</v>
      </c>
      <c r="DP23" s="50">
        <v>0</v>
      </c>
      <c r="DQ23" s="50">
        <v>0</v>
      </c>
      <c r="DR23" s="50">
        <v>749.70000000000073</v>
      </c>
      <c r="DS23" s="469"/>
      <c r="DT23" s="50">
        <v>0</v>
      </c>
      <c r="DU23" s="50">
        <v>0</v>
      </c>
      <c r="DV23" s="50">
        <v>0</v>
      </c>
      <c r="DW23" s="50">
        <v>289.30000000000291</v>
      </c>
      <c r="DX23" s="469"/>
      <c r="DY23" s="50">
        <v>0</v>
      </c>
      <c r="DZ23" s="50">
        <v>0</v>
      </c>
      <c r="EA23" s="50">
        <v>0</v>
      </c>
      <c r="EB23" s="50">
        <v>1607.9000000000251</v>
      </c>
      <c r="EC23" s="469"/>
      <c r="ED23" s="50">
        <v>0</v>
      </c>
      <c r="EE23" s="50">
        <v>0</v>
      </c>
      <c r="EF23" s="50">
        <v>0</v>
      </c>
      <c r="EG23" s="50">
        <v>0</v>
      </c>
      <c r="EH23" s="469"/>
      <c r="EI23" s="50">
        <v>0</v>
      </c>
      <c r="EJ23" s="50">
        <v>0</v>
      </c>
      <c r="EK23" s="50">
        <v>0</v>
      </c>
      <c r="EL23" s="50">
        <v>289.60000000000218</v>
      </c>
      <c r="EM23" s="469"/>
      <c r="EN23" s="50">
        <v>0</v>
      </c>
      <c r="EO23" s="50">
        <v>0</v>
      </c>
      <c r="EP23" s="50">
        <v>0</v>
      </c>
      <c r="EQ23" s="50">
        <v>381.50000000000364</v>
      </c>
      <c r="ER23" s="469"/>
      <c r="ES23" s="50">
        <v>0</v>
      </c>
      <c r="ET23" s="50">
        <v>0</v>
      </c>
      <c r="EU23" s="50">
        <v>0</v>
      </c>
      <c r="EV23" s="50">
        <v>0</v>
      </c>
      <c r="EW23" s="469"/>
      <c r="EX23" s="50">
        <v>0</v>
      </c>
      <c r="EY23" s="50">
        <v>0</v>
      </c>
      <c r="EZ23" s="50">
        <v>0</v>
      </c>
      <c r="FA23" s="50">
        <v>100.69999999999709</v>
      </c>
      <c r="FB23" s="469"/>
      <c r="FC23" s="50">
        <v>0</v>
      </c>
      <c r="FD23" s="50">
        <v>0</v>
      </c>
      <c r="FE23" s="50">
        <v>0</v>
      </c>
      <c r="FF23" s="50">
        <v>3548.3</v>
      </c>
      <c r="FG23" s="469"/>
      <c r="FH23" s="50">
        <v>0</v>
      </c>
      <c r="FI23" s="50">
        <v>0</v>
      </c>
      <c r="FJ23" s="50">
        <v>0</v>
      </c>
      <c r="FK23" s="50">
        <v>33</v>
      </c>
      <c r="FL23" s="469"/>
      <c r="FM23" s="50">
        <v>0</v>
      </c>
      <c r="FN23" s="50">
        <v>0</v>
      </c>
      <c r="FO23" s="50">
        <v>0</v>
      </c>
      <c r="FP23" s="50">
        <v>33.600000000000364</v>
      </c>
      <c r="FQ23" s="469"/>
      <c r="FR23" s="50">
        <v>0</v>
      </c>
      <c r="FS23" s="50">
        <v>0</v>
      </c>
      <c r="FT23" s="50">
        <v>0</v>
      </c>
      <c r="FU23" s="50">
        <v>118.79999999999745</v>
      </c>
      <c r="FV23" s="469"/>
      <c r="FW23" s="50">
        <v>0</v>
      </c>
      <c r="FX23" s="50">
        <v>0</v>
      </c>
      <c r="FY23" s="50">
        <v>0</v>
      </c>
      <c r="FZ23" s="50">
        <v>0</v>
      </c>
      <c r="GA23" s="469"/>
      <c r="GB23" s="50">
        <v>0</v>
      </c>
      <c r="GC23" s="50">
        <v>0</v>
      </c>
      <c r="GD23" s="50">
        <v>0</v>
      </c>
      <c r="GE23" s="50">
        <v>223.49999999999454</v>
      </c>
      <c r="GF23" s="469"/>
      <c r="GG23" s="50">
        <v>0</v>
      </c>
      <c r="GH23" s="50">
        <v>0</v>
      </c>
      <c r="GI23" s="50">
        <v>0</v>
      </c>
      <c r="GJ23" s="50">
        <v>0</v>
      </c>
      <c r="GK23" s="469"/>
      <c r="GL23" s="50">
        <v>0</v>
      </c>
      <c r="GM23" s="50">
        <v>0</v>
      </c>
      <c r="GN23" s="50">
        <v>0</v>
      </c>
      <c r="GO23" s="50">
        <v>765.79999999999927</v>
      </c>
      <c r="GP23" s="469"/>
      <c r="GQ23" s="50">
        <v>0</v>
      </c>
      <c r="GR23" s="50">
        <v>0</v>
      </c>
      <c r="GS23" s="50">
        <v>0</v>
      </c>
      <c r="GT23" s="50">
        <v>292.50000000000364</v>
      </c>
      <c r="GU23" s="469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3373</v>
      </c>
      <c r="B24" s="46">
        <f t="shared" si="0"/>
        <v>8378.1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9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9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9"/>
      <c r="S24" s="457">
        <v>0</v>
      </c>
      <c r="T24" s="50">
        <v>0</v>
      </c>
      <c r="U24" s="507">
        <v>0</v>
      </c>
      <c r="V24" s="50">
        <f>'Punten per wedstrijd'!F23</f>
        <v>285.49999999999977</v>
      </c>
      <c r="W24" s="469"/>
      <c r="X24" s="50">
        <v>0</v>
      </c>
      <c r="Y24" s="50">
        <v>0</v>
      </c>
      <c r="Z24" s="50">
        <v>0</v>
      </c>
      <c r="AA24" s="50">
        <v>317.39999999999964</v>
      </c>
      <c r="AB24" s="469"/>
      <c r="AC24" s="50">
        <v>0</v>
      </c>
      <c r="AD24" s="50">
        <v>0</v>
      </c>
      <c r="AE24" s="50">
        <v>0</v>
      </c>
      <c r="AF24" s="50">
        <v>567.49999999999909</v>
      </c>
      <c r="AG24" s="469"/>
      <c r="AH24" s="50">
        <v>0</v>
      </c>
      <c r="AI24" s="50">
        <v>0</v>
      </c>
      <c r="AJ24" s="50">
        <v>0</v>
      </c>
      <c r="AK24" s="50">
        <v>488.19999999999982</v>
      </c>
      <c r="AL24" s="469"/>
      <c r="AM24" s="457">
        <v>0</v>
      </c>
      <c r="AN24" s="457">
        <v>0</v>
      </c>
      <c r="AO24" s="457">
        <v>0</v>
      </c>
      <c r="AP24" s="50">
        <v>579.00000000000091</v>
      </c>
      <c r="AQ24" s="469"/>
      <c r="AR24" s="50">
        <v>0</v>
      </c>
      <c r="AS24" s="50">
        <v>0</v>
      </c>
      <c r="AT24" s="50">
        <v>0</v>
      </c>
      <c r="AU24" s="50">
        <v>120.5</v>
      </c>
      <c r="AV24" s="469"/>
      <c r="AW24" s="50">
        <v>0</v>
      </c>
      <c r="AX24" s="50">
        <v>0</v>
      </c>
      <c r="AY24" s="50">
        <v>0</v>
      </c>
      <c r="AZ24" s="50">
        <v>982.70000000000073</v>
      </c>
      <c r="BA24" s="469"/>
      <c r="BB24" s="50">
        <v>0</v>
      </c>
      <c r="BC24" s="50">
        <v>0</v>
      </c>
      <c r="BD24" s="50">
        <v>0</v>
      </c>
      <c r="BE24" s="50">
        <v>546.1</v>
      </c>
      <c r="BF24" s="469"/>
      <c r="BG24" s="50">
        <v>0</v>
      </c>
      <c r="BH24" s="50">
        <v>0</v>
      </c>
      <c r="BI24" s="50">
        <v>0</v>
      </c>
      <c r="BJ24" s="50">
        <v>170.5</v>
      </c>
      <c r="BK24" s="469"/>
      <c r="BL24" s="50">
        <v>0</v>
      </c>
      <c r="BM24" s="50">
        <v>0</v>
      </c>
      <c r="BN24" s="50">
        <v>0</v>
      </c>
      <c r="BO24" s="50">
        <v>81.8</v>
      </c>
      <c r="BP24" s="469"/>
      <c r="BQ24" s="50">
        <v>0</v>
      </c>
      <c r="BR24" s="50">
        <v>0</v>
      </c>
      <c r="BS24" s="50">
        <v>0</v>
      </c>
      <c r="BT24" s="50">
        <v>426.99999999999909</v>
      </c>
      <c r="BU24" s="469"/>
      <c r="BV24" s="50">
        <v>0</v>
      </c>
      <c r="BW24" s="50">
        <v>0</v>
      </c>
      <c r="BX24" s="50">
        <v>0</v>
      </c>
      <c r="BY24" s="50">
        <v>459.69999999999982</v>
      </c>
      <c r="BZ24" s="469"/>
      <c r="CA24" s="50">
        <v>0</v>
      </c>
      <c r="CB24" s="50">
        <v>0</v>
      </c>
      <c r="CC24" s="50">
        <v>0</v>
      </c>
      <c r="CD24" s="50">
        <v>418.5</v>
      </c>
      <c r="CE24" s="469"/>
      <c r="CF24" s="50">
        <v>0</v>
      </c>
      <c r="CG24" s="50">
        <v>0</v>
      </c>
      <c r="CH24" s="50">
        <v>0</v>
      </c>
      <c r="CI24" s="50">
        <v>307.50000000000182</v>
      </c>
      <c r="CJ24" s="469"/>
      <c r="CK24" s="50">
        <v>0</v>
      </c>
      <c r="CL24" s="50">
        <v>0</v>
      </c>
      <c r="CM24" s="50">
        <v>0</v>
      </c>
      <c r="CN24" s="50">
        <v>204.9</v>
      </c>
      <c r="CO24" s="469"/>
      <c r="CP24" s="577">
        <v>0</v>
      </c>
      <c r="CQ24" s="577">
        <v>0</v>
      </c>
      <c r="CR24" s="577">
        <v>0</v>
      </c>
      <c r="CS24" s="50">
        <v>367</v>
      </c>
      <c r="CT24" s="469"/>
      <c r="CU24" s="50">
        <v>0</v>
      </c>
      <c r="CV24" s="50">
        <v>0</v>
      </c>
      <c r="CW24" s="50">
        <v>0</v>
      </c>
      <c r="CX24" s="589">
        <v>448.40000000000146</v>
      </c>
      <c r="CY24" s="469"/>
      <c r="CZ24" s="50">
        <v>0</v>
      </c>
      <c r="DA24" s="50">
        <v>0</v>
      </c>
      <c r="DB24" s="50">
        <v>0</v>
      </c>
      <c r="DC24" s="50">
        <v>150.9</v>
      </c>
      <c r="DD24" s="469"/>
      <c r="DE24" s="50"/>
      <c r="DF24" s="50"/>
      <c r="DG24" s="50"/>
      <c r="DH24" s="50"/>
      <c r="DI24" s="469"/>
      <c r="DJ24" s="50"/>
      <c r="DK24" s="50"/>
      <c r="DL24" s="50"/>
      <c r="DM24" s="50"/>
      <c r="DN24" s="469"/>
      <c r="DO24" s="50"/>
      <c r="DP24" s="50"/>
      <c r="DQ24" s="50"/>
      <c r="DR24" s="50"/>
      <c r="DS24" s="469"/>
      <c r="DT24" s="50"/>
      <c r="DU24" s="50"/>
      <c r="DV24" s="50"/>
      <c r="DW24" s="50"/>
      <c r="DX24" s="469"/>
      <c r="DY24" s="50"/>
      <c r="DZ24" s="50"/>
      <c r="EA24" s="50"/>
      <c r="EB24" s="50"/>
      <c r="EC24" s="469"/>
      <c r="ED24" s="50"/>
      <c r="EE24" s="50"/>
      <c r="EF24" s="50"/>
      <c r="EG24" s="50"/>
      <c r="EH24" s="469"/>
      <c r="EI24" s="50"/>
      <c r="EJ24" s="50"/>
      <c r="EK24" s="50"/>
      <c r="EL24" s="50"/>
      <c r="EM24" s="469"/>
      <c r="EN24" s="50"/>
      <c r="EO24" s="50"/>
      <c r="EP24" s="50"/>
      <c r="EQ24" s="50"/>
      <c r="ER24" s="469"/>
      <c r="ES24" s="50"/>
      <c r="ET24" s="50"/>
      <c r="EU24" s="50"/>
      <c r="EV24" s="50"/>
      <c r="EW24" s="469"/>
      <c r="EX24" s="50"/>
      <c r="EY24" s="50"/>
      <c r="EZ24" s="50"/>
      <c r="FA24" s="50"/>
      <c r="FB24" s="469"/>
      <c r="FC24" s="50"/>
      <c r="FD24" s="50"/>
      <c r="FE24" s="50"/>
      <c r="FF24" s="50"/>
      <c r="FG24" s="469"/>
      <c r="FH24" s="50"/>
      <c r="FI24" s="50"/>
      <c r="FJ24" s="50"/>
      <c r="FK24" s="50"/>
      <c r="FL24" s="469"/>
      <c r="FM24" s="50"/>
      <c r="FN24" s="50"/>
      <c r="FO24" s="50"/>
      <c r="FP24" s="50"/>
      <c r="FQ24" s="469"/>
      <c r="FR24" s="50"/>
      <c r="FS24" s="50"/>
      <c r="FT24" s="50"/>
      <c r="FU24" s="50"/>
      <c r="FV24" s="469"/>
      <c r="FW24" s="50"/>
      <c r="FX24" s="50"/>
      <c r="FY24" s="50"/>
      <c r="FZ24" s="50"/>
      <c r="GA24" s="469"/>
      <c r="GB24" s="50"/>
      <c r="GC24" s="50"/>
      <c r="GD24" s="50"/>
      <c r="GE24" s="50"/>
      <c r="GF24" s="469"/>
      <c r="GG24" s="50"/>
      <c r="GH24" s="50"/>
      <c r="GI24" s="50"/>
      <c r="GJ24" s="50"/>
      <c r="GK24" s="469"/>
      <c r="GL24" s="50"/>
      <c r="GM24" s="50"/>
      <c r="GN24" s="50"/>
      <c r="GO24" s="50"/>
      <c r="GP24" s="469"/>
      <c r="GQ24" s="50"/>
      <c r="GR24" s="50"/>
      <c r="GS24" s="50"/>
      <c r="GT24" s="50"/>
      <c r="GU24" s="469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3387</v>
      </c>
      <c r="B25" s="46">
        <f t="shared" si="0"/>
        <v>10441.300000000012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9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9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9"/>
      <c r="S25" s="457">
        <v>0</v>
      </c>
      <c r="T25" s="50">
        <v>0</v>
      </c>
      <c r="U25" s="507">
        <v>0</v>
      </c>
      <c r="V25" s="50">
        <f>'Punten per wedstrijd'!F24</f>
        <v>233.29999999999995</v>
      </c>
      <c r="W25" s="469"/>
      <c r="X25" s="50">
        <v>0</v>
      </c>
      <c r="Y25" s="50">
        <v>0</v>
      </c>
      <c r="Z25" s="50">
        <v>0</v>
      </c>
      <c r="AA25" s="50">
        <v>370.29999999999927</v>
      </c>
      <c r="AB25" s="469"/>
      <c r="AC25" s="50">
        <v>0</v>
      </c>
      <c r="AD25" s="50">
        <v>0</v>
      </c>
      <c r="AE25" s="50">
        <v>0</v>
      </c>
      <c r="AF25" s="50">
        <v>683.69999999999936</v>
      </c>
      <c r="AG25" s="469"/>
      <c r="AH25" s="50">
        <v>0</v>
      </c>
      <c r="AI25" s="50">
        <v>0</v>
      </c>
      <c r="AJ25" s="50">
        <v>0</v>
      </c>
      <c r="AK25" s="50">
        <v>865.59999999999991</v>
      </c>
      <c r="AL25" s="469"/>
      <c r="AM25" s="457">
        <v>0</v>
      </c>
      <c r="AN25" s="457">
        <v>0</v>
      </c>
      <c r="AO25" s="457">
        <v>0</v>
      </c>
      <c r="AP25" s="50">
        <v>639.40000000000055</v>
      </c>
      <c r="AQ25" s="469"/>
      <c r="AR25" s="50">
        <v>0</v>
      </c>
      <c r="AS25" s="50">
        <v>0</v>
      </c>
      <c r="AT25" s="50">
        <v>0</v>
      </c>
      <c r="AU25" s="50">
        <v>395.5</v>
      </c>
      <c r="AV25" s="469"/>
      <c r="AW25" s="50">
        <v>0</v>
      </c>
      <c r="AX25" s="50">
        <v>0</v>
      </c>
      <c r="AY25" s="50">
        <v>0</v>
      </c>
      <c r="AZ25" s="50">
        <v>942.40000000000055</v>
      </c>
      <c r="BA25" s="469"/>
      <c r="BB25" s="50">
        <v>0</v>
      </c>
      <c r="BC25" s="50">
        <v>0</v>
      </c>
      <c r="BD25" s="50">
        <v>0</v>
      </c>
      <c r="BE25" s="50">
        <v>532.20000000000005</v>
      </c>
      <c r="BF25" s="469"/>
      <c r="BG25" s="50">
        <v>0</v>
      </c>
      <c r="BH25" s="50">
        <v>0</v>
      </c>
      <c r="BI25" s="50">
        <v>0</v>
      </c>
      <c r="BJ25" s="50">
        <v>362.7</v>
      </c>
      <c r="BK25" s="469"/>
      <c r="BL25" s="50">
        <v>0</v>
      </c>
      <c r="BM25" s="50">
        <v>0</v>
      </c>
      <c r="BN25" s="50">
        <v>0</v>
      </c>
      <c r="BO25" s="50">
        <v>336.1</v>
      </c>
      <c r="BP25" s="469"/>
      <c r="BQ25" s="50">
        <v>0</v>
      </c>
      <c r="BR25" s="50">
        <v>0</v>
      </c>
      <c r="BS25" s="50">
        <v>0</v>
      </c>
      <c r="BT25" s="50">
        <v>484.600000000004</v>
      </c>
      <c r="BU25" s="469"/>
      <c r="BV25" s="50">
        <v>0</v>
      </c>
      <c r="BW25" s="50">
        <v>0</v>
      </c>
      <c r="BX25" s="50">
        <v>0</v>
      </c>
      <c r="BY25" s="50">
        <v>566.20000000000073</v>
      </c>
      <c r="BZ25" s="469"/>
      <c r="CA25" s="50">
        <v>0</v>
      </c>
      <c r="CB25" s="50">
        <v>0</v>
      </c>
      <c r="CC25" s="50">
        <v>0</v>
      </c>
      <c r="CD25" s="50">
        <v>481.20000000000255</v>
      </c>
      <c r="CE25" s="469"/>
      <c r="CF25" s="50">
        <v>0</v>
      </c>
      <c r="CG25" s="50">
        <v>0</v>
      </c>
      <c r="CH25" s="50">
        <v>0</v>
      </c>
      <c r="CI25" s="50">
        <v>390.30000000000291</v>
      </c>
      <c r="CJ25" s="469"/>
      <c r="CK25" s="50">
        <v>0</v>
      </c>
      <c r="CL25" s="50">
        <v>0</v>
      </c>
      <c r="CM25" s="50">
        <v>0</v>
      </c>
      <c r="CN25" s="50">
        <v>624.29999999999995</v>
      </c>
      <c r="CO25" s="469"/>
      <c r="CP25" s="577">
        <v>0</v>
      </c>
      <c r="CQ25" s="577">
        <v>0</v>
      </c>
      <c r="CR25" s="577">
        <v>0</v>
      </c>
      <c r="CS25" s="50">
        <v>487.80000000000109</v>
      </c>
      <c r="CT25" s="469"/>
      <c r="CU25" s="50">
        <v>0</v>
      </c>
      <c r="CV25" s="50">
        <v>0</v>
      </c>
      <c r="CW25" s="50">
        <v>0</v>
      </c>
      <c r="CX25" s="589">
        <v>298.10000000000218</v>
      </c>
      <c r="CY25" s="469"/>
      <c r="CZ25" s="50">
        <v>0</v>
      </c>
      <c r="DA25" s="50">
        <v>0</v>
      </c>
      <c r="DB25" s="50">
        <v>0</v>
      </c>
      <c r="DC25" s="50">
        <v>228.3</v>
      </c>
      <c r="DD25" s="469"/>
      <c r="DE25" s="50"/>
      <c r="DF25" s="50"/>
      <c r="DG25" s="50"/>
      <c r="DH25" s="50"/>
      <c r="DI25" s="469"/>
      <c r="DJ25" s="50"/>
      <c r="DK25" s="50"/>
      <c r="DL25" s="50"/>
      <c r="DM25" s="50"/>
      <c r="DN25" s="469"/>
      <c r="DO25" s="50"/>
      <c r="DP25" s="50"/>
      <c r="DQ25" s="50"/>
      <c r="DR25" s="50"/>
      <c r="DS25" s="469"/>
      <c r="DT25" s="50"/>
      <c r="DU25" s="50"/>
      <c r="DV25" s="50"/>
      <c r="DW25" s="50"/>
      <c r="DX25" s="469"/>
      <c r="DY25" s="50"/>
      <c r="DZ25" s="50"/>
      <c r="EA25" s="50"/>
      <c r="EB25" s="50"/>
      <c r="EC25" s="469"/>
      <c r="ED25" s="50"/>
      <c r="EE25" s="50"/>
      <c r="EF25" s="50"/>
      <c r="EG25" s="50"/>
      <c r="EH25" s="469"/>
      <c r="EI25" s="50"/>
      <c r="EJ25" s="50"/>
      <c r="EK25" s="50"/>
      <c r="EL25" s="50"/>
      <c r="EM25" s="469"/>
      <c r="EN25" s="50"/>
      <c r="EO25" s="50"/>
      <c r="EP25" s="50"/>
      <c r="EQ25" s="50"/>
      <c r="ER25" s="469"/>
      <c r="ES25" s="50"/>
      <c r="ET25" s="50"/>
      <c r="EU25" s="50"/>
      <c r="EV25" s="50"/>
      <c r="EW25" s="469"/>
      <c r="EX25" s="50"/>
      <c r="EY25" s="50"/>
      <c r="EZ25" s="50"/>
      <c r="FA25" s="50"/>
      <c r="FB25" s="469"/>
      <c r="FC25" s="50"/>
      <c r="FD25" s="50"/>
      <c r="FE25" s="50"/>
      <c r="FF25" s="50"/>
      <c r="FG25" s="469"/>
      <c r="FH25" s="50"/>
      <c r="FI25" s="50"/>
      <c r="FJ25" s="50"/>
      <c r="FK25" s="50"/>
      <c r="FL25" s="469"/>
      <c r="FM25" s="50"/>
      <c r="FN25" s="50"/>
      <c r="FO25" s="50"/>
      <c r="FP25" s="50"/>
      <c r="FQ25" s="469"/>
      <c r="FR25" s="50"/>
      <c r="FS25" s="50"/>
      <c r="FT25" s="50"/>
      <c r="FU25" s="50"/>
      <c r="FV25" s="469"/>
      <c r="FW25" s="50"/>
      <c r="FX25" s="50"/>
      <c r="FY25" s="50"/>
      <c r="FZ25" s="50"/>
      <c r="GA25" s="469"/>
      <c r="GB25" s="50"/>
      <c r="GC25" s="50"/>
      <c r="GD25" s="50"/>
      <c r="GE25" s="50"/>
      <c r="GF25" s="469"/>
      <c r="GG25" s="50"/>
      <c r="GH25" s="50"/>
      <c r="GI25" s="50"/>
      <c r="GJ25" s="50"/>
      <c r="GK25" s="469"/>
      <c r="GL25" s="50"/>
      <c r="GM25" s="50"/>
      <c r="GN25" s="50"/>
      <c r="GO25" s="50"/>
      <c r="GP25" s="469"/>
      <c r="GQ25" s="50"/>
      <c r="GR25" s="50"/>
      <c r="GS25" s="50"/>
      <c r="GT25" s="50"/>
      <c r="GU25" s="469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51097.812500000036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9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9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9"/>
      <c r="S26" s="457">
        <v>27.624999999999943</v>
      </c>
      <c r="T26" s="50">
        <v>83</v>
      </c>
      <c r="U26" s="507">
        <v>142.05000000000058</v>
      </c>
      <c r="V26" s="50">
        <f>'Punten per wedstrijd'!F25</f>
        <v>221.70000000000027</v>
      </c>
      <c r="W26" s="469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9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9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9"/>
      <c r="AM26" s="457">
        <v>55.624999999999886</v>
      </c>
      <c r="AN26" s="457">
        <v>127.59999999999991</v>
      </c>
      <c r="AO26" s="457">
        <v>247.94999999999925</v>
      </c>
      <c r="AP26" s="50">
        <v>742.69999999999891</v>
      </c>
      <c r="AQ26" s="469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9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9"/>
      <c r="BB26" s="50">
        <v>0</v>
      </c>
      <c r="BC26" s="50">
        <v>91.600000000000136</v>
      </c>
      <c r="BD26" s="50">
        <v>204.30000000000041</v>
      </c>
      <c r="BE26" s="50">
        <v>519</v>
      </c>
      <c r="BF26" s="469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9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9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9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9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9"/>
      <c r="CF26" s="50">
        <v>0</v>
      </c>
      <c r="CG26" s="50">
        <v>185.5</v>
      </c>
      <c r="CH26" s="50">
        <v>103.04999999999973</v>
      </c>
      <c r="CI26" s="50">
        <v>315.899999999996</v>
      </c>
      <c r="CJ26" s="469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9"/>
      <c r="CP26" s="577">
        <v>154</v>
      </c>
      <c r="CQ26" s="577">
        <v>288.50000000000045</v>
      </c>
      <c r="CR26" s="577">
        <v>303.67499999999836</v>
      </c>
      <c r="CS26" s="50">
        <v>341.89999999999964</v>
      </c>
      <c r="CT26" s="469"/>
      <c r="CU26" s="50">
        <v>0</v>
      </c>
      <c r="CV26" s="50">
        <v>293.32500000000073</v>
      </c>
      <c r="CW26" s="50">
        <v>244.19999999999891</v>
      </c>
      <c r="CX26" s="589">
        <v>584.69999999999891</v>
      </c>
      <c r="CY26" s="469"/>
      <c r="CZ26" s="50">
        <v>0</v>
      </c>
      <c r="DA26" s="50">
        <v>107.74999999999818</v>
      </c>
      <c r="DB26" s="50">
        <v>25.799999999998363</v>
      </c>
      <c r="DC26" s="50">
        <v>180</v>
      </c>
      <c r="DD26" s="469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69"/>
      <c r="DJ26" s="50">
        <v>55.975000000000591</v>
      </c>
      <c r="DK26" s="50">
        <v>0</v>
      </c>
      <c r="DL26" s="50">
        <v>0</v>
      </c>
      <c r="DM26" s="50">
        <v>0</v>
      </c>
      <c r="DN26" s="469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69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69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69"/>
      <c r="ED26" s="50">
        <v>14.625</v>
      </c>
      <c r="EE26" s="50">
        <v>0</v>
      </c>
      <c r="EF26" s="50">
        <v>0</v>
      </c>
      <c r="EG26" s="50">
        <v>0</v>
      </c>
      <c r="EH26" s="469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69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69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69"/>
      <c r="EX26" s="50">
        <v>34.874999999999091</v>
      </c>
      <c r="EY26" s="50">
        <v>0</v>
      </c>
      <c r="EZ26" s="50">
        <v>0</v>
      </c>
      <c r="FA26" s="50">
        <v>190.49999999999636</v>
      </c>
      <c r="FB26" s="469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69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69"/>
      <c r="FM26" s="50">
        <v>45.399999999998727</v>
      </c>
      <c r="FN26" s="50">
        <v>0</v>
      </c>
      <c r="FO26" s="50">
        <v>0</v>
      </c>
      <c r="FP26" s="50">
        <v>183.69999999999709</v>
      </c>
      <c r="FQ26" s="469"/>
      <c r="FR26" s="50">
        <v>34.725000000000364</v>
      </c>
      <c r="FS26" s="50">
        <v>0</v>
      </c>
      <c r="FT26" s="50">
        <v>0</v>
      </c>
      <c r="FU26" s="50">
        <v>478.60000000000946</v>
      </c>
      <c r="FV26" s="469"/>
      <c r="FW26" s="50">
        <v>18.475000000000591</v>
      </c>
      <c r="FX26" s="50">
        <v>0</v>
      </c>
      <c r="FY26" s="50">
        <v>0</v>
      </c>
      <c r="FZ26" s="50">
        <v>0</v>
      </c>
      <c r="GA26" s="469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69"/>
      <c r="GG26" s="50">
        <v>152.64999999999964</v>
      </c>
      <c r="GH26" s="50">
        <v>0</v>
      </c>
      <c r="GI26" s="50">
        <v>0</v>
      </c>
      <c r="GJ26" s="50">
        <v>0</v>
      </c>
      <c r="GK26" s="469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69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69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2019</v>
      </c>
      <c r="B27" s="46">
        <f t="shared" si="0"/>
        <v>45043.674999999923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9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9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9"/>
      <c r="S27" s="457">
        <v>0</v>
      </c>
      <c r="T27" s="50">
        <v>30.250000000000114</v>
      </c>
      <c r="U27" s="507">
        <v>138.37499999999966</v>
      </c>
      <c r="V27" s="50">
        <f>'Punten per wedstrijd'!F26</f>
        <v>285.99999999999977</v>
      </c>
      <c r="W27" s="469"/>
      <c r="X27" s="50">
        <v>0</v>
      </c>
      <c r="Y27" s="50">
        <v>371.95000000000005</v>
      </c>
      <c r="Z27" s="50">
        <v>358.20000000000027</v>
      </c>
      <c r="AA27" s="50">
        <v>360</v>
      </c>
      <c r="AB27" s="469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9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9"/>
      <c r="AM27" s="457">
        <v>0</v>
      </c>
      <c r="AN27" s="457">
        <v>269.25</v>
      </c>
      <c r="AO27" s="457">
        <v>181.80000000000109</v>
      </c>
      <c r="AP27" s="50">
        <v>557.60000000000036</v>
      </c>
      <c r="AQ27" s="469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9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9"/>
      <c r="BB27" s="50">
        <v>0</v>
      </c>
      <c r="BC27" s="50">
        <v>92.25</v>
      </c>
      <c r="BD27" s="50">
        <v>219.375</v>
      </c>
      <c r="BE27" s="50">
        <v>560.20000000000005</v>
      </c>
      <c r="BF27" s="469"/>
      <c r="BG27" s="50">
        <v>0</v>
      </c>
      <c r="BH27" s="50">
        <v>78</v>
      </c>
      <c r="BI27" s="50">
        <v>96.974999999999454</v>
      </c>
      <c r="BJ27" s="50">
        <v>273.3</v>
      </c>
      <c r="BK27" s="469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9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9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9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9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9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9"/>
      <c r="CP27" s="577">
        <v>0</v>
      </c>
      <c r="CQ27" s="577">
        <v>234.75</v>
      </c>
      <c r="CR27" s="577">
        <v>245.47500000000082</v>
      </c>
      <c r="CS27" s="50">
        <v>480.69999999999527</v>
      </c>
      <c r="CT27" s="469"/>
      <c r="CU27" s="50">
        <v>0</v>
      </c>
      <c r="CV27" s="50">
        <v>200.97499999999991</v>
      </c>
      <c r="CW27" s="50">
        <v>329.17500000000382</v>
      </c>
      <c r="CX27" s="589">
        <v>611.89999999999782</v>
      </c>
      <c r="CY27" s="469"/>
      <c r="CZ27" s="50">
        <v>0</v>
      </c>
      <c r="DA27" s="50">
        <v>2.7999999999956344</v>
      </c>
      <c r="DB27" s="50">
        <v>31.500000000004093</v>
      </c>
      <c r="DC27" s="50">
        <v>39</v>
      </c>
      <c r="DD27" s="469"/>
      <c r="DE27" s="50">
        <v>0</v>
      </c>
      <c r="DF27" s="50">
        <v>0</v>
      </c>
      <c r="DG27" s="50">
        <v>2629.6499999999992</v>
      </c>
      <c r="DH27" s="50">
        <v>2941.6999999999989</v>
      </c>
      <c r="DI27" s="469"/>
      <c r="DJ27" s="50">
        <v>0</v>
      </c>
      <c r="DK27" s="50">
        <v>0</v>
      </c>
      <c r="DL27" s="50">
        <v>0</v>
      </c>
      <c r="DM27" s="50">
        <v>0</v>
      </c>
      <c r="DN27" s="469"/>
      <c r="DO27" s="50">
        <v>0</v>
      </c>
      <c r="DP27" s="50">
        <v>0</v>
      </c>
      <c r="DQ27" s="50">
        <v>143.17499999999973</v>
      </c>
      <c r="DR27" s="50">
        <v>628.30000000000109</v>
      </c>
      <c r="DS27" s="469"/>
      <c r="DT27" s="50">
        <v>0</v>
      </c>
      <c r="DU27" s="50">
        <v>0</v>
      </c>
      <c r="DV27" s="50">
        <v>345.90000000000055</v>
      </c>
      <c r="DW27" s="50">
        <v>374.30000000000291</v>
      </c>
      <c r="DX27" s="469"/>
      <c r="DY27" s="50">
        <v>0</v>
      </c>
      <c r="DZ27" s="50">
        <v>0</v>
      </c>
      <c r="EA27" s="50">
        <v>1963.725000000024</v>
      </c>
      <c r="EB27" s="50">
        <v>3875.8000000000429</v>
      </c>
      <c r="EC27" s="469"/>
      <c r="ED27" s="50">
        <v>0</v>
      </c>
      <c r="EE27" s="50">
        <v>0</v>
      </c>
      <c r="EF27" s="50">
        <v>0</v>
      </c>
      <c r="EG27" s="50">
        <v>0</v>
      </c>
      <c r="EH27" s="469"/>
      <c r="EI27" s="50">
        <v>0</v>
      </c>
      <c r="EJ27" s="50">
        <v>0</v>
      </c>
      <c r="EK27" s="50">
        <v>111.15000000000055</v>
      </c>
      <c r="EL27" s="50">
        <v>456.59999999998763</v>
      </c>
      <c r="EM27" s="469"/>
      <c r="EN27" s="50">
        <v>0</v>
      </c>
      <c r="EO27" s="50">
        <v>0</v>
      </c>
      <c r="EP27" s="50">
        <v>198.74999999999454</v>
      </c>
      <c r="EQ27" s="50">
        <v>288.59999999999491</v>
      </c>
      <c r="ER27" s="469"/>
      <c r="ES27" s="50">
        <v>0</v>
      </c>
      <c r="ET27" s="50">
        <v>0</v>
      </c>
      <c r="EU27" s="50">
        <v>101.849999999994</v>
      </c>
      <c r="EV27" s="50">
        <v>0</v>
      </c>
      <c r="EW27" s="469"/>
      <c r="EX27" s="50">
        <v>0</v>
      </c>
      <c r="EY27" s="50">
        <v>0</v>
      </c>
      <c r="EZ27" s="50">
        <v>0</v>
      </c>
      <c r="FA27" s="50">
        <v>329.49999999999272</v>
      </c>
      <c r="FB27" s="469"/>
      <c r="FC27" s="50">
        <v>0</v>
      </c>
      <c r="FD27" s="50">
        <v>0</v>
      </c>
      <c r="FE27" s="50">
        <v>2437.1249999999482</v>
      </c>
      <c r="FF27" s="50">
        <v>4087.5</v>
      </c>
      <c r="FG27" s="469"/>
      <c r="FH27" s="50">
        <v>0</v>
      </c>
      <c r="FI27" s="50">
        <v>0</v>
      </c>
      <c r="FJ27" s="50">
        <v>274.87499999999454</v>
      </c>
      <c r="FK27" s="50">
        <v>167.99999999999636</v>
      </c>
      <c r="FL27" s="469"/>
      <c r="FM27" s="50">
        <v>0</v>
      </c>
      <c r="FN27" s="50">
        <v>0</v>
      </c>
      <c r="FO27" s="50">
        <v>0</v>
      </c>
      <c r="FP27" s="50">
        <v>123.39999999999782</v>
      </c>
      <c r="FQ27" s="469"/>
      <c r="FR27" s="50">
        <v>0</v>
      </c>
      <c r="FS27" s="50">
        <v>0</v>
      </c>
      <c r="FT27" s="50">
        <v>0</v>
      </c>
      <c r="FU27" s="50">
        <v>515.19999999999345</v>
      </c>
      <c r="FV27" s="469"/>
      <c r="FW27" s="50">
        <v>0</v>
      </c>
      <c r="FX27" s="50">
        <v>0</v>
      </c>
      <c r="FY27" s="50">
        <v>0</v>
      </c>
      <c r="FZ27" s="50">
        <v>0</v>
      </c>
      <c r="GA27" s="469"/>
      <c r="GB27" s="50">
        <v>0</v>
      </c>
      <c r="GC27" s="50">
        <v>0</v>
      </c>
      <c r="GD27" s="50">
        <v>469.724999999994</v>
      </c>
      <c r="GE27" s="50">
        <v>384.49999999999272</v>
      </c>
      <c r="GF27" s="469"/>
      <c r="GG27" s="50">
        <v>0</v>
      </c>
      <c r="GH27" s="50">
        <v>0</v>
      </c>
      <c r="GI27" s="50">
        <v>0</v>
      </c>
      <c r="GJ27" s="50">
        <v>0</v>
      </c>
      <c r="GK27" s="469"/>
      <c r="GL27" s="50">
        <v>0</v>
      </c>
      <c r="GM27" s="50">
        <v>0</v>
      </c>
      <c r="GN27" s="50">
        <v>865.64999999999236</v>
      </c>
      <c r="GO27" s="50">
        <v>1015.3999999999978</v>
      </c>
      <c r="GP27" s="469"/>
      <c r="GQ27" s="50">
        <v>0</v>
      </c>
      <c r="GR27" s="50">
        <v>0</v>
      </c>
      <c r="GS27" s="50">
        <v>254.99999999998909</v>
      </c>
      <c r="GT27" s="50">
        <v>323.50000000000364</v>
      </c>
      <c r="GU27" s="469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57039.762500000172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9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9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9"/>
      <c r="S28" s="457">
        <v>69.25</v>
      </c>
      <c r="T28" s="50">
        <v>114.30000000000018</v>
      </c>
      <c r="U28" s="507">
        <v>138.8250000000001</v>
      </c>
      <c r="V28" s="50">
        <f>'Punten per wedstrijd'!F27</f>
        <v>237.09999999999991</v>
      </c>
      <c r="W28" s="469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9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9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9"/>
      <c r="AM28" s="457">
        <v>118.32499999999993</v>
      </c>
      <c r="AN28" s="457">
        <v>306.40000000000009</v>
      </c>
      <c r="AO28" s="457">
        <v>216.15000000000055</v>
      </c>
      <c r="AP28" s="50">
        <v>587.30000000000018</v>
      </c>
      <c r="AQ28" s="469"/>
      <c r="AR28" s="50">
        <v>13.900000000001</v>
      </c>
      <c r="AS28" s="50">
        <v>0</v>
      </c>
      <c r="AT28" s="50">
        <v>129.29999999999973</v>
      </c>
      <c r="AU28" s="50">
        <v>117</v>
      </c>
      <c r="AV28" s="469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9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9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9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9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9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9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9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9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9"/>
      <c r="CP28" s="577">
        <v>64.600000000000364</v>
      </c>
      <c r="CQ28" s="577">
        <v>314.44999999999982</v>
      </c>
      <c r="CR28" s="577">
        <v>324.59999999999741</v>
      </c>
      <c r="CS28" s="50">
        <v>517.10000000000036</v>
      </c>
      <c r="CT28" s="469"/>
      <c r="CU28" s="50">
        <v>0</v>
      </c>
      <c r="CV28" s="50">
        <v>159.05000000000018</v>
      </c>
      <c r="CW28" s="50">
        <v>358.12499999999864</v>
      </c>
      <c r="CX28" s="589">
        <v>698</v>
      </c>
      <c r="CY28" s="469"/>
      <c r="CZ28" s="50">
        <v>0</v>
      </c>
      <c r="DA28" s="50">
        <v>74.750000000001819</v>
      </c>
      <c r="DB28" s="50">
        <v>183</v>
      </c>
      <c r="DC28" s="50">
        <v>97.5</v>
      </c>
      <c r="DD28" s="469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69"/>
      <c r="DJ28" s="50">
        <v>179.79999999999973</v>
      </c>
      <c r="DK28" s="50">
        <v>0</v>
      </c>
      <c r="DL28" s="50">
        <v>0</v>
      </c>
      <c r="DM28" s="50">
        <v>0</v>
      </c>
      <c r="DN28" s="469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69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69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69"/>
      <c r="ED28" s="50">
        <v>16.875000000001819</v>
      </c>
      <c r="EE28" s="50">
        <v>0</v>
      </c>
      <c r="EF28" s="50">
        <v>0</v>
      </c>
      <c r="EG28" s="50">
        <v>0</v>
      </c>
      <c r="EH28" s="469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69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69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69"/>
      <c r="EX28" s="50">
        <v>80.675000000000182</v>
      </c>
      <c r="EY28" s="50">
        <v>0</v>
      </c>
      <c r="EZ28" s="50">
        <v>0</v>
      </c>
      <c r="FA28" s="50">
        <v>223.29999999999927</v>
      </c>
      <c r="FB28" s="469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69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69"/>
      <c r="FM28" s="50">
        <v>113.27499999999964</v>
      </c>
      <c r="FN28" s="50">
        <v>0</v>
      </c>
      <c r="FO28" s="50">
        <v>0</v>
      </c>
      <c r="FP28" s="50">
        <v>296.80000000000291</v>
      </c>
      <c r="FQ28" s="469"/>
      <c r="FR28" s="50">
        <v>57.800000000000182</v>
      </c>
      <c r="FS28" s="50">
        <v>0</v>
      </c>
      <c r="FT28" s="50">
        <v>0</v>
      </c>
      <c r="FU28" s="50">
        <v>348.5</v>
      </c>
      <c r="FV28" s="469"/>
      <c r="FW28" s="50">
        <v>27.300000000000182</v>
      </c>
      <c r="FX28" s="50">
        <v>0</v>
      </c>
      <c r="FY28" s="50">
        <v>0</v>
      </c>
      <c r="FZ28" s="50">
        <v>0</v>
      </c>
      <c r="GA28" s="469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69"/>
      <c r="GG28" s="50">
        <v>135.05000000000018</v>
      </c>
      <c r="GH28" s="50">
        <v>0</v>
      </c>
      <c r="GI28" s="50">
        <v>0</v>
      </c>
      <c r="GJ28" s="50">
        <v>0</v>
      </c>
      <c r="GK28" s="469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69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69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3371</v>
      </c>
      <c r="B29" s="46">
        <f t="shared" si="0"/>
        <v>7855.6000000000013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9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9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9"/>
      <c r="S29" s="457">
        <v>0</v>
      </c>
      <c r="T29" s="50">
        <v>0</v>
      </c>
      <c r="U29" s="507">
        <v>0</v>
      </c>
      <c r="V29" s="50">
        <f>'Punten per wedstrijd'!F28</f>
        <v>253.69999999999982</v>
      </c>
      <c r="W29" s="469"/>
      <c r="X29" s="50">
        <v>0</v>
      </c>
      <c r="Y29" s="50">
        <v>0</v>
      </c>
      <c r="Z29" s="50">
        <v>0</v>
      </c>
      <c r="AA29" s="50">
        <v>420.49999999999955</v>
      </c>
      <c r="AB29" s="469"/>
      <c r="AC29" s="50">
        <v>0</v>
      </c>
      <c r="AD29" s="50">
        <v>0</v>
      </c>
      <c r="AE29" s="50">
        <v>0</v>
      </c>
      <c r="AF29" s="50">
        <v>613.40000000000009</v>
      </c>
      <c r="AG29" s="469"/>
      <c r="AH29" s="50">
        <v>0</v>
      </c>
      <c r="AI29" s="50">
        <v>0</v>
      </c>
      <c r="AJ29" s="50">
        <v>0</v>
      </c>
      <c r="AK29" s="50">
        <v>439.90000000000009</v>
      </c>
      <c r="AL29" s="469"/>
      <c r="AM29" s="457">
        <v>0</v>
      </c>
      <c r="AN29" s="457">
        <v>0</v>
      </c>
      <c r="AO29" s="457">
        <v>0</v>
      </c>
      <c r="AP29" s="50">
        <v>487.5</v>
      </c>
      <c r="AQ29" s="469"/>
      <c r="AR29" s="50">
        <v>0</v>
      </c>
      <c r="AS29" s="50">
        <v>0</v>
      </c>
      <c r="AT29" s="50">
        <v>0</v>
      </c>
      <c r="AU29" s="50">
        <v>130</v>
      </c>
      <c r="AV29" s="469"/>
      <c r="AW29" s="50">
        <v>0</v>
      </c>
      <c r="AX29" s="50">
        <v>0</v>
      </c>
      <c r="AY29" s="50">
        <v>0</v>
      </c>
      <c r="AZ29" s="50">
        <v>799.10000000000127</v>
      </c>
      <c r="BA29" s="469"/>
      <c r="BB29" s="50">
        <v>0</v>
      </c>
      <c r="BC29" s="50">
        <v>0</v>
      </c>
      <c r="BD29" s="50">
        <v>0</v>
      </c>
      <c r="BE29" s="50">
        <v>431.7</v>
      </c>
      <c r="BF29" s="469"/>
      <c r="BG29" s="50">
        <v>0</v>
      </c>
      <c r="BH29" s="50">
        <v>0</v>
      </c>
      <c r="BI29" s="50">
        <v>0</v>
      </c>
      <c r="BJ29" s="50">
        <v>300.8</v>
      </c>
      <c r="BK29" s="469"/>
      <c r="BL29" s="50">
        <v>0</v>
      </c>
      <c r="BM29" s="50">
        <v>0</v>
      </c>
      <c r="BN29" s="50">
        <v>0</v>
      </c>
      <c r="BO29" s="50">
        <v>183.3</v>
      </c>
      <c r="BP29" s="469"/>
      <c r="BQ29" s="50">
        <v>0</v>
      </c>
      <c r="BR29" s="50">
        <v>0</v>
      </c>
      <c r="BS29" s="50">
        <v>0</v>
      </c>
      <c r="BT29" s="50">
        <v>600.10000000000127</v>
      </c>
      <c r="BU29" s="469"/>
      <c r="BV29" s="50">
        <v>0</v>
      </c>
      <c r="BW29" s="50">
        <v>0</v>
      </c>
      <c r="BX29" s="50">
        <v>0</v>
      </c>
      <c r="BY29" s="50">
        <v>482.20000000000164</v>
      </c>
      <c r="BZ29" s="469"/>
      <c r="CA29" s="50">
        <v>0</v>
      </c>
      <c r="CB29" s="50">
        <v>0</v>
      </c>
      <c r="CC29" s="50">
        <v>0</v>
      </c>
      <c r="CD29" s="50">
        <v>374.20000000000073</v>
      </c>
      <c r="CE29" s="469"/>
      <c r="CF29" s="50">
        <v>0</v>
      </c>
      <c r="CG29" s="50">
        <v>0</v>
      </c>
      <c r="CH29" s="50">
        <v>0</v>
      </c>
      <c r="CI29" s="50">
        <v>300.00000000000091</v>
      </c>
      <c r="CJ29" s="469"/>
      <c r="CK29" s="50">
        <v>0</v>
      </c>
      <c r="CL29" s="50">
        <v>0</v>
      </c>
      <c r="CM29" s="50">
        <v>0</v>
      </c>
      <c r="CN29" s="50">
        <v>318</v>
      </c>
      <c r="CO29" s="469"/>
      <c r="CP29" s="577">
        <v>0</v>
      </c>
      <c r="CQ29" s="577">
        <v>0</v>
      </c>
      <c r="CR29" s="577">
        <v>0</v>
      </c>
      <c r="CS29" s="50">
        <v>459.49999999999818</v>
      </c>
      <c r="CT29" s="469"/>
      <c r="CU29" s="50">
        <v>0</v>
      </c>
      <c r="CV29" s="50">
        <v>0</v>
      </c>
      <c r="CW29" s="50">
        <v>0</v>
      </c>
      <c r="CX29" s="589">
        <v>51.999999999998181</v>
      </c>
      <c r="CY29" s="469"/>
      <c r="CZ29" s="50">
        <v>0</v>
      </c>
      <c r="DA29" s="50">
        <v>0</v>
      </c>
      <c r="DB29" s="50">
        <v>0</v>
      </c>
      <c r="DC29" s="50">
        <v>188.7</v>
      </c>
      <c r="DD29" s="469"/>
      <c r="DE29" s="50"/>
      <c r="DF29" s="50"/>
      <c r="DG29" s="50"/>
      <c r="DH29" s="50"/>
      <c r="DI29" s="469"/>
      <c r="DJ29" s="50"/>
      <c r="DK29" s="50"/>
      <c r="DL29" s="50"/>
      <c r="DM29" s="50"/>
      <c r="DN29" s="469"/>
      <c r="DO29" s="50"/>
      <c r="DP29" s="50"/>
      <c r="DQ29" s="50"/>
      <c r="DR29" s="50"/>
      <c r="DS29" s="469"/>
      <c r="DT29" s="50"/>
      <c r="DU29" s="50"/>
      <c r="DV29" s="50"/>
      <c r="DW29" s="50"/>
      <c r="DX29" s="469"/>
      <c r="DY29" s="50"/>
      <c r="DZ29" s="50"/>
      <c r="EA29" s="50"/>
      <c r="EB29" s="50"/>
      <c r="EC29" s="469"/>
      <c r="ED29" s="50"/>
      <c r="EE29" s="50"/>
      <c r="EF29" s="50"/>
      <c r="EG29" s="50"/>
      <c r="EH29" s="469"/>
      <c r="EI29" s="50"/>
      <c r="EJ29" s="50"/>
      <c r="EK29" s="50"/>
      <c r="EL29" s="50"/>
      <c r="EM29" s="469"/>
      <c r="EN29" s="50"/>
      <c r="EO29" s="50"/>
      <c r="EP29" s="50"/>
      <c r="EQ29" s="50"/>
      <c r="ER29" s="469"/>
      <c r="ES29" s="50"/>
      <c r="ET29" s="50"/>
      <c r="EU29" s="50"/>
      <c r="EV29" s="50"/>
      <c r="EW29" s="469"/>
      <c r="EX29" s="50"/>
      <c r="EY29" s="50"/>
      <c r="EZ29" s="50"/>
      <c r="FA29" s="50"/>
      <c r="FB29" s="469"/>
      <c r="FC29" s="50"/>
      <c r="FD29" s="50"/>
      <c r="FE29" s="50"/>
      <c r="FF29" s="50"/>
      <c r="FG29" s="469"/>
      <c r="FH29" s="50"/>
      <c r="FI29" s="50"/>
      <c r="FJ29" s="50"/>
      <c r="FK29" s="50"/>
      <c r="FL29" s="469"/>
      <c r="FM29" s="50"/>
      <c r="FN29" s="50"/>
      <c r="FO29" s="50"/>
      <c r="FP29" s="50"/>
      <c r="FQ29" s="469"/>
      <c r="FR29" s="50"/>
      <c r="FS29" s="50"/>
      <c r="FT29" s="50"/>
      <c r="FU29" s="50"/>
      <c r="FV29" s="469"/>
      <c r="FW29" s="50"/>
      <c r="FX29" s="50"/>
      <c r="FY29" s="50"/>
      <c r="FZ29" s="50"/>
      <c r="GA29" s="469"/>
      <c r="GB29" s="50"/>
      <c r="GC29" s="50"/>
      <c r="GD29" s="50"/>
      <c r="GE29" s="50"/>
      <c r="GF29" s="469"/>
      <c r="GG29" s="50"/>
      <c r="GH29" s="50"/>
      <c r="GI29" s="50"/>
      <c r="GJ29" s="50"/>
      <c r="GK29" s="469"/>
      <c r="GL29" s="50"/>
      <c r="GM29" s="50"/>
      <c r="GN29" s="50"/>
      <c r="GO29" s="50"/>
      <c r="GP29" s="469"/>
      <c r="GQ29" s="50"/>
      <c r="GR29" s="50"/>
      <c r="GS29" s="50"/>
      <c r="GT29" s="50"/>
      <c r="GU29" s="469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2026</v>
      </c>
      <c r="B30" s="46">
        <f t="shared" si="0"/>
        <v>27897.300000000061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9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9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9"/>
      <c r="S30" s="457">
        <v>0</v>
      </c>
      <c r="T30" s="50">
        <v>0</v>
      </c>
      <c r="U30" s="507">
        <v>157.57499999999993</v>
      </c>
      <c r="V30" s="50">
        <f>'Punten per wedstrijd'!F29</f>
        <v>353.09999999999991</v>
      </c>
      <c r="W30" s="469"/>
      <c r="X30" s="50">
        <v>0</v>
      </c>
      <c r="Y30" s="50">
        <v>0</v>
      </c>
      <c r="Z30" s="50">
        <v>203.625</v>
      </c>
      <c r="AA30" s="50">
        <v>419.20000000000027</v>
      </c>
      <c r="AB30" s="469"/>
      <c r="AC30" s="50">
        <v>0</v>
      </c>
      <c r="AD30" s="50">
        <v>0</v>
      </c>
      <c r="AE30" s="50">
        <v>437.4749999999998</v>
      </c>
      <c r="AF30" s="50">
        <v>988.10000000000036</v>
      </c>
      <c r="AG30" s="469"/>
      <c r="AH30" s="50">
        <v>0</v>
      </c>
      <c r="AI30" s="50">
        <v>0</v>
      </c>
      <c r="AJ30" s="50">
        <v>564.52499999999884</v>
      </c>
      <c r="AK30" s="50">
        <v>603.30000000000018</v>
      </c>
      <c r="AL30" s="469"/>
      <c r="AM30" s="457">
        <v>0</v>
      </c>
      <c r="AN30" s="457">
        <v>0</v>
      </c>
      <c r="AO30" s="457">
        <v>325.87499999999898</v>
      </c>
      <c r="AP30" s="50">
        <v>696.10000000000036</v>
      </c>
      <c r="AQ30" s="469"/>
      <c r="AR30" s="50">
        <v>0</v>
      </c>
      <c r="AS30" s="50">
        <v>0</v>
      </c>
      <c r="AT30" s="50">
        <v>327</v>
      </c>
      <c r="AU30" s="50">
        <v>144</v>
      </c>
      <c r="AV30" s="469"/>
      <c r="AW30" s="50">
        <v>0</v>
      </c>
      <c r="AX30" s="50">
        <v>0</v>
      </c>
      <c r="AY30" s="50">
        <v>131.92499999999905</v>
      </c>
      <c r="AZ30" s="50">
        <v>926.69999999999982</v>
      </c>
      <c r="BA30" s="469"/>
      <c r="BB30" s="50">
        <v>0</v>
      </c>
      <c r="BC30" s="50">
        <v>0</v>
      </c>
      <c r="BD30" s="50">
        <v>253.64999999999986</v>
      </c>
      <c r="BE30" s="50">
        <v>705.09999999999991</v>
      </c>
      <c r="BF30" s="469"/>
      <c r="BG30" s="50">
        <v>0</v>
      </c>
      <c r="BH30" s="50">
        <v>0</v>
      </c>
      <c r="BI30" s="50">
        <v>302.32499999999959</v>
      </c>
      <c r="BJ30" s="50">
        <v>319.29999999999995</v>
      </c>
      <c r="BK30" s="469"/>
      <c r="BL30" s="50">
        <v>0</v>
      </c>
      <c r="BM30" s="50">
        <v>0</v>
      </c>
      <c r="BN30" s="50">
        <v>320.25</v>
      </c>
      <c r="BO30" s="50">
        <v>279.90000000000003</v>
      </c>
      <c r="BP30" s="469"/>
      <c r="BQ30" s="50">
        <v>0</v>
      </c>
      <c r="BR30" s="50">
        <v>0</v>
      </c>
      <c r="BS30" s="50">
        <v>338.77500000000055</v>
      </c>
      <c r="BT30" s="50">
        <v>599.40000000000055</v>
      </c>
      <c r="BU30" s="469"/>
      <c r="BV30" s="50">
        <v>0</v>
      </c>
      <c r="BW30" s="50">
        <v>0</v>
      </c>
      <c r="BX30" s="50">
        <v>542.85000000000014</v>
      </c>
      <c r="BY30" s="50">
        <v>375.29999999999927</v>
      </c>
      <c r="BZ30" s="469"/>
      <c r="CA30" s="50">
        <v>0</v>
      </c>
      <c r="CB30" s="50">
        <v>0</v>
      </c>
      <c r="CC30" s="50">
        <v>274.50000000000068</v>
      </c>
      <c r="CD30" s="50">
        <v>555.29999999999927</v>
      </c>
      <c r="CE30" s="469"/>
      <c r="CF30" s="50">
        <v>0</v>
      </c>
      <c r="CG30" s="50">
        <v>0</v>
      </c>
      <c r="CH30" s="50">
        <v>241.94999999999959</v>
      </c>
      <c r="CI30" s="50">
        <v>448.79999999999927</v>
      </c>
      <c r="CJ30" s="469"/>
      <c r="CK30" s="50">
        <v>0</v>
      </c>
      <c r="CL30" s="50">
        <v>0</v>
      </c>
      <c r="CM30" s="50">
        <v>222.22499999999945</v>
      </c>
      <c r="CN30" s="50">
        <v>200.4</v>
      </c>
      <c r="CO30" s="469"/>
      <c r="CP30" s="577">
        <v>0</v>
      </c>
      <c r="CQ30" s="577">
        <v>0</v>
      </c>
      <c r="CR30" s="577">
        <v>227.32500000000095</v>
      </c>
      <c r="CS30" s="50">
        <v>337.5</v>
      </c>
      <c r="CT30" s="469"/>
      <c r="CU30" s="50">
        <v>0</v>
      </c>
      <c r="CV30" s="50">
        <v>0</v>
      </c>
      <c r="CW30" s="50">
        <v>331.200000000003</v>
      </c>
      <c r="CX30" s="589">
        <v>265.99999999999818</v>
      </c>
      <c r="CY30" s="469"/>
      <c r="CZ30" s="50">
        <v>0</v>
      </c>
      <c r="DA30" s="50">
        <v>0</v>
      </c>
      <c r="DB30" s="50">
        <v>312.07500000000027</v>
      </c>
      <c r="DC30" s="50">
        <v>219</v>
      </c>
      <c r="DD30" s="469"/>
      <c r="DE30" s="50">
        <v>0</v>
      </c>
      <c r="DF30" s="50">
        <v>0</v>
      </c>
      <c r="DG30" s="50">
        <v>0</v>
      </c>
      <c r="DH30" s="50">
        <v>1997.8</v>
      </c>
      <c r="DI30" s="469"/>
      <c r="DJ30" s="50">
        <v>0</v>
      </c>
      <c r="DK30" s="50">
        <v>0</v>
      </c>
      <c r="DL30" s="50">
        <v>0</v>
      </c>
      <c r="DM30" s="50">
        <v>0</v>
      </c>
      <c r="DN30" s="469"/>
      <c r="DO30" s="50">
        <v>0</v>
      </c>
      <c r="DP30" s="50">
        <v>0</v>
      </c>
      <c r="DQ30" s="50">
        <v>0</v>
      </c>
      <c r="DR30" s="50">
        <v>479.70000000000073</v>
      </c>
      <c r="DS30" s="469"/>
      <c r="DT30" s="50">
        <v>0</v>
      </c>
      <c r="DU30" s="50">
        <v>0</v>
      </c>
      <c r="DV30" s="50">
        <v>0</v>
      </c>
      <c r="DW30" s="50">
        <v>560.40000000000146</v>
      </c>
      <c r="DX30" s="469"/>
      <c r="DY30" s="50">
        <v>0</v>
      </c>
      <c r="DZ30" s="50">
        <v>0</v>
      </c>
      <c r="EA30" s="50">
        <v>0</v>
      </c>
      <c r="EB30" s="50">
        <v>3644.5000000000418</v>
      </c>
      <c r="EC30" s="469"/>
      <c r="ED30" s="50">
        <v>0</v>
      </c>
      <c r="EE30" s="50">
        <v>0</v>
      </c>
      <c r="EF30" s="50">
        <v>0</v>
      </c>
      <c r="EG30" s="50">
        <v>0</v>
      </c>
      <c r="EH30" s="469"/>
      <c r="EI30" s="50">
        <v>0</v>
      </c>
      <c r="EJ30" s="50">
        <v>0</v>
      </c>
      <c r="EK30" s="50">
        <v>0</v>
      </c>
      <c r="EL30" s="50">
        <v>427.300000000007</v>
      </c>
      <c r="EM30" s="469"/>
      <c r="EN30" s="50">
        <v>0</v>
      </c>
      <c r="EO30" s="50">
        <v>0</v>
      </c>
      <c r="EP30" s="50">
        <v>0</v>
      </c>
      <c r="EQ30" s="50">
        <v>110.90000000000509</v>
      </c>
      <c r="ER30" s="469"/>
      <c r="ES30" s="50">
        <v>0</v>
      </c>
      <c r="ET30" s="50">
        <v>0</v>
      </c>
      <c r="EU30" s="50">
        <v>0</v>
      </c>
      <c r="EV30" s="50">
        <v>0</v>
      </c>
      <c r="EW30" s="469"/>
      <c r="EX30" s="50">
        <v>0</v>
      </c>
      <c r="EY30" s="50">
        <v>0</v>
      </c>
      <c r="EZ30" s="50">
        <v>0</v>
      </c>
      <c r="FA30" s="50">
        <v>166.00000000000364</v>
      </c>
      <c r="FB30" s="469"/>
      <c r="FC30" s="50">
        <v>0</v>
      </c>
      <c r="FD30" s="50">
        <v>0</v>
      </c>
      <c r="FE30" s="50">
        <v>0</v>
      </c>
      <c r="FF30" s="50">
        <v>3153.9</v>
      </c>
      <c r="FG30" s="469"/>
      <c r="FH30" s="50">
        <v>0</v>
      </c>
      <c r="FI30" s="50">
        <v>0</v>
      </c>
      <c r="FJ30" s="50">
        <v>0</v>
      </c>
      <c r="FK30" s="50">
        <v>156</v>
      </c>
      <c r="FL30" s="469"/>
      <c r="FM30" s="50">
        <v>0</v>
      </c>
      <c r="FN30" s="50">
        <v>0</v>
      </c>
      <c r="FO30" s="50">
        <v>0</v>
      </c>
      <c r="FP30" s="50">
        <v>99.900000000001455</v>
      </c>
      <c r="FQ30" s="469"/>
      <c r="FR30" s="50">
        <v>0</v>
      </c>
      <c r="FS30" s="50">
        <v>0</v>
      </c>
      <c r="FT30" s="50">
        <v>0</v>
      </c>
      <c r="FU30" s="50">
        <v>274</v>
      </c>
      <c r="FV30" s="469"/>
      <c r="FW30" s="50">
        <v>0</v>
      </c>
      <c r="FX30" s="50">
        <v>0</v>
      </c>
      <c r="FY30" s="50">
        <v>0</v>
      </c>
      <c r="FZ30" s="50">
        <v>0</v>
      </c>
      <c r="GA30" s="469"/>
      <c r="GB30" s="50">
        <v>0</v>
      </c>
      <c r="GC30" s="50">
        <v>0</v>
      </c>
      <c r="GD30" s="50">
        <v>0</v>
      </c>
      <c r="GE30" s="50">
        <v>156.09999999999854</v>
      </c>
      <c r="GF30" s="469"/>
      <c r="GG30" s="50">
        <v>0</v>
      </c>
      <c r="GH30" s="50">
        <v>0</v>
      </c>
      <c r="GI30" s="50">
        <v>0</v>
      </c>
      <c r="GJ30" s="50">
        <v>0</v>
      </c>
      <c r="GK30" s="469"/>
      <c r="GL30" s="50">
        <v>0</v>
      </c>
      <c r="GM30" s="50">
        <v>0</v>
      </c>
      <c r="GN30" s="50">
        <v>0</v>
      </c>
      <c r="GO30" s="50">
        <v>782.59999999999854</v>
      </c>
      <c r="GP30" s="469"/>
      <c r="GQ30" s="50">
        <v>0</v>
      </c>
      <c r="GR30" s="50">
        <v>0</v>
      </c>
      <c r="GS30" s="50">
        <v>0</v>
      </c>
      <c r="GT30" s="50">
        <v>256.50000000000364</v>
      </c>
      <c r="GU30" s="469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48420.874999999942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9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9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9"/>
      <c r="S31" s="457">
        <v>24.375000000000057</v>
      </c>
      <c r="T31" s="50">
        <v>99.549999999999898</v>
      </c>
      <c r="U31" s="507">
        <v>243.15000000000055</v>
      </c>
      <c r="V31" s="50">
        <f>'Punten per wedstrijd'!F30</f>
        <v>235.50000000000023</v>
      </c>
      <c r="W31" s="469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9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9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9"/>
      <c r="AM31" s="457">
        <v>52.374999999999773</v>
      </c>
      <c r="AN31" s="457">
        <v>225.34999999999991</v>
      </c>
      <c r="AO31" s="457">
        <v>265.38749999999891</v>
      </c>
      <c r="AP31" s="50">
        <v>473.79999999999927</v>
      </c>
      <c r="AQ31" s="469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9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9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9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9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9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9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9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9"/>
      <c r="CF31" s="50">
        <v>0</v>
      </c>
      <c r="CG31" s="50">
        <v>230.89999999999918</v>
      </c>
      <c r="CH31" s="50">
        <v>46.800000000000409</v>
      </c>
      <c r="CI31" s="50">
        <v>389</v>
      </c>
      <c r="CJ31" s="469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9"/>
      <c r="CP31" s="577">
        <v>128.14999999999964</v>
      </c>
      <c r="CQ31" s="577">
        <v>272.79999999999927</v>
      </c>
      <c r="CR31" s="577">
        <v>309.30000000000109</v>
      </c>
      <c r="CS31" s="50">
        <v>434</v>
      </c>
      <c r="CT31" s="469"/>
      <c r="CU31" s="50">
        <v>0</v>
      </c>
      <c r="CV31" s="50">
        <v>277.39999999999964</v>
      </c>
      <c r="CW31" s="50">
        <v>227.55000000000109</v>
      </c>
      <c r="CX31" s="589">
        <v>704.89999999999964</v>
      </c>
      <c r="CY31" s="469"/>
      <c r="CZ31" s="50">
        <v>0</v>
      </c>
      <c r="DA31" s="50">
        <v>71.999999999996362</v>
      </c>
      <c r="DB31" s="50">
        <v>179.02500000000055</v>
      </c>
      <c r="DC31" s="50">
        <v>66</v>
      </c>
      <c r="DD31" s="469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69"/>
      <c r="DJ31" s="50">
        <v>0</v>
      </c>
      <c r="DK31" s="50">
        <v>0</v>
      </c>
      <c r="DL31" s="50">
        <v>0</v>
      </c>
      <c r="DM31" s="50">
        <v>0</v>
      </c>
      <c r="DN31" s="469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69"/>
      <c r="DT31" s="50">
        <v>0</v>
      </c>
      <c r="DU31" s="50">
        <v>0</v>
      </c>
      <c r="DV31" s="50">
        <v>418.79999999999427</v>
      </c>
      <c r="DW31" s="50">
        <v>316.30000000000291</v>
      </c>
      <c r="DX31" s="469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69"/>
      <c r="ED31" s="50">
        <v>0</v>
      </c>
      <c r="EE31" s="50">
        <v>0</v>
      </c>
      <c r="EF31" s="50">
        <v>0</v>
      </c>
      <c r="EG31" s="50">
        <v>0</v>
      </c>
      <c r="EH31" s="469"/>
      <c r="EI31" s="50">
        <v>0</v>
      </c>
      <c r="EJ31" s="50">
        <v>0</v>
      </c>
      <c r="EK31" s="50">
        <v>122.62499999999727</v>
      </c>
      <c r="EL31" s="50">
        <v>313.00000000000364</v>
      </c>
      <c r="EM31" s="469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69"/>
      <c r="ES31" s="50">
        <v>0</v>
      </c>
      <c r="ET31" s="50">
        <v>23.049999999999272</v>
      </c>
      <c r="EU31" s="50">
        <v>96.899999999995089</v>
      </c>
      <c r="EV31" s="50">
        <v>0</v>
      </c>
      <c r="EW31" s="469"/>
      <c r="EX31" s="50">
        <v>0</v>
      </c>
      <c r="EY31" s="50">
        <v>0</v>
      </c>
      <c r="EZ31" s="50">
        <v>0</v>
      </c>
      <c r="FA31" s="50">
        <v>248.40000000000873</v>
      </c>
      <c r="FB31" s="469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69"/>
      <c r="FH31" s="50">
        <v>0</v>
      </c>
      <c r="FI31" s="50">
        <v>0</v>
      </c>
      <c r="FJ31" s="50">
        <v>261.44999999999345</v>
      </c>
      <c r="FK31" s="50">
        <v>197.70000000000073</v>
      </c>
      <c r="FL31" s="469"/>
      <c r="FM31" s="50">
        <v>0</v>
      </c>
      <c r="FN31" s="50">
        <v>0</v>
      </c>
      <c r="FO31" s="50">
        <v>0</v>
      </c>
      <c r="FP31" s="50">
        <v>189.10000000000218</v>
      </c>
      <c r="FQ31" s="469"/>
      <c r="FR31" s="50">
        <v>0</v>
      </c>
      <c r="FS31" s="50">
        <v>0</v>
      </c>
      <c r="FT31" s="50">
        <v>0</v>
      </c>
      <c r="FU31" s="50">
        <v>543.20000000000437</v>
      </c>
      <c r="FV31" s="469"/>
      <c r="FW31" s="50">
        <v>0</v>
      </c>
      <c r="FX31" s="50">
        <v>0</v>
      </c>
      <c r="FY31" s="50">
        <v>0</v>
      </c>
      <c r="FZ31" s="50">
        <v>0</v>
      </c>
      <c r="GA31" s="469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69"/>
      <c r="GG31" s="50">
        <v>0</v>
      </c>
      <c r="GH31" s="50">
        <v>0</v>
      </c>
      <c r="GI31" s="50">
        <v>0</v>
      </c>
      <c r="GJ31" s="50">
        <v>0</v>
      </c>
      <c r="GK31" s="469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69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69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39949.19999999991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9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9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9"/>
      <c r="S32" s="457">
        <v>24.5</v>
      </c>
      <c r="T32" s="50">
        <v>188.59999999999991</v>
      </c>
      <c r="U32" s="507">
        <v>248.32499999999993</v>
      </c>
      <c r="V32" s="50">
        <f>'Punten per wedstrijd'!F31</f>
        <v>121.50000000000045</v>
      </c>
      <c r="W32" s="469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9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9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9"/>
      <c r="AM32" s="457">
        <v>90.649999999999977</v>
      </c>
      <c r="AN32" s="457">
        <v>69.300000000000182</v>
      </c>
      <c r="AO32" s="457">
        <v>289.76249999999959</v>
      </c>
      <c r="AP32" s="50">
        <v>454.99999999999909</v>
      </c>
      <c r="AQ32" s="469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9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9"/>
      <c r="BB32" s="50">
        <v>0</v>
      </c>
      <c r="BC32" s="50">
        <v>24.450000000000045</v>
      </c>
      <c r="BD32" s="50">
        <v>401.69999999999959</v>
      </c>
      <c r="BE32" s="50">
        <v>404</v>
      </c>
      <c r="BF32" s="469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9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9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9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9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9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9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9"/>
      <c r="CP32" s="577">
        <v>106.14999999999964</v>
      </c>
      <c r="CQ32" s="577">
        <v>130.65000000000009</v>
      </c>
      <c r="CR32" s="577">
        <v>124.31250000000068</v>
      </c>
      <c r="CS32" s="50">
        <v>419.19999999999891</v>
      </c>
      <c r="CT32" s="469"/>
      <c r="CU32" s="50">
        <v>0</v>
      </c>
      <c r="CV32" s="50">
        <v>48.900000000000091</v>
      </c>
      <c r="CW32" s="50">
        <v>216.45000000000027</v>
      </c>
      <c r="CX32" s="589">
        <v>456.99999999999818</v>
      </c>
      <c r="CY32" s="469"/>
      <c r="CZ32" s="50">
        <v>0</v>
      </c>
      <c r="DA32" s="50">
        <v>0</v>
      </c>
      <c r="DB32" s="50">
        <v>10.725000000000136</v>
      </c>
      <c r="DC32" s="50">
        <v>111</v>
      </c>
      <c r="DD32" s="469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69"/>
      <c r="DJ32" s="50">
        <v>109.70000000000073</v>
      </c>
      <c r="DK32" s="50">
        <v>0</v>
      </c>
      <c r="DL32" s="50">
        <v>0</v>
      </c>
      <c r="DM32" s="50">
        <v>0</v>
      </c>
      <c r="DN32" s="469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69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69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69"/>
      <c r="ED32" s="50">
        <v>37.5</v>
      </c>
      <c r="EE32" s="50">
        <v>0</v>
      </c>
      <c r="EF32" s="50">
        <v>0</v>
      </c>
      <c r="EG32" s="50">
        <v>0</v>
      </c>
      <c r="EH32" s="469"/>
      <c r="EI32" s="50">
        <v>46</v>
      </c>
      <c r="EJ32" s="50">
        <v>0</v>
      </c>
      <c r="EK32" s="50">
        <v>18.97499999999809</v>
      </c>
      <c r="EL32" s="50">
        <v>303.49999999999818</v>
      </c>
      <c r="EM32" s="469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69"/>
      <c r="ES32" s="50">
        <v>68.5</v>
      </c>
      <c r="ET32" s="50">
        <v>49.899999999998727</v>
      </c>
      <c r="EU32" s="50">
        <v>84.299999999999727</v>
      </c>
      <c r="EV32" s="50">
        <v>0</v>
      </c>
      <c r="EW32" s="469"/>
      <c r="EX32" s="50">
        <v>15.125000000001819</v>
      </c>
      <c r="EY32" s="50">
        <v>0</v>
      </c>
      <c r="EZ32" s="50">
        <v>0</v>
      </c>
      <c r="FA32" s="50">
        <v>204.19999999999891</v>
      </c>
      <c r="FB32" s="469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69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69"/>
      <c r="FM32" s="50">
        <v>79.875000000002728</v>
      </c>
      <c r="FN32" s="50">
        <v>0</v>
      </c>
      <c r="FO32" s="50">
        <v>0</v>
      </c>
      <c r="FP32" s="50">
        <v>169.44999999999709</v>
      </c>
      <c r="FQ32" s="469"/>
      <c r="FR32" s="50">
        <v>72.250000000003638</v>
      </c>
      <c r="FS32" s="50">
        <v>0</v>
      </c>
      <c r="FT32" s="50">
        <v>0</v>
      </c>
      <c r="FU32" s="50">
        <v>409.49999999999818</v>
      </c>
      <c r="FV32" s="469"/>
      <c r="FW32" s="50">
        <v>49.899999999999864</v>
      </c>
      <c r="FX32" s="50">
        <v>0</v>
      </c>
      <c r="FY32" s="50">
        <v>0</v>
      </c>
      <c r="FZ32" s="50">
        <v>0</v>
      </c>
      <c r="GA32" s="469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69"/>
      <c r="GG32" s="50">
        <v>84.900000000002365</v>
      </c>
      <c r="GH32" s="50">
        <v>0</v>
      </c>
      <c r="GI32" s="50">
        <v>0</v>
      </c>
      <c r="GJ32" s="50">
        <v>0</v>
      </c>
      <c r="GK32" s="469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69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69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2012</v>
      </c>
      <c r="B33" s="46">
        <f t="shared" si="0"/>
        <v>39642.750000000189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9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9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9"/>
      <c r="S33" s="457">
        <v>0</v>
      </c>
      <c r="T33" s="50">
        <v>61.300000000000068</v>
      </c>
      <c r="U33" s="507">
        <v>191.8499999999998</v>
      </c>
      <c r="V33" s="50">
        <f>'Punten per wedstrijd'!F32</f>
        <v>256.39999999999986</v>
      </c>
      <c r="W33" s="469"/>
      <c r="X33" s="50">
        <v>0</v>
      </c>
      <c r="Y33" s="50">
        <v>334.04999999999973</v>
      </c>
      <c r="Z33" s="50">
        <v>135</v>
      </c>
      <c r="AA33" s="50">
        <v>236.80000000000018</v>
      </c>
      <c r="AB33" s="469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9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9"/>
      <c r="AM33" s="457">
        <v>0</v>
      </c>
      <c r="AN33" s="457">
        <v>284.5</v>
      </c>
      <c r="AO33" s="457">
        <v>218.55000000000041</v>
      </c>
      <c r="AP33" s="50">
        <v>429.39999999999964</v>
      </c>
      <c r="AQ33" s="469"/>
      <c r="AR33" s="50">
        <v>0</v>
      </c>
      <c r="AS33" s="50">
        <v>87.25</v>
      </c>
      <c r="AT33" s="50">
        <v>0</v>
      </c>
      <c r="AU33" s="50">
        <v>218</v>
      </c>
      <c r="AV33" s="469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9"/>
      <c r="BB33" s="50">
        <v>0</v>
      </c>
      <c r="BC33" s="50">
        <v>102</v>
      </c>
      <c r="BD33" s="50">
        <v>150.30000000000007</v>
      </c>
      <c r="BE33" s="50">
        <v>490.15</v>
      </c>
      <c r="BF33" s="469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9"/>
      <c r="BL33" s="50">
        <v>0</v>
      </c>
      <c r="BM33" s="50">
        <v>41.75</v>
      </c>
      <c r="BN33" s="50">
        <v>128.625</v>
      </c>
      <c r="BO33" s="50">
        <v>144.9</v>
      </c>
      <c r="BP33" s="469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9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9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9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9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9"/>
      <c r="CP33" s="577">
        <v>0</v>
      </c>
      <c r="CQ33" s="577">
        <v>301.25</v>
      </c>
      <c r="CR33" s="577">
        <v>240.75000000000068</v>
      </c>
      <c r="CS33" s="50">
        <v>482.90000000000146</v>
      </c>
      <c r="CT33" s="469"/>
      <c r="CU33" s="50">
        <v>0</v>
      </c>
      <c r="CV33" s="50">
        <v>227.14999999999873</v>
      </c>
      <c r="CW33" s="50">
        <v>162.82500000000095</v>
      </c>
      <c r="CX33" s="589">
        <v>445.45000000000255</v>
      </c>
      <c r="CY33" s="469"/>
      <c r="CZ33" s="50">
        <v>0</v>
      </c>
      <c r="DA33" s="50">
        <v>151.850000000004</v>
      </c>
      <c r="DB33" s="50">
        <v>68.400000000000546</v>
      </c>
      <c r="DC33" s="50">
        <v>91.2</v>
      </c>
      <c r="DD33" s="469"/>
      <c r="DE33" s="50">
        <v>0</v>
      </c>
      <c r="DF33" s="50">
        <v>0</v>
      </c>
      <c r="DG33" s="50">
        <v>2095.2749999999992</v>
      </c>
      <c r="DH33" s="50">
        <v>1254.9000000000001</v>
      </c>
      <c r="DI33" s="469"/>
      <c r="DJ33" s="50">
        <v>0</v>
      </c>
      <c r="DK33" s="50">
        <v>0</v>
      </c>
      <c r="DL33" s="50">
        <v>0</v>
      </c>
      <c r="DM33" s="50">
        <v>0</v>
      </c>
      <c r="DN33" s="469"/>
      <c r="DO33" s="50">
        <v>0</v>
      </c>
      <c r="DP33" s="50">
        <v>0</v>
      </c>
      <c r="DQ33" s="50">
        <v>217.05000000000109</v>
      </c>
      <c r="DR33" s="50">
        <v>610.90000000000146</v>
      </c>
      <c r="DS33" s="469"/>
      <c r="DT33" s="50">
        <v>0</v>
      </c>
      <c r="DU33" s="50">
        <v>0</v>
      </c>
      <c r="DV33" s="50">
        <v>448.27500000000191</v>
      </c>
      <c r="DW33" s="50">
        <v>380.90000000000146</v>
      </c>
      <c r="DX33" s="469"/>
      <c r="DY33" s="50">
        <v>0</v>
      </c>
      <c r="DZ33" s="50">
        <v>0</v>
      </c>
      <c r="EA33" s="50">
        <v>2672.7000000000439</v>
      </c>
      <c r="EB33" s="50">
        <v>3990.3999999999851</v>
      </c>
      <c r="EC33" s="469"/>
      <c r="ED33" s="50">
        <v>0</v>
      </c>
      <c r="EE33" s="50">
        <v>0</v>
      </c>
      <c r="EF33" s="50">
        <v>0</v>
      </c>
      <c r="EG33" s="50">
        <v>0</v>
      </c>
      <c r="EH33" s="469"/>
      <c r="EI33" s="50">
        <v>0</v>
      </c>
      <c r="EJ33" s="50">
        <v>0</v>
      </c>
      <c r="EK33" s="50">
        <v>239.69999999999345</v>
      </c>
      <c r="EL33" s="50">
        <v>398.79999999999563</v>
      </c>
      <c r="EM33" s="469"/>
      <c r="EN33" s="50">
        <v>0</v>
      </c>
      <c r="EO33" s="50">
        <v>0</v>
      </c>
      <c r="EP33" s="50">
        <v>221.99999999999727</v>
      </c>
      <c r="EQ33" s="50">
        <v>213.19999999999709</v>
      </c>
      <c r="ER33" s="469"/>
      <c r="ES33" s="50">
        <v>0</v>
      </c>
      <c r="ET33" s="50">
        <v>0</v>
      </c>
      <c r="EU33" s="50">
        <v>109.87499999999727</v>
      </c>
      <c r="EV33" s="50">
        <v>0</v>
      </c>
      <c r="EW33" s="469"/>
      <c r="EX33" s="50">
        <v>0</v>
      </c>
      <c r="EY33" s="50">
        <v>0</v>
      </c>
      <c r="EZ33" s="50">
        <v>0</v>
      </c>
      <c r="FA33" s="50">
        <v>261.49999999999454</v>
      </c>
      <c r="FB33" s="469"/>
      <c r="FC33" s="50">
        <v>0</v>
      </c>
      <c r="FD33" s="50">
        <v>0</v>
      </c>
      <c r="FE33" s="50">
        <v>1818.0000000001337</v>
      </c>
      <c r="FF33" s="50">
        <v>2821.2000000000007</v>
      </c>
      <c r="FG33" s="469"/>
      <c r="FH33" s="50">
        <v>0</v>
      </c>
      <c r="FI33" s="50">
        <v>0</v>
      </c>
      <c r="FJ33" s="50">
        <v>197.47499999999673</v>
      </c>
      <c r="FK33" s="50">
        <v>221.59999999999491</v>
      </c>
      <c r="FL33" s="469"/>
      <c r="FM33" s="50">
        <v>0</v>
      </c>
      <c r="FN33" s="50">
        <v>0</v>
      </c>
      <c r="FO33" s="50">
        <v>0</v>
      </c>
      <c r="FP33" s="50">
        <v>489.19999999999345</v>
      </c>
      <c r="FQ33" s="469"/>
      <c r="FR33" s="50">
        <v>0</v>
      </c>
      <c r="FS33" s="50">
        <v>0</v>
      </c>
      <c r="FT33" s="50">
        <v>0</v>
      </c>
      <c r="FU33" s="50">
        <v>485.89999999999054</v>
      </c>
      <c r="FV33" s="469"/>
      <c r="FW33" s="50">
        <v>0</v>
      </c>
      <c r="FX33" s="50">
        <v>0</v>
      </c>
      <c r="FY33" s="50">
        <v>0</v>
      </c>
      <c r="FZ33" s="50">
        <v>0</v>
      </c>
      <c r="GA33" s="469"/>
      <c r="GB33" s="50">
        <v>0</v>
      </c>
      <c r="GC33" s="50">
        <v>0</v>
      </c>
      <c r="GD33" s="50">
        <v>318.18750000000273</v>
      </c>
      <c r="GE33" s="50">
        <v>290.60000000000218</v>
      </c>
      <c r="GF33" s="469"/>
      <c r="GG33" s="50">
        <v>0</v>
      </c>
      <c r="GH33" s="50">
        <v>0</v>
      </c>
      <c r="GI33" s="50">
        <v>0</v>
      </c>
      <c r="GJ33" s="50">
        <v>0</v>
      </c>
      <c r="GK33" s="469"/>
      <c r="GL33" s="50">
        <v>0</v>
      </c>
      <c r="GM33" s="50">
        <v>0</v>
      </c>
      <c r="GN33" s="50">
        <v>783.37500000001091</v>
      </c>
      <c r="GO33" s="50">
        <v>1127.9000000000051</v>
      </c>
      <c r="GP33" s="469"/>
      <c r="GQ33" s="50">
        <v>0</v>
      </c>
      <c r="GR33" s="50">
        <v>0</v>
      </c>
      <c r="GS33" s="50">
        <v>211.31250000000546</v>
      </c>
      <c r="GT33" s="50">
        <v>201.5</v>
      </c>
      <c r="GU33" s="469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3381</v>
      </c>
      <c r="B34" s="46">
        <f t="shared" si="0"/>
        <v>8229.300000000012</v>
      </c>
      <c r="C34" s="42"/>
      <c r="D34" s="50">
        <v>0</v>
      </c>
      <c r="E34" s="494">
        <v>0</v>
      </c>
      <c r="F34" s="50">
        <v>0</v>
      </c>
      <c r="G34" s="50">
        <f>'Punten per wedstrijd'!E137</f>
        <v>205.5</v>
      </c>
      <c r="H34" s="469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9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9"/>
      <c r="S34" s="457">
        <v>0</v>
      </c>
      <c r="T34" s="50">
        <v>0</v>
      </c>
      <c r="U34" s="507">
        <v>0</v>
      </c>
      <c r="V34" s="50">
        <f>'Punten per wedstrijd'!F33</f>
        <v>317.99999999999977</v>
      </c>
      <c r="W34" s="469"/>
      <c r="X34" s="50">
        <v>0</v>
      </c>
      <c r="Y34" s="50">
        <v>0</v>
      </c>
      <c r="Z34" s="50">
        <v>0</v>
      </c>
      <c r="AA34" s="50">
        <v>292.49999999999955</v>
      </c>
      <c r="AB34" s="469"/>
      <c r="AC34" s="50">
        <v>0</v>
      </c>
      <c r="AD34" s="50">
        <v>0</v>
      </c>
      <c r="AE34" s="50">
        <v>0</v>
      </c>
      <c r="AF34" s="50">
        <v>556.80000000000018</v>
      </c>
      <c r="AG34" s="469"/>
      <c r="AH34" s="50">
        <v>0</v>
      </c>
      <c r="AI34" s="50">
        <v>0</v>
      </c>
      <c r="AJ34" s="50">
        <v>0</v>
      </c>
      <c r="AK34" s="50">
        <v>572.25</v>
      </c>
      <c r="AL34" s="469"/>
      <c r="AM34" s="457">
        <v>0</v>
      </c>
      <c r="AN34" s="457">
        <v>0</v>
      </c>
      <c r="AO34" s="457">
        <v>0</v>
      </c>
      <c r="AP34" s="50">
        <v>481.05000000000018</v>
      </c>
      <c r="AQ34" s="469"/>
      <c r="AR34" s="50">
        <v>0</v>
      </c>
      <c r="AS34" s="50">
        <v>0</v>
      </c>
      <c r="AT34" s="50">
        <v>0</v>
      </c>
      <c r="AU34" s="50">
        <v>179.89999999999998</v>
      </c>
      <c r="AV34" s="469"/>
      <c r="AW34" s="50">
        <v>0</v>
      </c>
      <c r="AX34" s="50">
        <v>0</v>
      </c>
      <c r="AY34" s="50">
        <v>0</v>
      </c>
      <c r="AZ34" s="50">
        <v>907.19999999999982</v>
      </c>
      <c r="BA34" s="469"/>
      <c r="BB34" s="494">
        <v>0</v>
      </c>
      <c r="BC34" s="50">
        <v>0</v>
      </c>
      <c r="BD34" s="50">
        <v>0</v>
      </c>
      <c r="BE34" s="50">
        <v>521.5</v>
      </c>
      <c r="BF34" s="469"/>
      <c r="BG34" s="50">
        <v>0</v>
      </c>
      <c r="BH34" s="50">
        <v>0</v>
      </c>
      <c r="BI34" s="50">
        <v>0</v>
      </c>
      <c r="BJ34" s="50">
        <v>210.5</v>
      </c>
      <c r="BK34" s="469"/>
      <c r="BL34" s="50">
        <v>0</v>
      </c>
      <c r="BM34" s="50">
        <v>0</v>
      </c>
      <c r="BN34" s="50">
        <v>0</v>
      </c>
      <c r="BO34" s="50">
        <v>82.5</v>
      </c>
      <c r="BP34" s="469"/>
      <c r="BQ34" s="50">
        <v>0</v>
      </c>
      <c r="BR34" s="50">
        <v>0</v>
      </c>
      <c r="BS34" s="50">
        <v>0</v>
      </c>
      <c r="BT34" s="50">
        <v>531.05000000000018</v>
      </c>
      <c r="BU34" s="469"/>
      <c r="BV34" s="50">
        <v>0</v>
      </c>
      <c r="BW34" s="50">
        <v>0</v>
      </c>
      <c r="BX34" s="50">
        <v>0</v>
      </c>
      <c r="BY34" s="50">
        <v>654.30000000000018</v>
      </c>
      <c r="BZ34" s="469"/>
      <c r="CA34" s="50">
        <v>0</v>
      </c>
      <c r="CB34" s="50">
        <v>0</v>
      </c>
      <c r="CC34" s="50">
        <v>0</v>
      </c>
      <c r="CD34" s="50">
        <v>361.95000000000073</v>
      </c>
      <c r="CE34" s="469"/>
      <c r="CF34" s="50">
        <v>0</v>
      </c>
      <c r="CG34" s="50">
        <v>0</v>
      </c>
      <c r="CH34" s="50">
        <v>0</v>
      </c>
      <c r="CI34" s="50">
        <v>222.00000000000182</v>
      </c>
      <c r="CJ34" s="469"/>
      <c r="CK34" s="50">
        <v>0</v>
      </c>
      <c r="CL34" s="50">
        <v>0</v>
      </c>
      <c r="CM34" s="50">
        <v>0</v>
      </c>
      <c r="CN34" s="50">
        <v>344.6</v>
      </c>
      <c r="CO34" s="469"/>
      <c r="CP34" s="577">
        <v>0</v>
      </c>
      <c r="CQ34" s="577">
        <v>0</v>
      </c>
      <c r="CR34" s="577">
        <v>0</v>
      </c>
      <c r="CS34" s="50">
        <v>253.30000000000473</v>
      </c>
      <c r="CT34" s="469"/>
      <c r="CU34" s="50">
        <v>0</v>
      </c>
      <c r="CV34" s="50">
        <v>0</v>
      </c>
      <c r="CW34" s="50">
        <v>0</v>
      </c>
      <c r="CX34" s="589">
        <v>475.600000000004</v>
      </c>
      <c r="CY34" s="469"/>
      <c r="CZ34" s="50">
        <v>0</v>
      </c>
      <c r="DA34" s="50">
        <v>0</v>
      </c>
      <c r="DB34" s="50">
        <v>0</v>
      </c>
      <c r="DC34" s="50">
        <v>150</v>
      </c>
      <c r="DD34" s="469"/>
      <c r="DE34" s="50"/>
      <c r="DF34" s="50"/>
      <c r="DG34" s="50"/>
      <c r="DH34" s="50"/>
      <c r="DI34" s="469"/>
      <c r="DJ34" s="50"/>
      <c r="DK34" s="50"/>
      <c r="DL34" s="50"/>
      <c r="DM34" s="50"/>
      <c r="DN34" s="469"/>
      <c r="DO34" s="50"/>
      <c r="DP34" s="50"/>
      <c r="DQ34" s="50"/>
      <c r="DR34" s="50"/>
      <c r="DS34" s="469"/>
      <c r="DT34" s="50"/>
      <c r="DU34" s="50"/>
      <c r="DV34" s="50"/>
      <c r="DW34" s="50"/>
      <c r="DX34" s="469"/>
      <c r="DY34" s="50"/>
      <c r="DZ34" s="50"/>
      <c r="EA34" s="50"/>
      <c r="EB34" s="50"/>
      <c r="EC34" s="469"/>
      <c r="ED34" s="50"/>
      <c r="EE34" s="50"/>
      <c r="EF34" s="50"/>
      <c r="EG34" s="50"/>
      <c r="EH34" s="469"/>
      <c r="EI34" s="50"/>
      <c r="EJ34" s="50"/>
      <c r="EK34" s="50"/>
      <c r="EL34" s="50"/>
      <c r="EM34" s="469"/>
      <c r="EN34" s="50"/>
      <c r="EO34" s="50"/>
      <c r="EP34" s="50"/>
      <c r="EQ34" s="50"/>
      <c r="ER34" s="469"/>
      <c r="ES34" s="50"/>
      <c r="ET34" s="50"/>
      <c r="EU34" s="50"/>
      <c r="EV34" s="50"/>
      <c r="EW34" s="469"/>
      <c r="EX34" s="50"/>
      <c r="EY34" s="50"/>
      <c r="EZ34" s="50"/>
      <c r="FA34" s="50"/>
      <c r="FB34" s="469"/>
      <c r="FC34" s="50"/>
      <c r="FD34" s="50"/>
      <c r="FE34" s="50"/>
      <c r="FF34" s="50"/>
      <c r="FG34" s="469"/>
      <c r="FH34" s="50"/>
      <c r="FI34" s="50"/>
      <c r="FJ34" s="50"/>
      <c r="FK34" s="50"/>
      <c r="FL34" s="469"/>
      <c r="FM34" s="50"/>
      <c r="FN34" s="50"/>
      <c r="FO34" s="50"/>
      <c r="FP34" s="50"/>
      <c r="FQ34" s="469"/>
      <c r="FR34" s="50"/>
      <c r="FS34" s="50"/>
      <c r="FT34" s="50"/>
      <c r="FU34" s="50"/>
      <c r="FV34" s="469"/>
      <c r="FW34" s="50"/>
      <c r="FX34" s="50"/>
      <c r="FY34" s="50"/>
      <c r="FZ34" s="50"/>
      <c r="GA34" s="469"/>
      <c r="GB34" s="50"/>
      <c r="GC34" s="50"/>
      <c r="GD34" s="50"/>
      <c r="GE34" s="50"/>
      <c r="GF34" s="469"/>
      <c r="GG34" s="50"/>
      <c r="GH34" s="50"/>
      <c r="GI34" s="50"/>
      <c r="GJ34" s="50"/>
      <c r="GK34" s="469"/>
      <c r="GL34" s="50"/>
      <c r="GM34" s="50"/>
      <c r="GN34" s="50"/>
      <c r="GO34" s="50"/>
      <c r="GP34" s="469"/>
      <c r="GQ34" s="50"/>
      <c r="GR34" s="50"/>
      <c r="GS34" s="50"/>
      <c r="GT34" s="50"/>
      <c r="GU34" s="469"/>
      <c r="GZ34" s="21"/>
      <c r="HA34" s="37"/>
      <c r="HI34" s="462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58149.562499999884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9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9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9"/>
      <c r="S35" s="457">
        <v>42.5</v>
      </c>
      <c r="T35" s="50">
        <v>72.89999999999992</v>
      </c>
      <c r="U35" s="507">
        <v>189.37499999999966</v>
      </c>
      <c r="V35" s="50">
        <f>'Punten per wedstrijd'!F34</f>
        <v>165.40000000000009</v>
      </c>
      <c r="W35" s="469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9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9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9"/>
      <c r="AM35" s="457">
        <v>70.274999999999864</v>
      </c>
      <c r="AN35" s="457">
        <v>217.25000000000068</v>
      </c>
      <c r="AO35" s="457">
        <v>195.41250000000014</v>
      </c>
      <c r="AP35" s="50">
        <v>437.79999999999927</v>
      </c>
      <c r="AQ35" s="469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9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9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9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9"/>
      <c r="BL35" s="50">
        <v>0</v>
      </c>
      <c r="BM35" s="50">
        <v>8.4500000000002728</v>
      </c>
      <c r="BN35" s="50">
        <v>135</v>
      </c>
      <c r="BO35" s="50">
        <v>206.8</v>
      </c>
      <c r="BP35" s="469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9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9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9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9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9"/>
      <c r="CP35" s="577">
        <v>160.32499999999936</v>
      </c>
      <c r="CQ35" s="577">
        <v>260.90000000000146</v>
      </c>
      <c r="CR35" s="577">
        <v>296.40000000000055</v>
      </c>
      <c r="CS35" s="50">
        <v>400.89999999999964</v>
      </c>
      <c r="CT35" s="469"/>
      <c r="CU35" s="50">
        <v>0</v>
      </c>
      <c r="CV35" s="50">
        <v>318.79999999999836</v>
      </c>
      <c r="CW35" s="50">
        <v>402.07500000000164</v>
      </c>
      <c r="CX35" s="589">
        <v>663.20000000000073</v>
      </c>
      <c r="CY35" s="469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9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69"/>
      <c r="DJ35" s="50">
        <v>52.649999999999181</v>
      </c>
      <c r="DK35" s="50">
        <v>0</v>
      </c>
      <c r="DL35" s="50">
        <v>0</v>
      </c>
      <c r="DM35" s="50">
        <v>0</v>
      </c>
      <c r="DN35" s="469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69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69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69"/>
      <c r="ED35" s="50">
        <v>4.9499999999998181</v>
      </c>
      <c r="EE35" s="50">
        <v>0</v>
      </c>
      <c r="EF35" s="50">
        <v>0</v>
      </c>
      <c r="EG35" s="50">
        <v>0</v>
      </c>
      <c r="EH35" s="469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69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69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69"/>
      <c r="EX35" s="50">
        <v>46.125</v>
      </c>
      <c r="EY35" s="50">
        <v>0</v>
      </c>
      <c r="EZ35" s="50">
        <v>0</v>
      </c>
      <c r="FA35" s="50">
        <v>261</v>
      </c>
      <c r="FB35" s="469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69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69"/>
      <c r="FM35" s="50">
        <v>105.07500000000073</v>
      </c>
      <c r="FN35" s="50">
        <v>0</v>
      </c>
      <c r="FO35" s="50">
        <v>0</v>
      </c>
      <c r="FP35" s="50">
        <v>338.64999999999418</v>
      </c>
      <c r="FQ35" s="469"/>
      <c r="FR35" s="50">
        <v>104.35000000000036</v>
      </c>
      <c r="FS35" s="50">
        <v>0</v>
      </c>
      <c r="FT35" s="50">
        <v>0</v>
      </c>
      <c r="FU35" s="50">
        <v>411.29999999999927</v>
      </c>
      <c r="FV35" s="469"/>
      <c r="FW35" s="50">
        <v>22.074999999999818</v>
      </c>
      <c r="FX35" s="50">
        <v>0</v>
      </c>
      <c r="FY35" s="50">
        <v>0</v>
      </c>
      <c r="FZ35" s="50">
        <v>0</v>
      </c>
      <c r="GA35" s="469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69"/>
      <c r="GG35" s="50">
        <v>132.54999999999745</v>
      </c>
      <c r="GH35" s="50">
        <v>0</v>
      </c>
      <c r="GI35" s="50">
        <v>0</v>
      </c>
      <c r="GJ35" s="50">
        <v>0</v>
      </c>
      <c r="GK35" s="469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69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69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46338.850000000042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9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9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9"/>
      <c r="S36" s="457">
        <v>9.4499999999999318</v>
      </c>
      <c r="T36" s="50">
        <v>0</v>
      </c>
      <c r="U36" s="507">
        <v>187.27500000000003</v>
      </c>
      <c r="V36" s="50">
        <f>'Punten per wedstrijd'!F35</f>
        <v>290.59999999999991</v>
      </c>
      <c r="W36" s="469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9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9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9"/>
      <c r="AM36" s="457">
        <v>93.149999999999977</v>
      </c>
      <c r="AN36" s="457">
        <v>236.17499999999973</v>
      </c>
      <c r="AO36" s="457">
        <v>317.21249999999986</v>
      </c>
      <c r="AP36" s="50">
        <v>537.5</v>
      </c>
      <c r="AQ36" s="469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9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9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9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9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9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9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9"/>
      <c r="CA36" s="50">
        <v>0</v>
      </c>
      <c r="CB36" s="50">
        <v>166</v>
      </c>
      <c r="CC36" s="50">
        <v>239.25</v>
      </c>
      <c r="CD36" s="50">
        <v>366.30000000000109</v>
      </c>
      <c r="CE36" s="469"/>
      <c r="CF36" s="50">
        <v>0</v>
      </c>
      <c r="CG36" s="50">
        <v>209.59999999999945</v>
      </c>
      <c r="CH36" s="50">
        <v>432.15000000000123</v>
      </c>
      <c r="CI36" s="50">
        <v>356</v>
      </c>
      <c r="CJ36" s="469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9"/>
      <c r="CP36" s="577">
        <v>105.20000000000027</v>
      </c>
      <c r="CQ36" s="577">
        <v>336.95000000000073</v>
      </c>
      <c r="CR36" s="577">
        <v>316.98749999999973</v>
      </c>
      <c r="CS36" s="50">
        <v>492.89999999999964</v>
      </c>
      <c r="CT36" s="469"/>
      <c r="CU36" s="50">
        <v>0</v>
      </c>
      <c r="CV36" s="50">
        <v>113.30000000000109</v>
      </c>
      <c r="CW36" s="50">
        <v>244.19999999999754</v>
      </c>
      <c r="CX36" s="589">
        <v>48.699999999998909</v>
      </c>
      <c r="CY36" s="469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9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69"/>
      <c r="DJ36" s="50">
        <v>20.949999999998909</v>
      </c>
      <c r="DK36" s="50">
        <v>0</v>
      </c>
      <c r="DL36" s="50">
        <v>0</v>
      </c>
      <c r="DM36" s="50">
        <v>0</v>
      </c>
      <c r="DN36" s="469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69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69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69"/>
      <c r="ED36" s="50">
        <v>112.62499999999909</v>
      </c>
      <c r="EE36" s="50">
        <v>0</v>
      </c>
      <c r="EF36" s="50">
        <v>0</v>
      </c>
      <c r="EG36" s="50">
        <v>0</v>
      </c>
      <c r="EH36" s="469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69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69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69"/>
      <c r="EX36" s="50">
        <v>138.49999999999818</v>
      </c>
      <c r="EY36" s="50">
        <v>0</v>
      </c>
      <c r="EZ36" s="50">
        <v>0</v>
      </c>
      <c r="FA36" s="50">
        <v>165.00000000000364</v>
      </c>
      <c r="FB36" s="469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69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69"/>
      <c r="FM36" s="50">
        <v>70.875000000000909</v>
      </c>
      <c r="FN36" s="50">
        <v>0</v>
      </c>
      <c r="FO36" s="50">
        <v>0</v>
      </c>
      <c r="FP36" s="50">
        <v>470.44999999999345</v>
      </c>
      <c r="FQ36" s="469"/>
      <c r="FR36" s="50">
        <v>32.050000000000182</v>
      </c>
      <c r="FS36" s="50">
        <v>0</v>
      </c>
      <c r="FT36" s="50">
        <v>0</v>
      </c>
      <c r="FU36" s="50">
        <v>469.39999999999782</v>
      </c>
      <c r="FV36" s="469"/>
      <c r="FW36" s="50">
        <v>41.474999999999</v>
      </c>
      <c r="FX36" s="50">
        <v>0</v>
      </c>
      <c r="FY36" s="50">
        <v>0</v>
      </c>
      <c r="FZ36" s="50">
        <v>0</v>
      </c>
      <c r="GA36" s="469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69"/>
      <c r="GG36" s="50">
        <v>53.500000000001819</v>
      </c>
      <c r="GH36" s="50">
        <v>0</v>
      </c>
      <c r="GI36" s="50">
        <v>0</v>
      </c>
      <c r="GJ36" s="50">
        <v>0</v>
      </c>
      <c r="GK36" s="469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69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69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49797.212500000103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9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9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9"/>
      <c r="S37" s="457">
        <v>10.5</v>
      </c>
      <c r="T37" s="50">
        <v>88.799999999999841</v>
      </c>
      <c r="U37" s="507">
        <v>215.62499999999966</v>
      </c>
      <c r="V37" s="50">
        <f>'Punten per wedstrijd'!F36</f>
        <v>271.50000000000045</v>
      </c>
      <c r="W37" s="469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9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9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9"/>
      <c r="AM37" s="457">
        <v>52.799999999999841</v>
      </c>
      <c r="AN37" s="457">
        <v>215.50000000000023</v>
      </c>
      <c r="AO37" s="457">
        <v>305.625</v>
      </c>
      <c r="AP37" s="50">
        <v>584.29999999999973</v>
      </c>
      <c r="AQ37" s="469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9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9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9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9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9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9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9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9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9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9"/>
      <c r="CP37" s="577">
        <v>155.025000000001</v>
      </c>
      <c r="CQ37" s="577">
        <v>201.59999999999945</v>
      </c>
      <c r="CR37" s="577">
        <v>257.10000000000218</v>
      </c>
      <c r="CS37" s="50">
        <v>476.69999999999891</v>
      </c>
      <c r="CT37" s="469"/>
      <c r="CU37" s="50">
        <v>0</v>
      </c>
      <c r="CV37" s="50">
        <v>231.19999999999936</v>
      </c>
      <c r="CW37" s="50">
        <v>375.75000000000136</v>
      </c>
      <c r="CX37" s="589">
        <v>322</v>
      </c>
      <c r="CY37" s="469"/>
      <c r="CZ37" s="50">
        <v>0</v>
      </c>
      <c r="DA37" s="50">
        <v>0</v>
      </c>
      <c r="DB37" s="50">
        <v>157.50000000000136</v>
      </c>
      <c r="DC37" s="50">
        <v>39</v>
      </c>
      <c r="DD37" s="469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69"/>
      <c r="DJ37" s="50">
        <v>52.449999999999818</v>
      </c>
      <c r="DK37" s="50">
        <v>0</v>
      </c>
      <c r="DL37" s="50">
        <v>0</v>
      </c>
      <c r="DM37" s="50">
        <v>0</v>
      </c>
      <c r="DN37" s="469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69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69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69"/>
      <c r="ED37" s="50">
        <v>12.375000000000909</v>
      </c>
      <c r="EE37" s="50">
        <v>0</v>
      </c>
      <c r="EF37" s="50">
        <v>0</v>
      </c>
      <c r="EG37" s="50">
        <v>0</v>
      </c>
      <c r="EH37" s="469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69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69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69"/>
      <c r="EX37" s="50">
        <v>38.5</v>
      </c>
      <c r="EY37" s="50">
        <v>0</v>
      </c>
      <c r="EZ37" s="50">
        <v>0</v>
      </c>
      <c r="FA37" s="50">
        <v>346.40000000000873</v>
      </c>
      <c r="FB37" s="469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69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69"/>
      <c r="FM37" s="50">
        <v>59.300000000000182</v>
      </c>
      <c r="FN37" s="50">
        <v>0</v>
      </c>
      <c r="FO37" s="50">
        <v>0</v>
      </c>
      <c r="FP37" s="50">
        <v>120.90000000001237</v>
      </c>
      <c r="FQ37" s="469"/>
      <c r="FR37" s="50">
        <v>61.199999999998909</v>
      </c>
      <c r="FS37" s="50">
        <v>0</v>
      </c>
      <c r="FT37" s="50">
        <v>0</v>
      </c>
      <c r="FU37" s="50">
        <v>437.00000000001091</v>
      </c>
      <c r="FV37" s="469"/>
      <c r="FW37" s="50">
        <v>46.900000000000773</v>
      </c>
      <c r="FX37" s="50">
        <v>0</v>
      </c>
      <c r="FY37" s="50">
        <v>0</v>
      </c>
      <c r="FZ37" s="50">
        <v>0</v>
      </c>
      <c r="GA37" s="469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69"/>
      <c r="GG37" s="50">
        <v>61.475000000000364</v>
      </c>
      <c r="GH37" s="50">
        <v>0</v>
      </c>
      <c r="GI37" s="50">
        <v>0</v>
      </c>
      <c r="GJ37" s="50">
        <v>0</v>
      </c>
      <c r="GK37" s="469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69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69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52951.924999999675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9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9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9"/>
      <c r="S38" s="457">
        <v>0</v>
      </c>
      <c r="T38" s="50">
        <v>72.499999999999886</v>
      </c>
      <c r="U38" s="507">
        <v>209.40000000000038</v>
      </c>
      <c r="V38" s="50">
        <f>'Punten per wedstrijd'!F37</f>
        <v>240.70000000000005</v>
      </c>
      <c r="W38" s="469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9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9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9"/>
      <c r="AM38" s="457">
        <v>72.074999999999932</v>
      </c>
      <c r="AN38" s="457">
        <v>324.54999999999995</v>
      </c>
      <c r="AO38" s="457">
        <v>265.04999999999939</v>
      </c>
      <c r="AP38" s="50">
        <v>432.39999999999964</v>
      </c>
      <c r="AQ38" s="469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9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9"/>
      <c r="BB38" s="50">
        <v>0</v>
      </c>
      <c r="BC38" s="50">
        <v>157</v>
      </c>
      <c r="BD38" s="50">
        <v>189.22499999999809</v>
      </c>
      <c r="BE38" s="50">
        <v>354.7</v>
      </c>
      <c r="BF38" s="469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9"/>
      <c r="BL38" s="50">
        <v>0</v>
      </c>
      <c r="BM38" s="50">
        <v>124</v>
      </c>
      <c r="BN38" s="50">
        <v>143.625</v>
      </c>
      <c r="BO38" s="50">
        <v>210</v>
      </c>
      <c r="BP38" s="469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9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9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9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9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9"/>
      <c r="CP38" s="577">
        <v>108.49999999999909</v>
      </c>
      <c r="CQ38" s="577">
        <v>265.64999999999918</v>
      </c>
      <c r="CR38" s="577">
        <v>310.87500000000068</v>
      </c>
      <c r="CS38" s="50">
        <v>358.89999999999964</v>
      </c>
      <c r="CT38" s="469"/>
      <c r="CU38" s="50">
        <v>0</v>
      </c>
      <c r="CV38" s="50">
        <v>90.775000000000546</v>
      </c>
      <c r="CW38" s="50">
        <v>442.31249999999864</v>
      </c>
      <c r="CX38" s="589">
        <v>310.09999999999854</v>
      </c>
      <c r="CY38" s="469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9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69"/>
      <c r="DJ38" s="50">
        <v>97.75</v>
      </c>
      <c r="DK38" s="50">
        <v>0</v>
      </c>
      <c r="DL38" s="50">
        <v>0</v>
      </c>
      <c r="DM38" s="50">
        <v>0</v>
      </c>
      <c r="DN38" s="469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69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69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69"/>
      <c r="ED38" s="50">
        <v>25.524999999998727</v>
      </c>
      <c r="EE38" s="50">
        <v>0</v>
      </c>
      <c r="EF38" s="50">
        <v>0</v>
      </c>
      <c r="EG38" s="50">
        <v>0</v>
      </c>
      <c r="EH38" s="469"/>
      <c r="EI38" s="50">
        <v>13.349999999999</v>
      </c>
      <c r="EJ38" s="50">
        <v>0</v>
      </c>
      <c r="EK38" s="50">
        <v>160.64999999999509</v>
      </c>
      <c r="EL38" s="50">
        <v>456</v>
      </c>
      <c r="EM38" s="469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69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69"/>
      <c r="EX38" s="50">
        <v>108.74999999999909</v>
      </c>
      <c r="EY38" s="50">
        <v>0</v>
      </c>
      <c r="EZ38" s="50">
        <v>0</v>
      </c>
      <c r="FA38" s="50">
        <v>162.40000000000509</v>
      </c>
      <c r="FB38" s="469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69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69"/>
      <c r="FM38" s="50">
        <v>70.5</v>
      </c>
      <c r="FN38" s="50">
        <v>0</v>
      </c>
      <c r="FO38" s="50">
        <v>0</v>
      </c>
      <c r="FP38" s="50">
        <v>229.700000000008</v>
      </c>
      <c r="FQ38" s="469"/>
      <c r="FR38" s="50">
        <v>6.5999999999994543</v>
      </c>
      <c r="FS38" s="50">
        <v>0</v>
      </c>
      <c r="FT38" s="50">
        <v>0</v>
      </c>
      <c r="FU38" s="50">
        <v>419.00000000000364</v>
      </c>
      <c r="FV38" s="469"/>
      <c r="FW38" s="50">
        <v>41.325000000000045</v>
      </c>
      <c r="FX38" s="50">
        <v>0</v>
      </c>
      <c r="FY38" s="50">
        <v>0</v>
      </c>
      <c r="FZ38" s="50">
        <v>0</v>
      </c>
      <c r="GA38" s="469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69"/>
      <c r="GG38" s="50">
        <v>14.5</v>
      </c>
      <c r="GH38" s="50">
        <v>0</v>
      </c>
      <c r="GI38" s="50">
        <v>0</v>
      </c>
      <c r="GJ38" s="50">
        <v>0</v>
      </c>
      <c r="GK38" s="469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69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69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3396</v>
      </c>
      <c r="B39" s="46">
        <f t="shared" si="1"/>
        <v>8995.4999999999909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9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9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9"/>
      <c r="S39" s="457">
        <v>0</v>
      </c>
      <c r="T39" s="50">
        <v>0</v>
      </c>
      <c r="U39" s="507">
        <v>0</v>
      </c>
      <c r="V39" s="50">
        <f>'Punten per wedstrijd'!F38</f>
        <v>286.70000000000073</v>
      </c>
      <c r="W39" s="469"/>
      <c r="X39" s="50">
        <v>0</v>
      </c>
      <c r="Y39" s="50">
        <v>0</v>
      </c>
      <c r="Z39" s="50">
        <v>0</v>
      </c>
      <c r="AA39" s="50">
        <v>205.20000000000027</v>
      </c>
      <c r="AB39" s="469"/>
      <c r="AC39" s="50">
        <v>0</v>
      </c>
      <c r="AD39" s="50">
        <v>0</v>
      </c>
      <c r="AE39" s="50">
        <v>0</v>
      </c>
      <c r="AF39" s="50">
        <v>941.70000000000027</v>
      </c>
      <c r="AG39" s="469"/>
      <c r="AH39" s="50">
        <v>0</v>
      </c>
      <c r="AI39" s="50">
        <v>0</v>
      </c>
      <c r="AJ39" s="50">
        <v>0</v>
      </c>
      <c r="AK39" s="50">
        <v>726.69999999999936</v>
      </c>
      <c r="AL39" s="469"/>
      <c r="AM39" s="457">
        <v>0</v>
      </c>
      <c r="AN39" s="457">
        <v>0</v>
      </c>
      <c r="AO39" s="457">
        <v>0</v>
      </c>
      <c r="AP39" s="50">
        <v>664.19999999999982</v>
      </c>
      <c r="AQ39" s="469"/>
      <c r="AR39" s="50">
        <v>0</v>
      </c>
      <c r="AS39" s="50">
        <v>0</v>
      </c>
      <c r="AT39" s="50">
        <v>0</v>
      </c>
      <c r="AU39" s="50">
        <v>236</v>
      </c>
      <c r="AV39" s="469"/>
      <c r="AW39" s="50">
        <v>0</v>
      </c>
      <c r="AX39" s="50">
        <v>0</v>
      </c>
      <c r="AY39" s="50">
        <v>0</v>
      </c>
      <c r="AZ39" s="50">
        <v>933.09999999999945</v>
      </c>
      <c r="BA39" s="469"/>
      <c r="BB39" s="50">
        <v>0</v>
      </c>
      <c r="BC39" s="50">
        <v>0</v>
      </c>
      <c r="BD39" s="50">
        <v>0</v>
      </c>
      <c r="BE39" s="50">
        <v>495.4</v>
      </c>
      <c r="BF39" s="469"/>
      <c r="BG39" s="50">
        <v>0</v>
      </c>
      <c r="BH39" s="50">
        <v>0</v>
      </c>
      <c r="BI39" s="50">
        <v>0</v>
      </c>
      <c r="BJ39" s="50">
        <v>259.7</v>
      </c>
      <c r="BK39" s="469"/>
      <c r="BL39" s="50">
        <v>0</v>
      </c>
      <c r="BM39" s="50">
        <v>0</v>
      </c>
      <c r="BN39" s="50">
        <v>0</v>
      </c>
      <c r="BO39" s="50">
        <v>140.6</v>
      </c>
      <c r="BP39" s="469"/>
      <c r="BQ39" s="50">
        <v>0</v>
      </c>
      <c r="BR39" s="50">
        <v>0</v>
      </c>
      <c r="BS39" s="50">
        <v>0</v>
      </c>
      <c r="BT39" s="50">
        <v>581.49999999999909</v>
      </c>
      <c r="BU39" s="469"/>
      <c r="BV39" s="50">
        <v>0</v>
      </c>
      <c r="BW39" s="50">
        <v>0</v>
      </c>
      <c r="BX39" s="50">
        <v>0</v>
      </c>
      <c r="BY39" s="50">
        <v>546.19999999999618</v>
      </c>
      <c r="BZ39" s="469"/>
      <c r="CA39" s="50">
        <v>0</v>
      </c>
      <c r="CB39" s="50">
        <v>0</v>
      </c>
      <c r="CC39" s="50">
        <v>0</v>
      </c>
      <c r="CD39" s="50">
        <v>418.49999999999818</v>
      </c>
      <c r="CE39" s="469"/>
      <c r="CF39" s="50">
        <v>0</v>
      </c>
      <c r="CG39" s="50">
        <v>0</v>
      </c>
      <c r="CH39" s="50">
        <v>0</v>
      </c>
      <c r="CI39" s="50">
        <v>307.49999999999818</v>
      </c>
      <c r="CJ39" s="469"/>
      <c r="CK39" s="50">
        <v>0</v>
      </c>
      <c r="CL39" s="50">
        <v>0</v>
      </c>
      <c r="CM39" s="50">
        <v>0</v>
      </c>
      <c r="CN39" s="50">
        <v>235</v>
      </c>
      <c r="CO39" s="469"/>
      <c r="CP39" s="577">
        <v>0</v>
      </c>
      <c r="CQ39" s="577">
        <v>0</v>
      </c>
      <c r="CR39" s="577">
        <v>0</v>
      </c>
      <c r="CS39" s="50">
        <v>333.60000000000036</v>
      </c>
      <c r="CT39" s="469"/>
      <c r="CU39" s="50">
        <v>0</v>
      </c>
      <c r="CV39" s="50">
        <v>0</v>
      </c>
      <c r="CW39" s="50">
        <v>0</v>
      </c>
      <c r="CX39" s="589">
        <v>668.09999999999854</v>
      </c>
      <c r="CY39" s="469"/>
      <c r="CZ39" s="50">
        <v>0</v>
      </c>
      <c r="DA39" s="50">
        <v>0</v>
      </c>
      <c r="DB39" s="50">
        <v>0</v>
      </c>
      <c r="DC39" s="50">
        <v>29.4</v>
      </c>
      <c r="DD39" s="469"/>
      <c r="DE39" s="50"/>
      <c r="DF39" s="50"/>
      <c r="DG39" s="50"/>
      <c r="DH39" s="50"/>
      <c r="DI39" s="469"/>
      <c r="DJ39" s="50"/>
      <c r="DK39" s="50"/>
      <c r="DL39" s="50"/>
      <c r="DM39" s="50"/>
      <c r="DN39" s="469"/>
      <c r="DO39" s="50"/>
      <c r="DP39" s="50"/>
      <c r="DQ39" s="50"/>
      <c r="DR39" s="50"/>
      <c r="DS39" s="469"/>
      <c r="DT39" s="50"/>
      <c r="DU39" s="50"/>
      <c r="DV39" s="50"/>
      <c r="DW39" s="50"/>
      <c r="DX39" s="469"/>
      <c r="DY39" s="50"/>
      <c r="DZ39" s="50"/>
      <c r="EA39" s="50"/>
      <c r="EB39" s="50"/>
      <c r="EC39" s="469"/>
      <c r="ED39" s="50"/>
      <c r="EE39" s="50"/>
      <c r="EF39" s="50"/>
      <c r="EG39" s="50"/>
      <c r="EH39" s="469"/>
      <c r="EI39" s="50"/>
      <c r="EJ39" s="50"/>
      <c r="EK39" s="50"/>
      <c r="EL39" s="50"/>
      <c r="EM39" s="469"/>
      <c r="EN39" s="50"/>
      <c r="EO39" s="50"/>
      <c r="EP39" s="50"/>
      <c r="EQ39" s="50"/>
      <c r="ER39" s="469"/>
      <c r="ES39" s="50"/>
      <c r="ET39" s="50"/>
      <c r="EU39" s="50"/>
      <c r="EV39" s="50"/>
      <c r="EW39" s="469"/>
      <c r="EX39" s="50"/>
      <c r="EY39" s="50"/>
      <c r="EZ39" s="50"/>
      <c r="FA39" s="50"/>
      <c r="FB39" s="469"/>
      <c r="FC39" s="50"/>
      <c r="FD39" s="50"/>
      <c r="FE39" s="50"/>
      <c r="FF39" s="50"/>
      <c r="FG39" s="469"/>
      <c r="FH39" s="50"/>
      <c r="FI39" s="50"/>
      <c r="FJ39" s="50"/>
      <c r="FK39" s="50"/>
      <c r="FL39" s="469"/>
      <c r="FM39" s="50"/>
      <c r="FN39" s="50"/>
      <c r="FO39" s="50"/>
      <c r="FP39" s="50"/>
      <c r="FQ39" s="469"/>
      <c r="FR39" s="50"/>
      <c r="FS39" s="50"/>
      <c r="FT39" s="50"/>
      <c r="FU39" s="50"/>
      <c r="FV39" s="469"/>
      <c r="FW39" s="50"/>
      <c r="FX39" s="50"/>
      <c r="FY39" s="50"/>
      <c r="FZ39" s="50"/>
      <c r="GA39" s="469"/>
      <c r="GB39" s="50"/>
      <c r="GC39" s="50"/>
      <c r="GD39" s="50"/>
      <c r="GE39" s="50"/>
      <c r="GF39" s="469"/>
      <c r="GG39" s="50"/>
      <c r="GH39" s="50"/>
      <c r="GI39" s="50"/>
      <c r="GJ39" s="50"/>
      <c r="GK39" s="469"/>
      <c r="GL39" s="50"/>
      <c r="GM39" s="50"/>
      <c r="GN39" s="50"/>
      <c r="GO39" s="50"/>
      <c r="GP39" s="469"/>
      <c r="GQ39" s="50"/>
      <c r="GR39" s="50"/>
      <c r="GS39" s="50"/>
      <c r="GT39" s="50"/>
      <c r="GU39" s="469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2008</v>
      </c>
      <c r="B40" s="46">
        <f t="shared" si="1"/>
        <v>33262.849999999969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9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9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9"/>
      <c r="S40" s="457">
        <v>0</v>
      </c>
      <c r="T40" s="50">
        <v>122.5</v>
      </c>
      <c r="U40" s="507">
        <v>371.85000000000048</v>
      </c>
      <c r="V40" s="50">
        <f>'Punten per wedstrijd'!F39</f>
        <v>9.6000000000003638</v>
      </c>
      <c r="W40" s="469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9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9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9"/>
      <c r="AM40" s="457">
        <v>0</v>
      </c>
      <c r="AN40" s="457">
        <v>80.150000000000091</v>
      </c>
      <c r="AO40" s="457">
        <v>484.76250000000027</v>
      </c>
      <c r="AP40" s="50">
        <v>321.30000000000018</v>
      </c>
      <c r="AQ40" s="469"/>
      <c r="AR40" s="50">
        <v>0</v>
      </c>
      <c r="AS40" s="50">
        <v>84</v>
      </c>
      <c r="AT40" s="50">
        <v>374.10000000000014</v>
      </c>
      <c r="AU40" s="50">
        <v>16.5</v>
      </c>
      <c r="AV40" s="469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9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9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9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9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9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9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9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9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9"/>
      <c r="CP40" s="577">
        <v>0</v>
      </c>
      <c r="CQ40" s="577">
        <v>241.49999999999909</v>
      </c>
      <c r="CR40" s="577">
        <v>311.51249999999891</v>
      </c>
      <c r="CS40" s="50">
        <v>206.09999999999945</v>
      </c>
      <c r="CT40" s="469"/>
      <c r="CU40" s="50">
        <v>0</v>
      </c>
      <c r="CV40" s="50">
        <v>127.94999999999936</v>
      </c>
      <c r="CW40" s="50">
        <v>83.924999999999727</v>
      </c>
      <c r="CX40" s="589">
        <v>187.69999999999891</v>
      </c>
      <c r="CY40" s="469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9"/>
      <c r="DE40" s="50">
        <v>0</v>
      </c>
      <c r="DF40" s="50">
        <v>0</v>
      </c>
      <c r="DG40" s="50">
        <v>1331.700000000001</v>
      </c>
      <c r="DH40" s="50">
        <v>1289.6000000000006</v>
      </c>
      <c r="DI40" s="469"/>
      <c r="DJ40" s="50">
        <v>0</v>
      </c>
      <c r="DK40" s="50">
        <v>0</v>
      </c>
      <c r="DL40" s="50">
        <v>0</v>
      </c>
      <c r="DM40" s="50">
        <v>0</v>
      </c>
      <c r="DN40" s="469"/>
      <c r="DO40" s="50">
        <v>0</v>
      </c>
      <c r="DP40" s="50">
        <v>0</v>
      </c>
      <c r="DQ40" s="50">
        <v>124.80000000000246</v>
      </c>
      <c r="DR40" s="50">
        <v>218.89999999999964</v>
      </c>
      <c r="DS40" s="469"/>
      <c r="DT40" s="50">
        <v>0</v>
      </c>
      <c r="DU40" s="50">
        <v>0</v>
      </c>
      <c r="DV40" s="50">
        <v>289.65000000000327</v>
      </c>
      <c r="DW40" s="50">
        <v>42.799999999997453</v>
      </c>
      <c r="DX40" s="469"/>
      <c r="DY40" s="50">
        <v>0</v>
      </c>
      <c r="DZ40" s="50">
        <v>0</v>
      </c>
      <c r="EA40" s="50">
        <v>2472.0000000000559</v>
      </c>
      <c r="EB40" s="50">
        <v>2904.2999999999683</v>
      </c>
      <c r="EC40" s="469"/>
      <c r="ED40" s="50">
        <v>0</v>
      </c>
      <c r="EE40" s="50">
        <v>0</v>
      </c>
      <c r="EF40" s="50">
        <v>0</v>
      </c>
      <c r="EG40" s="50">
        <v>0</v>
      </c>
      <c r="EH40" s="469"/>
      <c r="EI40" s="50">
        <v>0</v>
      </c>
      <c r="EJ40" s="50">
        <v>0</v>
      </c>
      <c r="EK40" s="50">
        <v>194.92499999999973</v>
      </c>
      <c r="EL40" s="50">
        <v>101.99999999999636</v>
      </c>
      <c r="EM40" s="469"/>
      <c r="EN40" s="50">
        <v>0</v>
      </c>
      <c r="EO40" s="50">
        <v>0</v>
      </c>
      <c r="EP40" s="50">
        <v>408.45000000000027</v>
      </c>
      <c r="EQ40" s="50">
        <v>334.69999999999709</v>
      </c>
      <c r="ER40" s="469"/>
      <c r="ES40" s="50">
        <v>0</v>
      </c>
      <c r="ET40" s="50">
        <v>0</v>
      </c>
      <c r="EU40" s="50">
        <v>183.52500000000327</v>
      </c>
      <c r="EV40" s="50">
        <v>0</v>
      </c>
      <c r="EW40" s="469"/>
      <c r="EX40" s="50">
        <v>0</v>
      </c>
      <c r="EY40" s="50">
        <v>0</v>
      </c>
      <c r="EZ40" s="50">
        <v>0</v>
      </c>
      <c r="FA40" s="50">
        <v>417.399999999996</v>
      </c>
      <c r="FB40" s="469"/>
      <c r="FC40" s="50">
        <v>0</v>
      </c>
      <c r="FD40" s="50">
        <v>0</v>
      </c>
      <c r="FE40" s="50">
        <v>1816.1249999999673</v>
      </c>
      <c r="FF40" s="50">
        <v>834.3</v>
      </c>
      <c r="FG40" s="469"/>
      <c r="FH40" s="50">
        <v>0</v>
      </c>
      <c r="FI40" s="50">
        <v>0</v>
      </c>
      <c r="FJ40" s="50">
        <v>219.37500000000273</v>
      </c>
      <c r="FK40" s="50">
        <v>252.69999999999345</v>
      </c>
      <c r="FL40" s="469"/>
      <c r="FM40" s="50">
        <v>0</v>
      </c>
      <c r="FN40" s="50">
        <v>0</v>
      </c>
      <c r="FO40" s="50">
        <v>0</v>
      </c>
      <c r="FP40" s="50">
        <v>335.84999999999491</v>
      </c>
      <c r="FQ40" s="469"/>
      <c r="FR40" s="50">
        <v>0</v>
      </c>
      <c r="FS40" s="50">
        <v>0</v>
      </c>
      <c r="FT40" s="50">
        <v>0</v>
      </c>
      <c r="FU40" s="50">
        <v>431.59999999999854</v>
      </c>
      <c r="FV40" s="469"/>
      <c r="FW40" s="50">
        <v>0</v>
      </c>
      <c r="FX40" s="50">
        <v>0</v>
      </c>
      <c r="FY40" s="50">
        <v>0</v>
      </c>
      <c r="FZ40" s="50">
        <v>0</v>
      </c>
      <c r="GA40" s="469"/>
      <c r="GB40" s="50">
        <v>0</v>
      </c>
      <c r="GC40" s="50">
        <v>0</v>
      </c>
      <c r="GD40" s="50">
        <v>413.36250000000109</v>
      </c>
      <c r="GE40" s="50">
        <v>245.30000000000291</v>
      </c>
      <c r="GF40" s="469"/>
      <c r="GG40" s="50">
        <v>0</v>
      </c>
      <c r="GH40" s="50">
        <v>0</v>
      </c>
      <c r="GI40" s="50">
        <v>0</v>
      </c>
      <c r="GJ40" s="50">
        <v>0</v>
      </c>
      <c r="GK40" s="469"/>
      <c r="GL40" s="50">
        <v>0</v>
      </c>
      <c r="GM40" s="50">
        <v>0</v>
      </c>
      <c r="GN40" s="50">
        <v>969</v>
      </c>
      <c r="GO40" s="50">
        <v>551.90000000000873</v>
      </c>
      <c r="GP40" s="469"/>
      <c r="GQ40" s="50">
        <v>0</v>
      </c>
      <c r="GR40" s="50">
        <v>0</v>
      </c>
      <c r="GS40" s="50">
        <v>376.31250000000273</v>
      </c>
      <c r="GT40" s="50">
        <v>232.49999999999272</v>
      </c>
      <c r="GU40" s="469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55522.887500000244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9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9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9"/>
      <c r="S41" s="457">
        <v>13.325000000000045</v>
      </c>
      <c r="T41" s="50">
        <v>168.14999999999998</v>
      </c>
      <c r="U41" s="507">
        <v>129.37500000000051</v>
      </c>
      <c r="V41" s="50">
        <f>'Punten per wedstrijd'!F40</f>
        <v>231.80000000000018</v>
      </c>
      <c r="W41" s="469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9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9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9"/>
      <c r="AM41" s="457">
        <v>112.77499999999998</v>
      </c>
      <c r="AN41" s="457">
        <v>233.5</v>
      </c>
      <c r="AO41" s="457">
        <v>192.5249999999985</v>
      </c>
      <c r="AP41" s="50">
        <v>608.5</v>
      </c>
      <c r="AQ41" s="469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9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9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9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9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9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9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9"/>
      <c r="CA41" s="50">
        <v>0</v>
      </c>
      <c r="CB41" s="50">
        <v>246</v>
      </c>
      <c r="CC41" s="50">
        <v>97.500000000000682</v>
      </c>
      <c r="CD41" s="50">
        <v>333.29999999999927</v>
      </c>
      <c r="CE41" s="469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9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9"/>
      <c r="CP41" s="577">
        <v>135.84999999999991</v>
      </c>
      <c r="CQ41" s="577">
        <v>285.30000000000109</v>
      </c>
      <c r="CR41" s="577">
        <v>478.19999999999891</v>
      </c>
      <c r="CS41" s="50">
        <v>431.89999999999782</v>
      </c>
      <c r="CT41" s="469"/>
      <c r="CU41" s="50">
        <v>0</v>
      </c>
      <c r="CV41" s="50">
        <v>158.25</v>
      </c>
      <c r="CW41" s="50">
        <v>224.62499999999727</v>
      </c>
      <c r="CX41" s="589">
        <v>646</v>
      </c>
      <c r="CY41" s="469"/>
      <c r="CZ41" s="50">
        <v>0</v>
      </c>
      <c r="DA41" s="50">
        <v>66.500000000003638</v>
      </c>
      <c r="DB41" s="50">
        <v>0</v>
      </c>
      <c r="DC41" s="50">
        <v>302.7</v>
      </c>
      <c r="DD41" s="469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69"/>
      <c r="DJ41" s="50">
        <v>158.94999999999982</v>
      </c>
      <c r="DK41" s="50">
        <v>0</v>
      </c>
      <c r="DL41" s="50">
        <v>0</v>
      </c>
      <c r="DM41" s="50">
        <v>0</v>
      </c>
      <c r="DN41" s="469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69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69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69"/>
      <c r="ED41" s="50">
        <v>5.250000000001819</v>
      </c>
      <c r="EE41" s="50">
        <v>0</v>
      </c>
      <c r="EF41" s="50">
        <v>0</v>
      </c>
      <c r="EG41" s="50">
        <v>0</v>
      </c>
      <c r="EH41" s="469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69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69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69"/>
      <c r="EX41" s="50">
        <v>20.625</v>
      </c>
      <c r="EY41" s="50">
        <v>0</v>
      </c>
      <c r="EZ41" s="50">
        <v>0</v>
      </c>
      <c r="FA41" s="50">
        <v>185.50000000000364</v>
      </c>
      <c r="FB41" s="469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69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69"/>
      <c r="FM41" s="50">
        <v>78.299999999999272</v>
      </c>
      <c r="FN41" s="50">
        <v>0</v>
      </c>
      <c r="FO41" s="50">
        <v>0</v>
      </c>
      <c r="FP41" s="50">
        <v>282.79999999999927</v>
      </c>
      <c r="FQ41" s="469"/>
      <c r="FR41" s="50">
        <v>30.099999999998545</v>
      </c>
      <c r="FS41" s="50">
        <v>0</v>
      </c>
      <c r="FT41" s="50">
        <v>0</v>
      </c>
      <c r="FU41" s="50">
        <v>439.69999999999709</v>
      </c>
      <c r="FV41" s="469"/>
      <c r="FW41" s="50">
        <v>8.8500000000001364</v>
      </c>
      <c r="FX41" s="50">
        <v>0</v>
      </c>
      <c r="FY41" s="50">
        <v>0</v>
      </c>
      <c r="FZ41" s="50">
        <v>0</v>
      </c>
      <c r="GA41" s="469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69"/>
      <c r="GG41" s="50">
        <v>130.97499999999945</v>
      </c>
      <c r="GH41" s="50">
        <v>0</v>
      </c>
      <c r="GI41" s="50">
        <v>0</v>
      </c>
      <c r="GJ41" s="50">
        <v>0</v>
      </c>
      <c r="GK41" s="469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69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69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50187.312500000196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9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9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9"/>
      <c r="S42" s="457">
        <v>35.375000000000057</v>
      </c>
      <c r="T42" s="50">
        <v>146.54999999999995</v>
      </c>
      <c r="U42" s="507">
        <v>261.37499999999983</v>
      </c>
      <c r="V42" s="50">
        <f>'Punten per wedstrijd'!F41</f>
        <v>510.39999999999986</v>
      </c>
      <c r="W42" s="469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9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9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9"/>
      <c r="AM42" s="457">
        <v>70.449999999999818</v>
      </c>
      <c r="AN42" s="457">
        <v>275</v>
      </c>
      <c r="AO42" s="457">
        <v>190.31249999999932</v>
      </c>
      <c r="AP42" s="50">
        <v>673.50000000000091</v>
      </c>
      <c r="AQ42" s="469"/>
      <c r="AR42" s="50">
        <v>70.624999999999545</v>
      </c>
      <c r="AS42" s="50">
        <v>248.75</v>
      </c>
      <c r="AT42" s="50">
        <v>442.875</v>
      </c>
      <c r="AU42" s="50">
        <v>419.1</v>
      </c>
      <c r="AV42" s="469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9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9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9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9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9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9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9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9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9"/>
      <c r="CP42" s="577">
        <v>110.79999999999973</v>
      </c>
      <c r="CQ42" s="577">
        <v>214.949999999998</v>
      </c>
      <c r="CR42" s="577">
        <v>344.10000000000014</v>
      </c>
      <c r="CS42" s="50">
        <v>349.39999999999964</v>
      </c>
      <c r="CT42" s="469"/>
      <c r="CU42" s="50">
        <v>0</v>
      </c>
      <c r="CV42" s="50">
        <v>102.84999999999764</v>
      </c>
      <c r="CW42" s="50">
        <v>50.474999999998772</v>
      </c>
      <c r="CX42" s="589">
        <v>188.40000000000146</v>
      </c>
      <c r="CY42" s="469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9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69"/>
      <c r="DJ42" s="50">
        <v>55.474999999999454</v>
      </c>
      <c r="DK42" s="50">
        <v>0</v>
      </c>
      <c r="DL42" s="50">
        <v>0</v>
      </c>
      <c r="DM42" s="50">
        <v>0</v>
      </c>
      <c r="DN42" s="469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69"/>
      <c r="DT42" s="50">
        <v>247.29999999999927</v>
      </c>
      <c r="DU42" s="50">
        <v>0</v>
      </c>
      <c r="DV42" s="50">
        <v>545.17499999999836</v>
      </c>
      <c r="DW42" s="50">
        <v>415</v>
      </c>
      <c r="DX42" s="469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69"/>
      <c r="ED42" s="50">
        <v>77.625000000001819</v>
      </c>
      <c r="EE42" s="50">
        <v>0</v>
      </c>
      <c r="EF42" s="50">
        <v>0</v>
      </c>
      <c r="EG42" s="50">
        <v>0</v>
      </c>
      <c r="EH42" s="469"/>
      <c r="EI42" s="50">
        <v>56.5</v>
      </c>
      <c r="EJ42" s="50">
        <v>0</v>
      </c>
      <c r="EK42" s="50">
        <v>75.375</v>
      </c>
      <c r="EL42" s="50">
        <v>373</v>
      </c>
      <c r="EM42" s="469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69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69"/>
      <c r="EX42" s="50">
        <v>81.925000000001091</v>
      </c>
      <c r="EY42" s="50">
        <v>0</v>
      </c>
      <c r="EZ42" s="50">
        <v>0</v>
      </c>
      <c r="FA42" s="50">
        <v>407.20000000000437</v>
      </c>
      <c r="FB42" s="469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69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69"/>
      <c r="FM42" s="50">
        <v>99.325000000001637</v>
      </c>
      <c r="FN42" s="50">
        <v>0</v>
      </c>
      <c r="FO42" s="50">
        <v>0</v>
      </c>
      <c r="FP42" s="50">
        <v>197.70000000000073</v>
      </c>
      <c r="FQ42" s="469"/>
      <c r="FR42" s="50">
        <v>52.050000000001091</v>
      </c>
      <c r="FS42" s="50">
        <v>0</v>
      </c>
      <c r="FT42" s="50">
        <v>0</v>
      </c>
      <c r="FU42" s="50">
        <v>451.09999999999854</v>
      </c>
      <c r="FV42" s="469"/>
      <c r="FW42" s="50">
        <v>108.54999999999973</v>
      </c>
      <c r="FX42" s="50">
        <v>0</v>
      </c>
      <c r="FY42" s="50">
        <v>0</v>
      </c>
      <c r="FZ42" s="50">
        <v>0</v>
      </c>
      <c r="GA42" s="469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69"/>
      <c r="GG42" s="50">
        <v>67.275000000002365</v>
      </c>
      <c r="GH42" s="50">
        <v>0</v>
      </c>
      <c r="GI42" s="50">
        <v>0</v>
      </c>
      <c r="GJ42" s="50">
        <v>0</v>
      </c>
      <c r="GK42" s="469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69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69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52643.024999999856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9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9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9"/>
      <c r="S43" s="457">
        <v>28.64999999999992</v>
      </c>
      <c r="T43" s="50">
        <v>62</v>
      </c>
      <c r="U43" s="507">
        <v>145.05000000000007</v>
      </c>
      <c r="V43" s="50">
        <f>'Punten per wedstrijd'!F42</f>
        <v>217.5</v>
      </c>
      <c r="W43" s="469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9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9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9"/>
      <c r="AM43" s="457">
        <v>95.250000000000114</v>
      </c>
      <c r="AN43" s="457">
        <v>150.05000000000041</v>
      </c>
      <c r="AO43" s="457">
        <v>324.60000000000014</v>
      </c>
      <c r="AP43" s="50">
        <v>522.49999999999909</v>
      </c>
      <c r="AQ43" s="469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9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9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9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9"/>
      <c r="BL43" s="50">
        <v>0</v>
      </c>
      <c r="BM43" s="50">
        <v>96</v>
      </c>
      <c r="BN43" s="50">
        <v>122.25</v>
      </c>
      <c r="BO43" s="50">
        <v>240.3</v>
      </c>
      <c r="BP43" s="469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9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9"/>
      <c r="CA43" s="50">
        <v>0</v>
      </c>
      <c r="CB43" s="50">
        <v>142.49999999999818</v>
      </c>
      <c r="CC43" s="50">
        <v>156</v>
      </c>
      <c r="CD43" s="50">
        <v>486.29999999999745</v>
      </c>
      <c r="CE43" s="469"/>
      <c r="CF43" s="50">
        <v>0</v>
      </c>
      <c r="CG43" s="50">
        <v>187</v>
      </c>
      <c r="CH43" s="50">
        <v>89.850000000000136</v>
      </c>
      <c r="CI43" s="50">
        <v>396.79999999999745</v>
      </c>
      <c r="CJ43" s="469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9"/>
      <c r="CP43" s="577">
        <v>139.20000000000027</v>
      </c>
      <c r="CQ43" s="577">
        <v>184.75000000000045</v>
      </c>
      <c r="CR43" s="577">
        <v>339.97500000000082</v>
      </c>
      <c r="CS43" s="50">
        <v>482.59999999999673</v>
      </c>
      <c r="CT43" s="469"/>
      <c r="CU43" s="50">
        <v>0</v>
      </c>
      <c r="CV43" s="50">
        <v>70.675000000000182</v>
      </c>
      <c r="CW43" s="50">
        <v>362.17500000000109</v>
      </c>
      <c r="CX43" s="589">
        <v>376.79999999999927</v>
      </c>
      <c r="CY43" s="469"/>
      <c r="CZ43" s="50">
        <v>0</v>
      </c>
      <c r="DA43" s="50">
        <v>46.75</v>
      </c>
      <c r="DB43" s="50">
        <v>36.450000000001637</v>
      </c>
      <c r="DC43" s="50">
        <v>141</v>
      </c>
      <c r="DD43" s="469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69"/>
      <c r="DJ43" s="50">
        <v>46.224999999999</v>
      </c>
      <c r="DK43" s="50">
        <v>0</v>
      </c>
      <c r="DL43" s="50">
        <v>0</v>
      </c>
      <c r="DM43" s="50">
        <v>0</v>
      </c>
      <c r="DN43" s="469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69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69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69"/>
      <c r="ED43" s="50">
        <v>65.449999999999818</v>
      </c>
      <c r="EE43" s="50">
        <v>0</v>
      </c>
      <c r="EF43" s="50">
        <v>0</v>
      </c>
      <c r="EG43" s="50">
        <v>0</v>
      </c>
      <c r="EH43" s="469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69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69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69"/>
      <c r="EX43" s="50">
        <v>52.125000000000909</v>
      </c>
      <c r="EY43" s="50">
        <v>0</v>
      </c>
      <c r="EZ43" s="50">
        <v>0</v>
      </c>
      <c r="FA43" s="50">
        <v>259.39999999999418</v>
      </c>
      <c r="FB43" s="469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69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69"/>
      <c r="FM43" s="50">
        <v>129.55000000000109</v>
      </c>
      <c r="FN43" s="50">
        <v>0</v>
      </c>
      <c r="FO43" s="50">
        <v>0</v>
      </c>
      <c r="FP43" s="50">
        <v>164.59999999999491</v>
      </c>
      <c r="FQ43" s="469"/>
      <c r="FR43" s="50">
        <v>88.574999999999818</v>
      </c>
      <c r="FS43" s="50">
        <v>0</v>
      </c>
      <c r="FT43" s="50">
        <v>0</v>
      </c>
      <c r="FU43" s="50">
        <v>428.99999999999272</v>
      </c>
      <c r="FV43" s="469"/>
      <c r="FW43" s="50">
        <v>32.249999999999545</v>
      </c>
      <c r="FX43" s="50">
        <v>0</v>
      </c>
      <c r="FY43" s="50">
        <v>0</v>
      </c>
      <c r="FZ43" s="50">
        <v>0</v>
      </c>
      <c r="GA43" s="469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69"/>
      <c r="GG43" s="50">
        <v>86.975000000000364</v>
      </c>
      <c r="GH43" s="50">
        <v>0</v>
      </c>
      <c r="GI43" s="50">
        <v>0</v>
      </c>
      <c r="GJ43" s="50">
        <v>0</v>
      </c>
      <c r="GK43" s="469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69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69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3375</v>
      </c>
      <c r="B44" s="46">
        <f t="shared" si="1"/>
        <v>8656.7000000000189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9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9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9"/>
      <c r="S44" s="457">
        <v>0</v>
      </c>
      <c r="T44" s="50">
        <v>0</v>
      </c>
      <c r="U44" s="507">
        <v>0</v>
      </c>
      <c r="V44" s="50">
        <f>'Punten per wedstrijd'!F43</f>
        <v>461.00000000000023</v>
      </c>
      <c r="W44" s="469"/>
      <c r="X44" s="50">
        <v>0</v>
      </c>
      <c r="Y44" s="50">
        <v>0</v>
      </c>
      <c r="Z44" s="50">
        <v>0</v>
      </c>
      <c r="AA44" s="50">
        <v>236.19999999999936</v>
      </c>
      <c r="AB44" s="469"/>
      <c r="AC44" s="50">
        <v>0</v>
      </c>
      <c r="AD44" s="50">
        <v>0</v>
      </c>
      <c r="AE44" s="50">
        <v>0</v>
      </c>
      <c r="AF44" s="50">
        <v>686.89999999999964</v>
      </c>
      <c r="AG44" s="469"/>
      <c r="AH44" s="50">
        <v>0</v>
      </c>
      <c r="AI44" s="50">
        <v>0</v>
      </c>
      <c r="AJ44" s="50">
        <v>0</v>
      </c>
      <c r="AK44" s="50">
        <v>367.19999999999982</v>
      </c>
      <c r="AL44" s="469"/>
      <c r="AM44" s="457">
        <v>0</v>
      </c>
      <c r="AN44" s="457">
        <v>0</v>
      </c>
      <c r="AO44" s="457">
        <v>0</v>
      </c>
      <c r="AP44" s="50">
        <v>620.64999999999873</v>
      </c>
      <c r="AQ44" s="469"/>
      <c r="AR44" s="50">
        <v>0</v>
      </c>
      <c r="AS44" s="50">
        <v>0</v>
      </c>
      <c r="AT44" s="50">
        <v>0</v>
      </c>
      <c r="AU44" s="50">
        <v>334.8</v>
      </c>
      <c r="AV44" s="469"/>
      <c r="AW44" s="50">
        <v>0</v>
      </c>
      <c r="AX44" s="50">
        <v>0</v>
      </c>
      <c r="AY44" s="50">
        <v>0</v>
      </c>
      <c r="AZ44" s="50">
        <v>376.30000000000109</v>
      </c>
      <c r="BA44" s="469"/>
      <c r="BB44" s="50">
        <v>0</v>
      </c>
      <c r="BC44" s="50">
        <v>0</v>
      </c>
      <c r="BD44" s="50">
        <v>0</v>
      </c>
      <c r="BE44" s="50">
        <v>595.75</v>
      </c>
      <c r="BF44" s="469"/>
      <c r="BG44" s="50">
        <v>0</v>
      </c>
      <c r="BH44" s="50">
        <v>0</v>
      </c>
      <c r="BI44" s="50">
        <v>0</v>
      </c>
      <c r="BJ44" s="50">
        <v>153.69999999999999</v>
      </c>
      <c r="BK44" s="469"/>
      <c r="BL44" s="50">
        <v>0</v>
      </c>
      <c r="BM44" s="50">
        <v>0</v>
      </c>
      <c r="BN44" s="50">
        <v>0</v>
      </c>
      <c r="BO44" s="50">
        <v>255.8</v>
      </c>
      <c r="BP44" s="469"/>
      <c r="BQ44" s="50">
        <v>0</v>
      </c>
      <c r="BR44" s="50">
        <v>0</v>
      </c>
      <c r="BS44" s="50">
        <v>0</v>
      </c>
      <c r="BT44" s="50">
        <v>577.300000000002</v>
      </c>
      <c r="BU44" s="469"/>
      <c r="BV44" s="50">
        <v>0</v>
      </c>
      <c r="BW44" s="50">
        <v>0</v>
      </c>
      <c r="BX44" s="50">
        <v>0</v>
      </c>
      <c r="BY44" s="50">
        <v>505.90000000000236</v>
      </c>
      <c r="BZ44" s="469"/>
      <c r="CA44" s="50">
        <v>0</v>
      </c>
      <c r="CB44" s="50">
        <v>0</v>
      </c>
      <c r="CC44" s="50">
        <v>0</v>
      </c>
      <c r="CD44" s="50">
        <v>538.10000000000309</v>
      </c>
      <c r="CE44" s="469"/>
      <c r="CF44" s="50">
        <v>0</v>
      </c>
      <c r="CG44" s="50">
        <v>0</v>
      </c>
      <c r="CH44" s="50">
        <v>0</v>
      </c>
      <c r="CI44" s="50">
        <v>378.80000000000291</v>
      </c>
      <c r="CJ44" s="469"/>
      <c r="CK44" s="50">
        <v>0</v>
      </c>
      <c r="CL44" s="50">
        <v>0</v>
      </c>
      <c r="CM44" s="50">
        <v>0</v>
      </c>
      <c r="CN44" s="50">
        <v>248.90000000000003</v>
      </c>
      <c r="CO44" s="469"/>
      <c r="CP44" s="577">
        <v>0</v>
      </c>
      <c r="CQ44" s="577">
        <v>0</v>
      </c>
      <c r="CR44" s="577">
        <v>0</v>
      </c>
      <c r="CS44" s="50">
        <v>298.00000000000546</v>
      </c>
      <c r="CT44" s="469"/>
      <c r="CU44" s="50">
        <v>0</v>
      </c>
      <c r="CV44" s="50">
        <v>0</v>
      </c>
      <c r="CW44" s="50">
        <v>0</v>
      </c>
      <c r="CX44" s="589">
        <v>338.50000000000364</v>
      </c>
      <c r="CY44" s="469"/>
      <c r="CZ44" s="50">
        <v>0</v>
      </c>
      <c r="DA44" s="50">
        <v>0</v>
      </c>
      <c r="DB44" s="50">
        <v>0</v>
      </c>
      <c r="DC44" s="50">
        <v>379.2</v>
      </c>
      <c r="DD44" s="469"/>
      <c r="DE44" s="50"/>
      <c r="DF44" s="50"/>
      <c r="DG44" s="50"/>
      <c r="DH44" s="50"/>
      <c r="DI44" s="469"/>
      <c r="DJ44" s="50"/>
      <c r="DK44" s="50"/>
      <c r="DL44" s="50"/>
      <c r="DM44" s="50"/>
      <c r="DN44" s="469"/>
      <c r="DO44" s="50"/>
      <c r="DP44" s="50"/>
      <c r="DQ44" s="50"/>
      <c r="DR44" s="50"/>
      <c r="DS44" s="469"/>
      <c r="DT44" s="50"/>
      <c r="DU44" s="50"/>
      <c r="DV44" s="50"/>
      <c r="DW44" s="50"/>
      <c r="DX44" s="469"/>
      <c r="DY44" s="50"/>
      <c r="DZ44" s="50"/>
      <c r="EA44" s="50"/>
      <c r="EB44" s="50"/>
      <c r="EC44" s="469"/>
      <c r="ED44" s="50"/>
      <c r="EE44" s="50"/>
      <c r="EF44" s="50"/>
      <c r="EG44" s="50"/>
      <c r="EH44" s="469"/>
      <c r="EI44" s="50"/>
      <c r="EJ44" s="50"/>
      <c r="EK44" s="50"/>
      <c r="EL44" s="50"/>
      <c r="EM44" s="469"/>
      <c r="EN44" s="50"/>
      <c r="EO44" s="50"/>
      <c r="EP44" s="50"/>
      <c r="EQ44" s="50"/>
      <c r="ER44" s="469"/>
      <c r="ES44" s="50"/>
      <c r="ET44" s="50"/>
      <c r="EU44" s="50"/>
      <c r="EV44" s="50"/>
      <c r="EW44" s="469"/>
      <c r="EX44" s="50"/>
      <c r="EY44" s="50"/>
      <c r="EZ44" s="50"/>
      <c r="FA44" s="50"/>
      <c r="FB44" s="469"/>
      <c r="FC44" s="50"/>
      <c r="FD44" s="50"/>
      <c r="FE44" s="50"/>
      <c r="FF44" s="50"/>
      <c r="FG44" s="469"/>
      <c r="FH44" s="50"/>
      <c r="FI44" s="50"/>
      <c r="FJ44" s="50"/>
      <c r="FK44" s="50"/>
      <c r="FL44" s="469"/>
      <c r="FM44" s="50"/>
      <c r="FN44" s="50"/>
      <c r="FO44" s="50"/>
      <c r="FP44" s="50"/>
      <c r="FQ44" s="469"/>
      <c r="FR44" s="50"/>
      <c r="FS44" s="50"/>
      <c r="FT44" s="50"/>
      <c r="FU44" s="50"/>
      <c r="FV44" s="469"/>
      <c r="FW44" s="50"/>
      <c r="FX44" s="50"/>
      <c r="FY44" s="50"/>
      <c r="FZ44" s="50"/>
      <c r="GA44" s="469"/>
      <c r="GB44" s="50"/>
      <c r="GC44" s="50"/>
      <c r="GD44" s="50"/>
      <c r="GE44" s="50"/>
      <c r="GF44" s="469"/>
      <c r="GG44" s="50"/>
      <c r="GH44" s="50"/>
      <c r="GI44" s="50"/>
      <c r="GJ44" s="50"/>
      <c r="GK44" s="469"/>
      <c r="GL44" s="50"/>
      <c r="GM44" s="50"/>
      <c r="GN44" s="50"/>
      <c r="GO44" s="50"/>
      <c r="GP44" s="469"/>
      <c r="GQ44" s="50"/>
      <c r="GR44" s="50"/>
      <c r="GS44" s="50"/>
      <c r="GT44" s="50"/>
      <c r="GU44" s="469"/>
      <c r="GZ44" s="143"/>
      <c r="HA44" s="463"/>
      <c r="HI44" s="143"/>
      <c r="HJ44" s="463"/>
      <c r="HR44" s="143"/>
      <c r="HS44" s="463"/>
      <c r="IB44" s="463"/>
      <c r="IK44" s="463"/>
      <c r="IT44" s="463"/>
      <c r="JC44" s="463"/>
      <c r="JL44" s="463"/>
      <c r="JU44" s="463"/>
      <c r="KD44" s="463"/>
      <c r="KM44" s="463"/>
      <c r="KV44" s="463"/>
      <c r="LE44" s="463"/>
      <c r="MF44" s="463"/>
      <c r="MO44" s="463"/>
      <c r="MX44" s="463"/>
      <c r="NG44" s="463"/>
      <c r="NP44" s="463"/>
      <c r="NY44" s="463"/>
      <c r="OE44" s="37"/>
    </row>
    <row r="45" spans="1:396" s="39" customFormat="1" ht="18">
      <c r="A45" s="41" t="s">
        <v>3400</v>
      </c>
      <c r="B45" s="46">
        <f t="shared" si="1"/>
        <v>8799.0000000000036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9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9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9"/>
      <c r="S45" s="457">
        <v>0</v>
      </c>
      <c r="T45" s="50">
        <v>0</v>
      </c>
      <c r="U45" s="507">
        <v>0</v>
      </c>
      <c r="V45" s="50">
        <f>'Punten per wedstrijd'!F44</f>
        <v>219.69999999999959</v>
      </c>
      <c r="W45" s="469"/>
      <c r="X45" s="50">
        <v>0</v>
      </c>
      <c r="Y45" s="50">
        <v>0</v>
      </c>
      <c r="Z45" s="50">
        <v>0</v>
      </c>
      <c r="AA45" s="50">
        <v>286.50000000000045</v>
      </c>
      <c r="AB45" s="469"/>
      <c r="AC45" s="50">
        <v>0</v>
      </c>
      <c r="AD45" s="50">
        <v>0</v>
      </c>
      <c r="AE45" s="50">
        <v>0</v>
      </c>
      <c r="AF45" s="50">
        <v>805.00000000000091</v>
      </c>
      <c r="AG45" s="469"/>
      <c r="AH45" s="50">
        <v>0</v>
      </c>
      <c r="AI45" s="50">
        <v>0</v>
      </c>
      <c r="AJ45" s="50">
        <v>0</v>
      </c>
      <c r="AK45" s="50">
        <v>791.45000000000027</v>
      </c>
      <c r="AL45" s="469"/>
      <c r="AM45" s="457">
        <v>0</v>
      </c>
      <c r="AN45" s="457">
        <v>0</v>
      </c>
      <c r="AO45" s="457">
        <v>0</v>
      </c>
      <c r="AP45" s="50">
        <v>645.15000000000055</v>
      </c>
      <c r="AQ45" s="469"/>
      <c r="AR45" s="50">
        <v>0</v>
      </c>
      <c r="AS45" s="50">
        <v>0</v>
      </c>
      <c r="AT45" s="50">
        <v>0</v>
      </c>
      <c r="AU45" s="50">
        <v>140.80000000000001</v>
      </c>
      <c r="AV45" s="469"/>
      <c r="AW45" s="50">
        <v>0</v>
      </c>
      <c r="AX45" s="50">
        <v>0</v>
      </c>
      <c r="AY45" s="50">
        <v>0</v>
      </c>
      <c r="AZ45" s="50">
        <v>906.60000000000036</v>
      </c>
      <c r="BA45" s="469"/>
      <c r="BB45" s="50">
        <v>0</v>
      </c>
      <c r="BC45" s="50">
        <v>0</v>
      </c>
      <c r="BD45" s="50">
        <v>0</v>
      </c>
      <c r="BE45" s="50">
        <v>517.29999999999995</v>
      </c>
      <c r="BF45" s="469"/>
      <c r="BG45" s="50">
        <v>0</v>
      </c>
      <c r="BH45" s="50">
        <v>0</v>
      </c>
      <c r="BI45" s="50">
        <v>0</v>
      </c>
      <c r="BJ45" s="50">
        <v>266</v>
      </c>
      <c r="BK45" s="469"/>
      <c r="BL45" s="50">
        <v>0</v>
      </c>
      <c r="BM45" s="50">
        <v>0</v>
      </c>
      <c r="BN45" s="50">
        <v>0</v>
      </c>
      <c r="BO45" s="50">
        <v>188.8</v>
      </c>
      <c r="BP45" s="469"/>
      <c r="BQ45" s="50">
        <v>0</v>
      </c>
      <c r="BR45" s="50">
        <v>0</v>
      </c>
      <c r="BS45" s="50">
        <v>0</v>
      </c>
      <c r="BT45" s="50">
        <v>611.34999999999945</v>
      </c>
      <c r="BU45" s="469"/>
      <c r="BV45" s="50">
        <v>0</v>
      </c>
      <c r="BW45" s="50">
        <v>0</v>
      </c>
      <c r="BX45" s="50">
        <v>0</v>
      </c>
      <c r="BY45" s="50">
        <v>578.50000000000091</v>
      </c>
      <c r="BZ45" s="469"/>
      <c r="CA45" s="50">
        <v>0</v>
      </c>
      <c r="CB45" s="50">
        <v>0</v>
      </c>
      <c r="CC45" s="50">
        <v>0</v>
      </c>
      <c r="CD45" s="50">
        <v>404.75000000000182</v>
      </c>
      <c r="CE45" s="469"/>
      <c r="CF45" s="50">
        <v>0</v>
      </c>
      <c r="CG45" s="50">
        <v>0</v>
      </c>
      <c r="CH45" s="50">
        <v>0</v>
      </c>
      <c r="CI45" s="50">
        <v>312.80000000000109</v>
      </c>
      <c r="CJ45" s="469"/>
      <c r="CK45" s="50">
        <v>0</v>
      </c>
      <c r="CL45" s="50">
        <v>0</v>
      </c>
      <c r="CM45" s="50">
        <v>0</v>
      </c>
      <c r="CN45" s="50">
        <v>229</v>
      </c>
      <c r="CO45" s="469"/>
      <c r="CP45" s="577">
        <v>0</v>
      </c>
      <c r="CQ45" s="577">
        <v>0</v>
      </c>
      <c r="CR45" s="577">
        <v>0</v>
      </c>
      <c r="CS45" s="50">
        <v>304.49999999999818</v>
      </c>
      <c r="CT45" s="469"/>
      <c r="CU45" s="50">
        <v>0</v>
      </c>
      <c r="CV45" s="50">
        <v>0</v>
      </c>
      <c r="CW45" s="50">
        <v>0</v>
      </c>
      <c r="CX45" s="589">
        <v>231.19999999999891</v>
      </c>
      <c r="CY45" s="469"/>
      <c r="CZ45" s="50">
        <v>0</v>
      </c>
      <c r="DA45" s="50">
        <v>0</v>
      </c>
      <c r="DB45" s="50">
        <v>0</v>
      </c>
      <c r="DC45" s="50">
        <v>9.1</v>
      </c>
      <c r="DD45" s="469"/>
      <c r="DE45" s="50"/>
      <c r="DF45" s="50"/>
      <c r="DG45" s="50"/>
      <c r="DH45" s="50"/>
      <c r="DI45" s="469"/>
      <c r="DJ45" s="50"/>
      <c r="DK45" s="50"/>
      <c r="DL45" s="50"/>
      <c r="DM45" s="50"/>
      <c r="DN45" s="469"/>
      <c r="DO45" s="50"/>
      <c r="DP45" s="50"/>
      <c r="DQ45" s="50"/>
      <c r="DR45" s="50"/>
      <c r="DS45" s="469"/>
      <c r="DT45" s="50"/>
      <c r="DU45" s="50"/>
      <c r="DV45" s="50"/>
      <c r="DW45" s="50"/>
      <c r="DX45" s="469"/>
      <c r="DY45" s="50"/>
      <c r="DZ45" s="50"/>
      <c r="EA45" s="50"/>
      <c r="EB45" s="50"/>
      <c r="EC45" s="469"/>
      <c r="ED45" s="50"/>
      <c r="EE45" s="50"/>
      <c r="EF45" s="50"/>
      <c r="EG45" s="50"/>
      <c r="EH45" s="469"/>
      <c r="EI45" s="50"/>
      <c r="EJ45" s="50"/>
      <c r="EK45" s="50"/>
      <c r="EL45" s="50"/>
      <c r="EM45" s="469"/>
      <c r="EN45" s="50"/>
      <c r="EO45" s="50"/>
      <c r="EP45" s="50"/>
      <c r="EQ45" s="50"/>
      <c r="ER45" s="469"/>
      <c r="ES45" s="50"/>
      <c r="ET45" s="50"/>
      <c r="EU45" s="50"/>
      <c r="EV45" s="50"/>
      <c r="EW45" s="469"/>
      <c r="EX45" s="50"/>
      <c r="EY45" s="50"/>
      <c r="EZ45" s="50"/>
      <c r="FA45" s="50"/>
      <c r="FB45" s="469"/>
      <c r="FC45" s="50"/>
      <c r="FD45" s="50"/>
      <c r="FE45" s="50"/>
      <c r="FF45" s="50"/>
      <c r="FG45" s="469"/>
      <c r="FH45" s="50"/>
      <c r="FI45" s="50"/>
      <c r="FJ45" s="50"/>
      <c r="FK45" s="50"/>
      <c r="FL45" s="469"/>
      <c r="FM45" s="50"/>
      <c r="FN45" s="50"/>
      <c r="FO45" s="50"/>
      <c r="FP45" s="50"/>
      <c r="FQ45" s="469"/>
      <c r="FR45" s="50"/>
      <c r="FS45" s="50"/>
      <c r="FT45" s="50"/>
      <c r="FU45" s="50"/>
      <c r="FV45" s="469"/>
      <c r="FW45" s="50"/>
      <c r="FX45" s="50"/>
      <c r="FY45" s="50"/>
      <c r="FZ45" s="50"/>
      <c r="GA45" s="469"/>
      <c r="GB45" s="50"/>
      <c r="GC45" s="50"/>
      <c r="GD45" s="50"/>
      <c r="GE45" s="50"/>
      <c r="GF45" s="469"/>
      <c r="GG45" s="50"/>
      <c r="GH45" s="50"/>
      <c r="GI45" s="50"/>
      <c r="GJ45" s="50"/>
      <c r="GK45" s="469"/>
      <c r="GL45" s="50"/>
      <c r="GM45" s="50"/>
      <c r="GN45" s="50"/>
      <c r="GO45" s="50"/>
      <c r="GP45" s="469"/>
      <c r="GQ45" s="50"/>
      <c r="GR45" s="50"/>
      <c r="GS45" s="50"/>
      <c r="GT45" s="50"/>
      <c r="GU45" s="469"/>
      <c r="GZ45" s="143"/>
      <c r="HA45" s="463"/>
      <c r="HI45" s="143"/>
      <c r="HJ45" s="463"/>
      <c r="HR45" s="143"/>
      <c r="HS45" s="463"/>
      <c r="IB45" s="463"/>
      <c r="IK45" s="463"/>
      <c r="IT45" s="463"/>
      <c r="JC45" s="463"/>
      <c r="JL45" s="463"/>
      <c r="JU45" s="463"/>
      <c r="KD45" s="463"/>
      <c r="KM45" s="463"/>
      <c r="KV45" s="463"/>
      <c r="LE45" s="463"/>
      <c r="MF45" s="463"/>
      <c r="MO45" s="463"/>
      <c r="MX45" s="463"/>
      <c r="NG45" s="463"/>
      <c r="NP45" s="463"/>
      <c r="NY45" s="463"/>
      <c r="OE45" s="37"/>
    </row>
    <row r="46" spans="1:396" ht="18">
      <c r="A46" s="41" t="s">
        <v>3378</v>
      </c>
      <c r="B46" s="46">
        <f t="shared" si="1"/>
        <v>6626.2000000000071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9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9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9"/>
      <c r="S46" s="457">
        <v>0</v>
      </c>
      <c r="T46" s="50">
        <v>0</v>
      </c>
      <c r="U46" s="507">
        <v>0</v>
      </c>
      <c r="V46" s="50">
        <f>'Punten per wedstrijd'!F45</f>
        <v>339.99999999999977</v>
      </c>
      <c r="W46" s="469"/>
      <c r="X46" s="50">
        <v>0</v>
      </c>
      <c r="Y46" s="50">
        <v>0</v>
      </c>
      <c r="Z46" s="50">
        <v>0</v>
      </c>
      <c r="AA46" s="50">
        <v>85.399999999999636</v>
      </c>
      <c r="AB46" s="469"/>
      <c r="AC46" s="50">
        <v>0</v>
      </c>
      <c r="AD46" s="50">
        <v>0</v>
      </c>
      <c r="AE46" s="50">
        <v>0</v>
      </c>
      <c r="AF46" s="50">
        <v>696.59999999999991</v>
      </c>
      <c r="AG46" s="469"/>
      <c r="AH46" s="50">
        <v>0</v>
      </c>
      <c r="AI46" s="50">
        <v>0</v>
      </c>
      <c r="AJ46" s="50">
        <v>0</v>
      </c>
      <c r="AK46" s="50">
        <v>385.49999999999955</v>
      </c>
      <c r="AL46" s="469"/>
      <c r="AM46" s="457">
        <v>0</v>
      </c>
      <c r="AN46" s="457">
        <v>0</v>
      </c>
      <c r="AO46" s="457">
        <v>0</v>
      </c>
      <c r="AP46" s="50">
        <v>557.89999999999964</v>
      </c>
      <c r="AQ46" s="469"/>
      <c r="AR46" s="50">
        <v>0</v>
      </c>
      <c r="AS46" s="50">
        <v>0</v>
      </c>
      <c r="AT46" s="50">
        <v>0</v>
      </c>
      <c r="AU46" s="50">
        <v>263.59999999999997</v>
      </c>
      <c r="AV46" s="469"/>
      <c r="AW46" s="50">
        <v>0</v>
      </c>
      <c r="AX46" s="50">
        <v>0</v>
      </c>
      <c r="AY46" s="50">
        <v>0</v>
      </c>
      <c r="AZ46" s="50">
        <v>379.600000000004</v>
      </c>
      <c r="BA46" s="469"/>
      <c r="BB46" s="50">
        <v>0</v>
      </c>
      <c r="BC46" s="50">
        <v>0</v>
      </c>
      <c r="BD46" s="50">
        <v>0</v>
      </c>
      <c r="BE46" s="50">
        <v>496.5</v>
      </c>
      <c r="BF46" s="469"/>
      <c r="BG46" s="50">
        <v>0</v>
      </c>
      <c r="BH46" s="50">
        <v>0</v>
      </c>
      <c r="BI46" s="50">
        <v>0</v>
      </c>
      <c r="BJ46" s="50">
        <v>333.8</v>
      </c>
      <c r="BK46" s="469"/>
      <c r="BL46" s="50">
        <v>0</v>
      </c>
      <c r="BM46" s="50">
        <v>0</v>
      </c>
      <c r="BN46" s="50">
        <v>0</v>
      </c>
      <c r="BO46" s="50">
        <v>176.9</v>
      </c>
      <c r="BP46" s="469"/>
      <c r="BQ46" s="50">
        <v>0</v>
      </c>
      <c r="BR46" s="50">
        <v>0</v>
      </c>
      <c r="BS46" s="50">
        <v>0</v>
      </c>
      <c r="BT46" s="50">
        <v>496.60000000000309</v>
      </c>
      <c r="BU46" s="469"/>
      <c r="BV46" s="50">
        <v>0</v>
      </c>
      <c r="BW46" s="50">
        <v>0</v>
      </c>
      <c r="BX46" s="50">
        <v>0</v>
      </c>
      <c r="BY46" s="50">
        <v>644.50000000000091</v>
      </c>
      <c r="BZ46" s="469"/>
      <c r="CA46" s="50">
        <v>0</v>
      </c>
      <c r="CB46" s="50">
        <v>0</v>
      </c>
      <c r="CC46" s="50">
        <v>0</v>
      </c>
      <c r="CD46" s="50">
        <v>544.19999999999982</v>
      </c>
      <c r="CE46" s="469"/>
      <c r="CF46" s="50">
        <v>0</v>
      </c>
      <c r="CG46" s="50">
        <v>0</v>
      </c>
      <c r="CH46" s="50">
        <v>0</v>
      </c>
      <c r="CI46" s="50">
        <v>258.90000000000055</v>
      </c>
      <c r="CJ46" s="469"/>
      <c r="CK46" s="50">
        <v>0</v>
      </c>
      <c r="CL46" s="50">
        <v>0</v>
      </c>
      <c r="CM46" s="50">
        <v>0</v>
      </c>
      <c r="CN46" s="50">
        <v>384.3</v>
      </c>
      <c r="CO46" s="469"/>
      <c r="CP46" s="577">
        <v>0</v>
      </c>
      <c r="CQ46" s="577">
        <v>0</v>
      </c>
      <c r="CR46" s="577">
        <v>0</v>
      </c>
      <c r="CS46" s="50">
        <v>66.300000000000182</v>
      </c>
      <c r="CT46" s="469"/>
      <c r="CU46" s="50">
        <v>0</v>
      </c>
      <c r="CV46" s="50">
        <v>0</v>
      </c>
      <c r="CW46" s="50">
        <v>0</v>
      </c>
      <c r="CX46" s="589">
        <v>37.400000000000546</v>
      </c>
      <c r="CY46" s="469"/>
      <c r="CZ46" s="50">
        <v>0</v>
      </c>
      <c r="DA46" s="50">
        <v>0</v>
      </c>
      <c r="DB46" s="50">
        <v>0</v>
      </c>
      <c r="DC46" s="50">
        <v>29.700000000000003</v>
      </c>
      <c r="DD46" s="469"/>
      <c r="DE46" s="50"/>
      <c r="DF46" s="50"/>
      <c r="DG46" s="50"/>
      <c r="DH46" s="50"/>
      <c r="DI46" s="469"/>
      <c r="DJ46" s="50"/>
      <c r="DK46" s="50"/>
      <c r="DL46" s="50"/>
      <c r="DM46" s="50"/>
      <c r="DN46" s="469"/>
      <c r="DO46" s="50"/>
      <c r="DP46" s="50"/>
      <c r="DQ46" s="50"/>
      <c r="DR46" s="50"/>
      <c r="DS46" s="469"/>
      <c r="DT46" s="50"/>
      <c r="DU46" s="50"/>
      <c r="DV46" s="50"/>
      <c r="DW46" s="50"/>
      <c r="DX46" s="469"/>
      <c r="DY46" s="50"/>
      <c r="DZ46" s="50"/>
      <c r="EA46" s="50"/>
      <c r="EB46" s="50"/>
      <c r="EC46" s="469"/>
      <c r="ED46" s="50"/>
      <c r="EE46" s="50"/>
      <c r="EF46" s="50"/>
      <c r="EG46" s="50"/>
      <c r="EH46" s="469"/>
      <c r="EI46" s="50"/>
      <c r="EJ46" s="50"/>
      <c r="EK46" s="50"/>
      <c r="EL46" s="50"/>
      <c r="EM46" s="469"/>
      <c r="EN46" s="50"/>
      <c r="EO46" s="50"/>
      <c r="EP46" s="50"/>
      <c r="EQ46" s="50"/>
      <c r="ER46" s="469"/>
      <c r="ES46" s="50"/>
      <c r="ET46" s="50"/>
      <c r="EU46" s="50"/>
      <c r="EV46" s="50"/>
      <c r="EW46" s="469"/>
      <c r="EX46" s="50"/>
      <c r="EY46" s="50"/>
      <c r="EZ46" s="50"/>
      <c r="FA46" s="50"/>
      <c r="FB46" s="469"/>
      <c r="FC46" s="50"/>
      <c r="FD46" s="50"/>
      <c r="FE46" s="50"/>
      <c r="FF46" s="50"/>
      <c r="FG46" s="469"/>
      <c r="FH46" s="50"/>
      <c r="FI46" s="50"/>
      <c r="FJ46" s="50"/>
      <c r="FK46" s="50"/>
      <c r="FL46" s="469"/>
      <c r="FM46" s="50"/>
      <c r="FN46" s="50"/>
      <c r="FO46" s="50"/>
      <c r="FP46" s="50"/>
      <c r="FQ46" s="469"/>
      <c r="FR46" s="50"/>
      <c r="FS46" s="50"/>
      <c r="FT46" s="50"/>
      <c r="FU46" s="50"/>
      <c r="FV46" s="469"/>
      <c r="FW46" s="50"/>
      <c r="FX46" s="50"/>
      <c r="FY46" s="50"/>
      <c r="FZ46" s="50"/>
      <c r="GA46" s="469"/>
      <c r="GB46" s="50"/>
      <c r="GC46" s="50"/>
      <c r="GD46" s="50"/>
      <c r="GE46" s="50"/>
      <c r="GF46" s="469"/>
      <c r="GG46" s="50"/>
      <c r="GH46" s="50"/>
      <c r="GI46" s="50"/>
      <c r="GJ46" s="50"/>
      <c r="GK46" s="469"/>
      <c r="GL46" s="50"/>
      <c r="GM46" s="50"/>
      <c r="GN46" s="50"/>
      <c r="GO46" s="50"/>
      <c r="GP46" s="469"/>
      <c r="GQ46" s="50"/>
      <c r="GR46" s="50"/>
      <c r="GS46" s="50"/>
      <c r="GT46" s="50"/>
      <c r="GU46" s="469"/>
    </row>
    <row r="47" spans="1:396" ht="18">
      <c r="A47" s="84" t="s">
        <v>1643</v>
      </c>
      <c r="B47" s="46">
        <f t="shared" si="1"/>
        <v>40553.387500000026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9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9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9"/>
      <c r="S47" s="457">
        <v>38.449999999999989</v>
      </c>
      <c r="T47" s="50">
        <v>40.39999999999992</v>
      </c>
      <c r="U47" s="507">
        <v>89.25</v>
      </c>
      <c r="V47" s="50">
        <f>'Punten per wedstrijd'!F46</f>
        <v>205.89999999999986</v>
      </c>
      <c r="W47" s="469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9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9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9"/>
      <c r="AM47" s="457">
        <v>105.67499999999995</v>
      </c>
      <c r="AN47" s="457">
        <v>115.04999999999995</v>
      </c>
      <c r="AO47" s="457">
        <v>119.24999999999932</v>
      </c>
      <c r="AP47" s="50">
        <v>468</v>
      </c>
      <c r="AQ47" s="469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9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9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9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9"/>
      <c r="BL47" s="50">
        <v>0</v>
      </c>
      <c r="BM47" s="50">
        <v>189.40000000000055</v>
      </c>
      <c r="BN47" s="50">
        <v>52.5</v>
      </c>
      <c r="BO47" s="50">
        <v>85.9</v>
      </c>
      <c r="BP47" s="469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9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9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9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9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9"/>
      <c r="CP47" s="577">
        <v>131.30000000000064</v>
      </c>
      <c r="CQ47" s="577">
        <v>288.64999999999964</v>
      </c>
      <c r="CR47" s="577">
        <v>263.85000000000014</v>
      </c>
      <c r="CS47" s="50">
        <v>280.30000000000291</v>
      </c>
      <c r="CT47" s="469"/>
      <c r="CU47" s="50">
        <v>0</v>
      </c>
      <c r="CV47" s="50">
        <v>128.85000000000036</v>
      </c>
      <c r="CW47" s="50">
        <v>261.30000000000041</v>
      </c>
      <c r="CX47" s="589">
        <v>224.50000000000182</v>
      </c>
      <c r="CY47" s="469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9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69"/>
      <c r="DJ47" s="50">
        <v>0</v>
      </c>
      <c r="DK47" s="50">
        <v>0</v>
      </c>
      <c r="DL47" s="50">
        <v>0</v>
      </c>
      <c r="DM47" s="50">
        <v>0</v>
      </c>
      <c r="DN47" s="469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69"/>
      <c r="DT47" s="50">
        <v>0</v>
      </c>
      <c r="DU47" s="50">
        <v>0</v>
      </c>
      <c r="DV47" s="50">
        <v>216.97500000000082</v>
      </c>
      <c r="DW47" s="50">
        <v>342.50000000000182</v>
      </c>
      <c r="DX47" s="469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69"/>
      <c r="ED47" s="50">
        <v>0</v>
      </c>
      <c r="EE47" s="50">
        <v>0</v>
      </c>
      <c r="EF47" s="50">
        <v>0</v>
      </c>
      <c r="EG47" s="50">
        <v>0</v>
      </c>
      <c r="EH47" s="469"/>
      <c r="EI47" s="50">
        <v>0</v>
      </c>
      <c r="EJ47" s="50">
        <v>0</v>
      </c>
      <c r="EK47" s="50">
        <v>166.12499999999864</v>
      </c>
      <c r="EL47" s="50">
        <v>478.5</v>
      </c>
      <c r="EM47" s="469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69"/>
      <c r="ES47" s="50">
        <v>0</v>
      </c>
      <c r="ET47" s="50">
        <v>153.85000000000127</v>
      </c>
      <c r="EU47" s="50">
        <v>334.65000000000055</v>
      </c>
      <c r="EV47" s="50">
        <v>0</v>
      </c>
      <c r="EW47" s="469"/>
      <c r="EX47" s="50">
        <v>0</v>
      </c>
      <c r="EY47" s="50">
        <v>0</v>
      </c>
      <c r="EZ47" s="50">
        <v>0</v>
      </c>
      <c r="FA47" s="50">
        <v>25.200000000000728</v>
      </c>
      <c r="FB47" s="469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69"/>
      <c r="FH47" s="50">
        <v>0</v>
      </c>
      <c r="FI47" s="50">
        <v>143.75</v>
      </c>
      <c r="FJ47" s="50">
        <v>141.375</v>
      </c>
      <c r="FK47" s="50">
        <v>16.299999999999272</v>
      </c>
      <c r="FL47" s="469"/>
      <c r="FM47" s="50">
        <v>0</v>
      </c>
      <c r="FN47" s="50">
        <v>0</v>
      </c>
      <c r="FO47" s="50">
        <v>0</v>
      </c>
      <c r="FP47" s="50">
        <v>176.89999999999964</v>
      </c>
      <c r="FQ47" s="469"/>
      <c r="FR47" s="50">
        <v>0</v>
      </c>
      <c r="FS47" s="50">
        <v>0</v>
      </c>
      <c r="FT47" s="50">
        <v>0</v>
      </c>
      <c r="FU47" s="50">
        <v>360.79999999999745</v>
      </c>
      <c r="FV47" s="469"/>
      <c r="FW47" s="50">
        <v>0</v>
      </c>
      <c r="FX47" s="50">
        <v>0</v>
      </c>
      <c r="FY47" s="50">
        <v>0</v>
      </c>
      <c r="FZ47" s="50">
        <v>0</v>
      </c>
      <c r="GA47" s="469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69"/>
      <c r="GG47" s="50">
        <v>0</v>
      </c>
      <c r="GH47" s="50">
        <v>0</v>
      </c>
      <c r="GI47" s="50">
        <v>0</v>
      </c>
      <c r="GJ47" s="50">
        <v>0</v>
      </c>
      <c r="GK47" s="469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69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69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3374</v>
      </c>
      <c r="B48" s="46">
        <f t="shared" si="1"/>
        <v>9307.8000000000138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9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9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9"/>
      <c r="S48" s="457">
        <v>0</v>
      </c>
      <c r="T48" s="50">
        <v>0</v>
      </c>
      <c r="U48" s="507">
        <v>0</v>
      </c>
      <c r="V48" s="50">
        <f>'Punten per wedstrijd'!F47</f>
        <v>380.49999999999955</v>
      </c>
      <c r="W48" s="469"/>
      <c r="X48" s="50">
        <v>0</v>
      </c>
      <c r="Y48" s="50">
        <v>0</v>
      </c>
      <c r="Z48" s="50">
        <v>0</v>
      </c>
      <c r="AA48" s="50">
        <v>179.09999999999945</v>
      </c>
      <c r="AB48" s="469"/>
      <c r="AC48" s="50">
        <v>0</v>
      </c>
      <c r="AD48" s="50">
        <v>0</v>
      </c>
      <c r="AE48" s="50">
        <v>0</v>
      </c>
      <c r="AF48" s="50">
        <v>631.19999999999936</v>
      </c>
      <c r="AG48" s="469"/>
      <c r="AH48" s="50">
        <v>0</v>
      </c>
      <c r="AI48" s="50">
        <v>0</v>
      </c>
      <c r="AJ48" s="50">
        <v>0</v>
      </c>
      <c r="AK48" s="50">
        <v>593.44999999999982</v>
      </c>
      <c r="AL48" s="469"/>
      <c r="AM48" s="457">
        <v>0</v>
      </c>
      <c r="AN48" s="457">
        <v>0</v>
      </c>
      <c r="AO48" s="457">
        <v>0</v>
      </c>
      <c r="AP48" s="50">
        <v>860.35000000000082</v>
      </c>
      <c r="AQ48" s="469"/>
      <c r="AR48" s="50">
        <v>0</v>
      </c>
      <c r="AS48" s="50">
        <v>0</v>
      </c>
      <c r="AT48" s="50">
        <v>0</v>
      </c>
      <c r="AU48" s="50">
        <v>380.6</v>
      </c>
      <c r="AV48" s="469"/>
      <c r="AW48" s="50">
        <v>0</v>
      </c>
      <c r="AX48" s="50">
        <v>0</v>
      </c>
      <c r="AY48" s="50">
        <v>0</v>
      </c>
      <c r="AZ48" s="50">
        <v>834.00000000000273</v>
      </c>
      <c r="BA48" s="469"/>
      <c r="BB48" s="50">
        <v>0</v>
      </c>
      <c r="BC48" s="50">
        <v>0</v>
      </c>
      <c r="BD48" s="50">
        <v>0</v>
      </c>
      <c r="BE48" s="50">
        <v>600.5</v>
      </c>
      <c r="BF48" s="469"/>
      <c r="BG48" s="50">
        <v>0</v>
      </c>
      <c r="BH48" s="50">
        <v>0</v>
      </c>
      <c r="BI48" s="50">
        <v>0</v>
      </c>
      <c r="BJ48" s="50">
        <v>304.89999999999998</v>
      </c>
      <c r="BK48" s="469"/>
      <c r="BL48" s="50">
        <v>0</v>
      </c>
      <c r="BM48" s="50">
        <v>0</v>
      </c>
      <c r="BN48" s="50">
        <v>0</v>
      </c>
      <c r="BO48" s="50">
        <v>291.5</v>
      </c>
      <c r="BP48" s="469"/>
      <c r="BQ48" s="50">
        <v>0</v>
      </c>
      <c r="BR48" s="50">
        <v>0</v>
      </c>
      <c r="BS48" s="50">
        <v>0</v>
      </c>
      <c r="BT48" s="50">
        <v>613.85000000000127</v>
      </c>
      <c r="BU48" s="469"/>
      <c r="BV48" s="50">
        <v>0</v>
      </c>
      <c r="BW48" s="50">
        <v>0</v>
      </c>
      <c r="BX48" s="50">
        <v>0</v>
      </c>
      <c r="BY48" s="50">
        <v>303.70000000000164</v>
      </c>
      <c r="BZ48" s="469"/>
      <c r="CA48" s="50">
        <v>0</v>
      </c>
      <c r="CB48" s="50">
        <v>0</v>
      </c>
      <c r="CC48" s="50">
        <v>0</v>
      </c>
      <c r="CD48" s="50">
        <v>621.15000000000327</v>
      </c>
      <c r="CE48" s="469"/>
      <c r="CF48" s="50">
        <v>0</v>
      </c>
      <c r="CG48" s="50">
        <v>0</v>
      </c>
      <c r="CH48" s="50">
        <v>0</v>
      </c>
      <c r="CI48" s="50">
        <v>358.80000000000109</v>
      </c>
      <c r="CJ48" s="469"/>
      <c r="CK48" s="50">
        <v>0</v>
      </c>
      <c r="CL48" s="50">
        <v>0</v>
      </c>
      <c r="CM48" s="50">
        <v>0</v>
      </c>
      <c r="CN48" s="50">
        <v>190.70000000000002</v>
      </c>
      <c r="CO48" s="469"/>
      <c r="CP48" s="577">
        <v>0</v>
      </c>
      <c r="CQ48" s="577">
        <v>0</v>
      </c>
      <c r="CR48" s="577">
        <v>0</v>
      </c>
      <c r="CS48" s="50">
        <v>377.60000000000036</v>
      </c>
      <c r="CT48" s="469"/>
      <c r="CU48" s="50">
        <v>0</v>
      </c>
      <c r="CV48" s="50">
        <v>0</v>
      </c>
      <c r="CW48" s="50">
        <v>0</v>
      </c>
      <c r="CX48" s="589">
        <v>338.00000000000546</v>
      </c>
      <c r="CY48" s="469"/>
      <c r="CZ48" s="50">
        <v>0</v>
      </c>
      <c r="DA48" s="50">
        <v>0</v>
      </c>
      <c r="DB48" s="50">
        <v>0</v>
      </c>
      <c r="DC48" s="50">
        <v>327</v>
      </c>
      <c r="DD48" s="469"/>
      <c r="DE48" s="50"/>
      <c r="DF48" s="50"/>
      <c r="DG48" s="50"/>
      <c r="DH48" s="50"/>
      <c r="DI48" s="469"/>
      <c r="DJ48" s="50"/>
      <c r="DK48" s="50"/>
      <c r="DL48" s="50"/>
      <c r="DM48" s="50"/>
      <c r="DN48" s="469"/>
      <c r="DO48" s="50"/>
      <c r="DP48" s="50"/>
      <c r="DQ48" s="50"/>
      <c r="DR48" s="50"/>
      <c r="DS48" s="469"/>
      <c r="DT48" s="50"/>
      <c r="DU48" s="50"/>
      <c r="DV48" s="50"/>
      <c r="DW48" s="50"/>
      <c r="DX48" s="469"/>
      <c r="DY48" s="50"/>
      <c r="DZ48" s="50"/>
      <c r="EA48" s="50"/>
      <c r="EB48" s="50"/>
      <c r="EC48" s="469"/>
      <c r="ED48" s="50"/>
      <c r="EE48" s="50"/>
      <c r="EF48" s="50"/>
      <c r="EG48" s="50"/>
      <c r="EH48" s="469"/>
      <c r="EI48" s="50"/>
      <c r="EJ48" s="50"/>
      <c r="EK48" s="50"/>
      <c r="EL48" s="50"/>
      <c r="EM48" s="469"/>
      <c r="EN48" s="50"/>
      <c r="EO48" s="50"/>
      <c r="EP48" s="50"/>
      <c r="EQ48" s="50"/>
      <c r="ER48" s="469"/>
      <c r="ES48" s="50"/>
      <c r="ET48" s="50"/>
      <c r="EU48" s="50"/>
      <c r="EV48" s="50"/>
      <c r="EW48" s="469"/>
      <c r="EX48" s="50"/>
      <c r="EY48" s="50"/>
      <c r="EZ48" s="50"/>
      <c r="FA48" s="50"/>
      <c r="FB48" s="469"/>
      <c r="FC48" s="50"/>
      <c r="FD48" s="50"/>
      <c r="FE48" s="50"/>
      <c r="FF48" s="50"/>
      <c r="FG48" s="469"/>
      <c r="FH48" s="50"/>
      <c r="FI48" s="50"/>
      <c r="FJ48" s="50"/>
      <c r="FK48" s="50"/>
      <c r="FL48" s="469"/>
      <c r="FM48" s="50"/>
      <c r="FN48" s="50"/>
      <c r="FO48" s="50"/>
      <c r="FP48" s="50"/>
      <c r="FQ48" s="469"/>
      <c r="FR48" s="50"/>
      <c r="FS48" s="50"/>
      <c r="FT48" s="50"/>
      <c r="FU48" s="50"/>
      <c r="FV48" s="469"/>
      <c r="FW48" s="50"/>
      <c r="FX48" s="50"/>
      <c r="FY48" s="50"/>
      <c r="FZ48" s="50"/>
      <c r="GA48" s="469"/>
      <c r="GB48" s="50"/>
      <c r="GC48" s="50"/>
      <c r="GD48" s="50"/>
      <c r="GE48" s="50"/>
      <c r="GF48" s="469"/>
      <c r="GG48" s="50"/>
      <c r="GH48" s="50"/>
      <c r="GI48" s="50"/>
      <c r="GJ48" s="50"/>
      <c r="GK48" s="469"/>
      <c r="GL48" s="50"/>
      <c r="GM48" s="50"/>
      <c r="GN48" s="50"/>
      <c r="GO48" s="50"/>
      <c r="GP48" s="469"/>
      <c r="GQ48" s="50"/>
      <c r="GR48" s="50"/>
      <c r="GS48" s="50"/>
      <c r="GT48" s="50"/>
      <c r="GU48" s="469"/>
      <c r="HA48" s="463"/>
      <c r="HJ48" s="463"/>
      <c r="HS48" s="463"/>
      <c r="IB48" s="463"/>
      <c r="IK48" s="463"/>
      <c r="IT48" s="463"/>
      <c r="JC48" s="463"/>
      <c r="JL48" s="463"/>
      <c r="JU48" s="463"/>
      <c r="KD48" s="463"/>
      <c r="KM48" s="463"/>
      <c r="KV48" s="463"/>
      <c r="LE48" s="463"/>
      <c r="MF48" s="463"/>
      <c r="MO48" s="463"/>
      <c r="MX48" s="463"/>
      <c r="NG48" s="463"/>
      <c r="NP48" s="463"/>
      <c r="NY48" s="463"/>
      <c r="OE48" s="37"/>
    </row>
    <row r="49" spans="1:396" ht="18">
      <c r="A49" s="41" t="s">
        <v>800</v>
      </c>
      <c r="B49" s="46">
        <f t="shared" si="1"/>
        <v>59481.687499999935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9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9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9"/>
      <c r="S49" s="457">
        <v>70.125</v>
      </c>
      <c r="T49" s="50">
        <v>177.60000000000002</v>
      </c>
      <c r="U49" s="507">
        <v>134.99999999999966</v>
      </c>
      <c r="V49" s="50">
        <f>'Punten per wedstrijd'!F48</f>
        <v>293.29999999999927</v>
      </c>
      <c r="W49" s="469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9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9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9"/>
      <c r="AM49" s="457">
        <v>119.1999999999997</v>
      </c>
      <c r="AN49" s="457">
        <v>197.59999999999945</v>
      </c>
      <c r="AO49" s="457">
        <v>155.92499999999905</v>
      </c>
      <c r="AP49" s="50">
        <v>586.05000000000018</v>
      </c>
      <c r="AQ49" s="469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9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9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9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9"/>
      <c r="BL49" s="50">
        <v>0</v>
      </c>
      <c r="BM49" s="50">
        <v>8.8499999999994543</v>
      </c>
      <c r="BN49" s="50">
        <v>139.12499999999932</v>
      </c>
      <c r="BO49" s="50">
        <v>266</v>
      </c>
      <c r="BP49" s="469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9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9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9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9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9"/>
      <c r="CP49" s="577">
        <v>135.57500000000027</v>
      </c>
      <c r="CQ49" s="577">
        <v>267.30000000000018</v>
      </c>
      <c r="CR49" s="577">
        <v>278.62499999999727</v>
      </c>
      <c r="CS49" s="50">
        <v>431.80000000000473</v>
      </c>
      <c r="CT49" s="469"/>
      <c r="CU49" s="50">
        <v>0</v>
      </c>
      <c r="CV49" s="50">
        <v>240.5</v>
      </c>
      <c r="CW49" s="50">
        <v>439.80000000000109</v>
      </c>
      <c r="CX49" s="589">
        <v>689.100000000004</v>
      </c>
      <c r="CY49" s="469"/>
      <c r="CZ49" s="50">
        <v>0</v>
      </c>
      <c r="DA49" s="50">
        <v>98.249999999998181</v>
      </c>
      <c r="DB49" s="50">
        <v>19.800000000001091</v>
      </c>
      <c r="DC49" s="50">
        <v>192</v>
      </c>
      <c r="DD49" s="469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69"/>
      <c r="DJ49" s="50">
        <v>124.337500000001</v>
      </c>
      <c r="DK49" s="50">
        <v>0</v>
      </c>
      <c r="DL49" s="50">
        <v>0</v>
      </c>
      <c r="DM49" s="50">
        <v>0</v>
      </c>
      <c r="DN49" s="469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69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69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69"/>
      <c r="ED49" s="50">
        <v>46.949999999998909</v>
      </c>
      <c r="EE49" s="50">
        <v>0</v>
      </c>
      <c r="EF49" s="50">
        <v>0</v>
      </c>
      <c r="EG49" s="50">
        <v>0</v>
      </c>
      <c r="EH49" s="469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69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69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69"/>
      <c r="EX49" s="50">
        <v>110.46249999999964</v>
      </c>
      <c r="EY49" s="50">
        <v>0</v>
      </c>
      <c r="EZ49" s="50">
        <v>0</v>
      </c>
      <c r="FA49" s="50">
        <v>227.5</v>
      </c>
      <c r="FB49" s="469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69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69"/>
      <c r="FM49" s="50">
        <v>80.624999999998181</v>
      </c>
      <c r="FN49" s="50">
        <v>0</v>
      </c>
      <c r="FO49" s="50">
        <v>0</v>
      </c>
      <c r="FP49" s="50">
        <v>282.50000000000728</v>
      </c>
      <c r="FQ49" s="469"/>
      <c r="FR49" s="50">
        <v>65.362499999999272</v>
      </c>
      <c r="FS49" s="50">
        <v>0</v>
      </c>
      <c r="FT49" s="50">
        <v>0</v>
      </c>
      <c r="FU49" s="50">
        <v>519.00000000000728</v>
      </c>
      <c r="FV49" s="469"/>
      <c r="FW49" s="50">
        <v>42.9249999999995</v>
      </c>
      <c r="FX49" s="50">
        <v>0</v>
      </c>
      <c r="FY49" s="50">
        <v>0</v>
      </c>
      <c r="FZ49" s="50">
        <v>0</v>
      </c>
      <c r="GA49" s="469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69"/>
      <c r="GG49" s="50">
        <v>161.425000000002</v>
      </c>
      <c r="GH49" s="50">
        <v>0</v>
      </c>
      <c r="GI49" s="50">
        <v>0</v>
      </c>
      <c r="GJ49" s="50">
        <v>0</v>
      </c>
      <c r="GK49" s="469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69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69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4499</v>
      </c>
      <c r="B50" s="46">
        <f t="shared" si="1"/>
        <v>27013.762500000081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9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9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9"/>
      <c r="S50" s="457">
        <v>0</v>
      </c>
      <c r="T50" s="50">
        <v>0</v>
      </c>
      <c r="U50" s="507">
        <v>226.57499999999976</v>
      </c>
      <c r="V50" s="50">
        <f>'Punten per wedstrijd'!F49</f>
        <v>386.99999999999955</v>
      </c>
      <c r="W50" s="469"/>
      <c r="X50" s="50">
        <v>0</v>
      </c>
      <c r="Y50" s="50">
        <v>0</v>
      </c>
      <c r="Z50" s="50">
        <v>283.12499999999983</v>
      </c>
      <c r="AA50" s="50">
        <v>193.49999999999955</v>
      </c>
      <c r="AB50" s="469"/>
      <c r="AC50" s="50">
        <v>0</v>
      </c>
      <c r="AD50" s="50">
        <v>0</v>
      </c>
      <c r="AE50" s="50">
        <v>497.8499999999998</v>
      </c>
      <c r="AF50" s="50">
        <v>906.89999999999964</v>
      </c>
      <c r="AG50" s="469"/>
      <c r="AH50" s="50">
        <v>0</v>
      </c>
      <c r="AI50" s="50">
        <v>0</v>
      </c>
      <c r="AJ50" s="50">
        <v>781.04999999999893</v>
      </c>
      <c r="AK50" s="50">
        <v>452.89999999999964</v>
      </c>
      <c r="AL50" s="469"/>
      <c r="AM50" s="457">
        <v>0</v>
      </c>
      <c r="AN50" s="457">
        <v>0</v>
      </c>
      <c r="AO50" s="457">
        <v>200.96249999999918</v>
      </c>
      <c r="AP50" s="50">
        <v>294.40000000000055</v>
      </c>
      <c r="AQ50" s="469"/>
      <c r="AR50" s="50">
        <v>0</v>
      </c>
      <c r="AS50" s="50">
        <v>0</v>
      </c>
      <c r="AT50" s="50">
        <v>112.5</v>
      </c>
      <c r="AU50" s="50">
        <v>421.5</v>
      </c>
      <c r="AV50" s="469"/>
      <c r="AW50" s="50">
        <v>0</v>
      </c>
      <c r="AX50" s="50">
        <v>0</v>
      </c>
      <c r="AY50" s="50">
        <v>199.65000000000123</v>
      </c>
      <c r="AZ50" s="50">
        <v>576.59999999999764</v>
      </c>
      <c r="BA50" s="469"/>
      <c r="BB50" s="50">
        <v>0</v>
      </c>
      <c r="BC50" s="50">
        <v>0</v>
      </c>
      <c r="BD50" s="50">
        <v>241.72500000000082</v>
      </c>
      <c r="BE50" s="50">
        <v>389.8</v>
      </c>
      <c r="BF50" s="469"/>
      <c r="BG50" s="50">
        <v>0</v>
      </c>
      <c r="BH50" s="50">
        <v>0</v>
      </c>
      <c r="BI50" s="50">
        <v>160.20000000000095</v>
      </c>
      <c r="BJ50" s="50">
        <v>230.29999999999998</v>
      </c>
      <c r="BK50" s="469"/>
      <c r="BL50" s="50">
        <v>0</v>
      </c>
      <c r="BM50" s="50">
        <v>0</v>
      </c>
      <c r="BN50" s="50">
        <v>315.18750000000136</v>
      </c>
      <c r="BO50" s="50">
        <v>238.7</v>
      </c>
      <c r="BP50" s="469"/>
      <c r="BQ50" s="50">
        <v>0</v>
      </c>
      <c r="BR50" s="50">
        <v>0</v>
      </c>
      <c r="BS50" s="50">
        <v>176.96250000000191</v>
      </c>
      <c r="BT50" s="50">
        <v>504.29999999999745</v>
      </c>
      <c r="BU50" s="469"/>
      <c r="BV50" s="50">
        <v>0</v>
      </c>
      <c r="BW50" s="50">
        <v>0</v>
      </c>
      <c r="BX50" s="50">
        <v>522.97500000000082</v>
      </c>
      <c r="BY50" s="50">
        <v>360.19999999999982</v>
      </c>
      <c r="BZ50" s="469"/>
      <c r="CA50" s="50">
        <v>0</v>
      </c>
      <c r="CB50" s="50">
        <v>0</v>
      </c>
      <c r="CC50" s="50">
        <v>106.65000000000055</v>
      </c>
      <c r="CD50" s="50">
        <v>276.59999999999854</v>
      </c>
      <c r="CE50" s="469"/>
      <c r="CF50" s="50">
        <v>0</v>
      </c>
      <c r="CG50" s="50">
        <v>0</v>
      </c>
      <c r="CH50" s="50">
        <v>158.62500000000136</v>
      </c>
      <c r="CI50" s="50">
        <v>301.49999999999818</v>
      </c>
      <c r="CJ50" s="469"/>
      <c r="CK50" s="50">
        <v>0</v>
      </c>
      <c r="CL50" s="50">
        <v>0</v>
      </c>
      <c r="CM50" s="50">
        <v>225.03750000000014</v>
      </c>
      <c r="CN50" s="50">
        <v>246.39999999999998</v>
      </c>
      <c r="CO50" s="469"/>
      <c r="CP50" s="577">
        <v>0</v>
      </c>
      <c r="CQ50" s="577">
        <v>0</v>
      </c>
      <c r="CR50" s="577">
        <v>324.97500000000014</v>
      </c>
      <c r="CS50" s="50">
        <v>441.99999999999818</v>
      </c>
      <c r="CT50" s="469"/>
      <c r="CU50" s="50">
        <v>0</v>
      </c>
      <c r="CV50" s="50">
        <v>0</v>
      </c>
      <c r="CW50" s="50">
        <v>412.65000000000327</v>
      </c>
      <c r="CX50" s="589">
        <v>454.69999999999709</v>
      </c>
      <c r="CY50" s="469"/>
      <c r="CZ50" s="50">
        <v>0</v>
      </c>
      <c r="DA50" s="50">
        <v>0</v>
      </c>
      <c r="DB50" s="50">
        <v>13.650000000003274</v>
      </c>
      <c r="DC50" s="50">
        <v>124.5</v>
      </c>
      <c r="DD50" s="469"/>
      <c r="DE50" s="50">
        <v>0</v>
      </c>
      <c r="DF50" s="50">
        <v>0</v>
      </c>
      <c r="DG50" s="50">
        <v>0</v>
      </c>
      <c r="DH50" s="50">
        <v>2194.9</v>
      </c>
      <c r="DI50" s="469"/>
      <c r="DJ50" s="50">
        <v>0</v>
      </c>
      <c r="DK50" s="50">
        <v>0</v>
      </c>
      <c r="DL50" s="50">
        <v>0</v>
      </c>
      <c r="DM50" s="50">
        <v>0</v>
      </c>
      <c r="DN50" s="469"/>
      <c r="DO50" s="50">
        <v>0</v>
      </c>
      <c r="DP50" s="50">
        <v>0</v>
      </c>
      <c r="DQ50" s="50">
        <v>0</v>
      </c>
      <c r="DR50" s="50">
        <v>858.70000000000073</v>
      </c>
      <c r="DS50" s="469"/>
      <c r="DT50" s="50">
        <v>0</v>
      </c>
      <c r="DU50" s="50">
        <v>0</v>
      </c>
      <c r="DV50" s="50">
        <v>0</v>
      </c>
      <c r="DW50" s="50">
        <v>296.20000000000073</v>
      </c>
      <c r="DX50" s="469"/>
      <c r="DY50" s="50">
        <v>0</v>
      </c>
      <c r="DZ50" s="50">
        <v>0</v>
      </c>
      <c r="EA50" s="50">
        <v>0</v>
      </c>
      <c r="EB50" s="50">
        <v>4109.350000000044</v>
      </c>
      <c r="EC50" s="469"/>
      <c r="ED50" s="50">
        <v>0</v>
      </c>
      <c r="EE50" s="50">
        <v>0</v>
      </c>
      <c r="EF50" s="50">
        <v>0</v>
      </c>
      <c r="EG50" s="50">
        <v>0</v>
      </c>
      <c r="EH50" s="469"/>
      <c r="EI50" s="50">
        <v>0</v>
      </c>
      <c r="EJ50" s="50">
        <v>0</v>
      </c>
      <c r="EK50" s="50">
        <v>0</v>
      </c>
      <c r="EL50" s="50">
        <v>291.80000000000655</v>
      </c>
      <c r="EM50" s="469"/>
      <c r="EN50" s="50">
        <v>0</v>
      </c>
      <c r="EO50" s="50">
        <v>0</v>
      </c>
      <c r="EP50" s="50">
        <v>0</v>
      </c>
      <c r="EQ50" s="50">
        <v>316.00000000000364</v>
      </c>
      <c r="ER50" s="469"/>
      <c r="ES50" s="50">
        <v>0</v>
      </c>
      <c r="ET50" s="50">
        <v>0</v>
      </c>
      <c r="EU50" s="50">
        <v>0</v>
      </c>
      <c r="EV50" s="50">
        <v>0</v>
      </c>
      <c r="EW50" s="469"/>
      <c r="EX50" s="50">
        <v>0</v>
      </c>
      <c r="EY50" s="50">
        <v>0</v>
      </c>
      <c r="EZ50" s="50">
        <v>0</v>
      </c>
      <c r="FA50" s="50">
        <v>248.90000000000509</v>
      </c>
      <c r="FB50" s="469"/>
      <c r="FC50" s="50">
        <v>0</v>
      </c>
      <c r="FD50" s="50">
        <v>0</v>
      </c>
      <c r="FE50" s="50">
        <v>0</v>
      </c>
      <c r="FF50" s="50">
        <v>2666.4</v>
      </c>
      <c r="FG50" s="469"/>
      <c r="FH50" s="50">
        <v>0</v>
      </c>
      <c r="FI50" s="50">
        <v>0</v>
      </c>
      <c r="FJ50" s="50">
        <v>0</v>
      </c>
      <c r="FK50" s="50">
        <v>262.60000000000582</v>
      </c>
      <c r="FL50" s="469"/>
      <c r="FM50" s="50">
        <v>0</v>
      </c>
      <c r="FN50" s="50">
        <v>0</v>
      </c>
      <c r="FO50" s="50">
        <v>0</v>
      </c>
      <c r="FP50" s="50">
        <v>113.10000000000218</v>
      </c>
      <c r="FQ50" s="469"/>
      <c r="FR50" s="50">
        <v>0</v>
      </c>
      <c r="FS50" s="50">
        <v>0</v>
      </c>
      <c r="FT50" s="50">
        <v>0</v>
      </c>
      <c r="FU50" s="50">
        <v>440.00000000000364</v>
      </c>
      <c r="FV50" s="469"/>
      <c r="FW50" s="50">
        <v>0</v>
      </c>
      <c r="FX50" s="50">
        <v>0</v>
      </c>
      <c r="FY50" s="50">
        <v>0</v>
      </c>
      <c r="FZ50" s="50">
        <v>0</v>
      </c>
      <c r="GA50" s="469"/>
      <c r="GB50" s="50">
        <v>0</v>
      </c>
      <c r="GC50" s="50">
        <v>0</v>
      </c>
      <c r="GD50" s="50">
        <v>0</v>
      </c>
      <c r="GE50" s="50">
        <v>270.20000000000073</v>
      </c>
      <c r="GF50" s="469"/>
      <c r="GG50" s="50">
        <v>0</v>
      </c>
      <c r="GH50" s="50">
        <v>0</v>
      </c>
      <c r="GI50" s="50">
        <v>0</v>
      </c>
      <c r="GJ50" s="50">
        <v>0</v>
      </c>
      <c r="GK50" s="469"/>
      <c r="GL50" s="50">
        <v>0</v>
      </c>
      <c r="GM50" s="50">
        <v>0</v>
      </c>
      <c r="GN50" s="50">
        <v>0</v>
      </c>
      <c r="GO50" s="50">
        <v>971.00000000000364</v>
      </c>
      <c r="GP50" s="469"/>
      <c r="GQ50" s="50">
        <v>0</v>
      </c>
      <c r="GR50" s="50">
        <v>0</v>
      </c>
      <c r="GS50" s="50">
        <v>0</v>
      </c>
      <c r="GT50" s="50">
        <v>239.5</v>
      </c>
      <c r="GU50" s="469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50065.024999999856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9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9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9"/>
      <c r="S51" s="457">
        <v>47.249999999999886</v>
      </c>
      <c r="T51" s="50">
        <v>127.54999999999995</v>
      </c>
      <c r="U51" s="507">
        <v>316.80000000000024</v>
      </c>
      <c r="V51" s="50">
        <f>'Punten per wedstrijd'!F50</f>
        <v>541.00000000000068</v>
      </c>
      <c r="W51" s="469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9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9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9"/>
      <c r="AM51" s="457">
        <v>122.64999999999986</v>
      </c>
      <c r="AN51" s="457">
        <v>192.25</v>
      </c>
      <c r="AO51" s="457">
        <v>310.46249999999986</v>
      </c>
      <c r="AP51" s="50">
        <v>710.80000000000018</v>
      </c>
      <c r="AQ51" s="469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9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9"/>
      <c r="BB51" s="50">
        <v>0</v>
      </c>
      <c r="BC51" s="50">
        <v>148.15000000000009</v>
      </c>
      <c r="BD51" s="50">
        <v>282</v>
      </c>
      <c r="BE51" s="50">
        <v>627.00000000000011</v>
      </c>
      <c r="BF51" s="469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9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9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9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9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9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9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9"/>
      <c r="CP51" s="577">
        <v>101.875</v>
      </c>
      <c r="CQ51" s="577">
        <v>278.25</v>
      </c>
      <c r="CR51" s="577">
        <v>320.625</v>
      </c>
      <c r="CS51" s="50">
        <v>308.30000000000291</v>
      </c>
      <c r="CT51" s="469"/>
      <c r="CU51" s="50">
        <v>0</v>
      </c>
      <c r="CV51" s="50">
        <v>137.15000000000146</v>
      </c>
      <c r="CW51" s="50">
        <v>125.62500000000136</v>
      </c>
      <c r="CX51" s="589">
        <v>461.5</v>
      </c>
      <c r="CY51" s="469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9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69"/>
      <c r="DJ51" s="50">
        <v>55.300000000000182</v>
      </c>
      <c r="DK51" s="50">
        <v>0</v>
      </c>
      <c r="DL51" s="50">
        <v>0</v>
      </c>
      <c r="DM51" s="50">
        <v>0</v>
      </c>
      <c r="DN51" s="469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69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69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69"/>
      <c r="ED51" s="50">
        <v>0</v>
      </c>
      <c r="EE51" s="50">
        <v>0</v>
      </c>
      <c r="EF51" s="50">
        <v>0</v>
      </c>
      <c r="EG51" s="50">
        <v>0</v>
      </c>
      <c r="EH51" s="469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69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69"/>
      <c r="ES51" s="50">
        <v>79.499999999999091</v>
      </c>
      <c r="ET51" s="50">
        <v>315</v>
      </c>
      <c r="EU51" s="50">
        <v>404.69999999999891</v>
      </c>
      <c r="EV51" s="50">
        <v>0</v>
      </c>
      <c r="EW51" s="469"/>
      <c r="EX51" s="50">
        <v>82.924999999998363</v>
      </c>
      <c r="EY51" s="50">
        <v>0</v>
      </c>
      <c r="EZ51" s="50">
        <v>0</v>
      </c>
      <c r="FA51" s="50">
        <v>165.09999999999491</v>
      </c>
      <c r="FB51" s="469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69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69"/>
      <c r="FM51" s="50">
        <v>97.049999999996544</v>
      </c>
      <c r="FN51" s="50">
        <v>0</v>
      </c>
      <c r="FO51" s="50">
        <v>0</v>
      </c>
      <c r="FP51" s="50">
        <v>111.299999999992</v>
      </c>
      <c r="FQ51" s="469"/>
      <c r="FR51" s="50">
        <v>100.92499999999836</v>
      </c>
      <c r="FS51" s="50">
        <v>0</v>
      </c>
      <c r="FT51" s="50">
        <v>0</v>
      </c>
      <c r="FU51" s="50">
        <v>408.10000000000218</v>
      </c>
      <c r="FV51" s="469"/>
      <c r="FW51" s="50">
        <v>42.674999999999727</v>
      </c>
      <c r="FX51" s="50">
        <v>0</v>
      </c>
      <c r="FY51" s="50">
        <v>0</v>
      </c>
      <c r="FZ51" s="50">
        <v>0</v>
      </c>
      <c r="GA51" s="469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69"/>
      <c r="GG51" s="50">
        <v>48.225000000000364</v>
      </c>
      <c r="GH51" s="50">
        <v>0</v>
      </c>
      <c r="GI51" s="50">
        <v>0</v>
      </c>
      <c r="GJ51" s="50">
        <v>0</v>
      </c>
      <c r="GK51" s="469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69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69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62147.77499999979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9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9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9"/>
      <c r="S52" s="457">
        <v>56.624999999999773</v>
      </c>
      <c r="T52" s="50">
        <v>51.699999999999704</v>
      </c>
      <c r="U52" s="507">
        <v>143.99999999999966</v>
      </c>
      <c r="V52" s="50">
        <f>'Punten per wedstrijd'!F51</f>
        <v>255.69999999999982</v>
      </c>
      <c r="W52" s="469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9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9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9"/>
      <c r="AM52" s="457">
        <v>127.57499999999982</v>
      </c>
      <c r="AN52" s="457">
        <v>230.15000000000055</v>
      </c>
      <c r="AO52" s="457">
        <v>307.6499999999985</v>
      </c>
      <c r="AP52" s="50">
        <v>595.49999999999909</v>
      </c>
      <c r="AQ52" s="469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9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9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9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9"/>
      <c r="BL52" s="50">
        <v>0</v>
      </c>
      <c r="BM52" s="50">
        <v>54.75</v>
      </c>
      <c r="BN52" s="50">
        <v>188.625</v>
      </c>
      <c r="BO52" s="50">
        <v>116</v>
      </c>
      <c r="BP52" s="469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9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9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9"/>
      <c r="CF52" s="50">
        <v>0</v>
      </c>
      <c r="CG52" s="50">
        <v>280.89999999999964</v>
      </c>
      <c r="CH52" s="50">
        <v>75</v>
      </c>
      <c r="CI52" s="50">
        <v>375</v>
      </c>
      <c r="CJ52" s="469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9"/>
      <c r="CP52" s="577">
        <v>141.94999999999936</v>
      </c>
      <c r="CQ52" s="577">
        <v>300.54999999999836</v>
      </c>
      <c r="CR52" s="577">
        <v>295.65000000000055</v>
      </c>
      <c r="CS52" s="50">
        <v>317.29999999999927</v>
      </c>
      <c r="CT52" s="469"/>
      <c r="CU52" s="50">
        <v>0</v>
      </c>
      <c r="CV52" s="50">
        <v>218.05000000000109</v>
      </c>
      <c r="CW52" s="50">
        <v>496.98749999999973</v>
      </c>
      <c r="CX52" s="589">
        <v>637.00000000000182</v>
      </c>
      <c r="CY52" s="469"/>
      <c r="CZ52" s="50">
        <v>0</v>
      </c>
      <c r="DA52" s="50">
        <v>52.799999999999272</v>
      </c>
      <c r="DB52" s="50">
        <v>27</v>
      </c>
      <c r="DC52" s="50">
        <v>42</v>
      </c>
      <c r="DD52" s="469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69"/>
      <c r="DJ52" s="50">
        <v>127.99999999999955</v>
      </c>
      <c r="DK52" s="50">
        <v>0</v>
      </c>
      <c r="DL52" s="50">
        <v>0</v>
      </c>
      <c r="DM52" s="50">
        <v>0</v>
      </c>
      <c r="DN52" s="469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69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69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69"/>
      <c r="ED52" s="50">
        <v>0</v>
      </c>
      <c r="EE52" s="50">
        <v>0</v>
      </c>
      <c r="EF52" s="50">
        <v>0</v>
      </c>
      <c r="EG52" s="50">
        <v>0</v>
      </c>
      <c r="EH52" s="469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69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69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69"/>
      <c r="EX52" s="50">
        <v>23.225000000000364</v>
      </c>
      <c r="EY52" s="50">
        <v>0</v>
      </c>
      <c r="EZ52" s="50">
        <v>0</v>
      </c>
      <c r="FA52" s="50">
        <v>375.5</v>
      </c>
      <c r="FB52" s="469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69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69"/>
      <c r="FM52" s="50">
        <v>100.37500000000182</v>
      </c>
      <c r="FN52" s="50">
        <v>0</v>
      </c>
      <c r="FO52" s="50">
        <v>0</v>
      </c>
      <c r="FP52" s="50">
        <v>395</v>
      </c>
      <c r="FQ52" s="469"/>
      <c r="FR52" s="50">
        <v>45.625000000000909</v>
      </c>
      <c r="FS52" s="50">
        <v>0</v>
      </c>
      <c r="FT52" s="50">
        <v>0</v>
      </c>
      <c r="FU52" s="50">
        <v>346.40000000000146</v>
      </c>
      <c r="FV52" s="469"/>
      <c r="FW52" s="50">
        <v>2.1000000000001364</v>
      </c>
      <c r="FX52" s="50">
        <v>0</v>
      </c>
      <c r="FY52" s="50">
        <v>0</v>
      </c>
      <c r="FZ52" s="50">
        <v>0</v>
      </c>
      <c r="GA52" s="469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69"/>
      <c r="GG52" s="50">
        <v>127.57500000000164</v>
      </c>
      <c r="GH52" s="50">
        <v>0</v>
      </c>
      <c r="GI52" s="50">
        <v>0</v>
      </c>
      <c r="GJ52" s="50">
        <v>0</v>
      </c>
      <c r="GK52" s="469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69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69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54745.662499999809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9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9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9"/>
      <c r="S53" s="457">
        <v>48.050000000000068</v>
      </c>
      <c r="T53" s="50">
        <v>103.79999999999984</v>
      </c>
      <c r="U53" s="507">
        <v>132.07500000000044</v>
      </c>
      <c r="V53" s="50">
        <f>'Punten per wedstrijd'!F52</f>
        <v>121.89999999999918</v>
      </c>
      <c r="W53" s="469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9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9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9"/>
      <c r="AM53" s="457">
        <v>74.100000000000023</v>
      </c>
      <c r="AN53" s="457">
        <v>230.65000000000009</v>
      </c>
      <c r="AO53" s="457">
        <v>456.97499999999945</v>
      </c>
      <c r="AP53" s="50">
        <v>411.59999999999945</v>
      </c>
      <c r="AQ53" s="469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9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9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9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9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9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9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9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9"/>
      <c r="CF53" s="50">
        <v>0</v>
      </c>
      <c r="CG53" s="50">
        <v>269.90000000000236</v>
      </c>
      <c r="CH53" s="50">
        <v>156.22499999999945</v>
      </c>
      <c r="CI53" s="50">
        <v>282</v>
      </c>
      <c r="CJ53" s="469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9"/>
      <c r="CP53" s="577">
        <v>176.24999999999864</v>
      </c>
      <c r="CQ53" s="577">
        <v>272.80000000000109</v>
      </c>
      <c r="CR53" s="577">
        <v>315.97500000000082</v>
      </c>
      <c r="CS53" s="50">
        <v>395.70000000000073</v>
      </c>
      <c r="CT53" s="469"/>
      <c r="CU53" s="50">
        <v>0</v>
      </c>
      <c r="CV53" s="50">
        <v>176.55000000000109</v>
      </c>
      <c r="CW53" s="50">
        <v>171.97500000000082</v>
      </c>
      <c r="CX53" s="589">
        <v>743.49999999999818</v>
      </c>
      <c r="CY53" s="469"/>
      <c r="CZ53" s="50">
        <v>0</v>
      </c>
      <c r="DA53" s="50">
        <v>129.149999999996</v>
      </c>
      <c r="DB53" s="50">
        <v>185.92499999999973</v>
      </c>
      <c r="DC53" s="50">
        <v>277.5</v>
      </c>
      <c r="DD53" s="469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69"/>
      <c r="DJ53" s="50">
        <v>143.70000000000073</v>
      </c>
      <c r="DK53" s="50">
        <v>0</v>
      </c>
      <c r="DL53" s="50">
        <v>0</v>
      </c>
      <c r="DM53" s="50">
        <v>0</v>
      </c>
      <c r="DN53" s="469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69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69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69"/>
      <c r="ED53" s="50">
        <v>0</v>
      </c>
      <c r="EE53" s="50">
        <v>0</v>
      </c>
      <c r="EF53" s="50">
        <v>0</v>
      </c>
      <c r="EG53" s="50">
        <v>0</v>
      </c>
      <c r="EH53" s="469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69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69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69"/>
      <c r="EX53" s="50">
        <v>26.750000000000909</v>
      </c>
      <c r="EY53" s="50">
        <v>0</v>
      </c>
      <c r="EZ53" s="50">
        <v>0</v>
      </c>
      <c r="FA53" s="50">
        <v>364.79999999999927</v>
      </c>
      <c r="FB53" s="469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69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69"/>
      <c r="FM53" s="50">
        <v>72.249999999999091</v>
      </c>
      <c r="FN53" s="50">
        <v>0</v>
      </c>
      <c r="FO53" s="50">
        <v>0</v>
      </c>
      <c r="FP53" s="50">
        <v>164.10000000000582</v>
      </c>
      <c r="FQ53" s="469"/>
      <c r="FR53" s="50">
        <v>19.199999999999818</v>
      </c>
      <c r="FS53" s="50">
        <v>0</v>
      </c>
      <c r="FT53" s="50">
        <v>0</v>
      </c>
      <c r="FU53" s="50">
        <v>305.30000000000655</v>
      </c>
      <c r="FV53" s="469"/>
      <c r="FW53" s="50">
        <v>72.150000000000091</v>
      </c>
      <c r="FX53" s="50">
        <v>0</v>
      </c>
      <c r="FY53" s="50">
        <v>0</v>
      </c>
      <c r="FZ53" s="50">
        <v>0</v>
      </c>
      <c r="GA53" s="469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69"/>
      <c r="GG53" s="50">
        <v>139.52499999999873</v>
      </c>
      <c r="GH53" s="50">
        <v>0</v>
      </c>
      <c r="GI53" s="50">
        <v>0</v>
      </c>
      <c r="GJ53" s="50">
        <v>0</v>
      </c>
      <c r="GK53" s="469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69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69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3367</v>
      </c>
      <c r="B54" s="46">
        <f t="shared" si="1"/>
        <v>7984.7000000000144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9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9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9"/>
      <c r="S54" s="457">
        <v>0</v>
      </c>
      <c r="T54" s="50">
        <v>0</v>
      </c>
      <c r="U54" s="507">
        <v>0</v>
      </c>
      <c r="V54" s="50">
        <f>'Punten per wedstrijd'!F53</f>
        <v>515</v>
      </c>
      <c r="W54" s="469"/>
      <c r="X54" s="50">
        <v>0</v>
      </c>
      <c r="Y54" s="50">
        <v>0</v>
      </c>
      <c r="Z54" s="50">
        <v>0</v>
      </c>
      <c r="AA54" s="50">
        <v>249.40000000000009</v>
      </c>
      <c r="AB54" s="469"/>
      <c r="AC54" s="50">
        <v>0</v>
      </c>
      <c r="AD54" s="50">
        <v>0</v>
      </c>
      <c r="AE54" s="50">
        <v>0</v>
      </c>
      <c r="AF54" s="50">
        <v>630.50000000000045</v>
      </c>
      <c r="AG54" s="469"/>
      <c r="AH54" s="50">
        <v>0</v>
      </c>
      <c r="AI54" s="50">
        <v>0</v>
      </c>
      <c r="AJ54" s="50">
        <v>0</v>
      </c>
      <c r="AK54" s="50">
        <v>601.99999999999955</v>
      </c>
      <c r="AL54" s="469"/>
      <c r="AM54" s="457">
        <v>0</v>
      </c>
      <c r="AN54" s="457">
        <v>0</v>
      </c>
      <c r="AO54" s="457">
        <v>0</v>
      </c>
      <c r="AP54" s="50">
        <v>491.00000000000045</v>
      </c>
      <c r="AQ54" s="469"/>
      <c r="AR54" s="50">
        <v>0</v>
      </c>
      <c r="AS54" s="50">
        <v>0</v>
      </c>
      <c r="AT54" s="50">
        <v>0</v>
      </c>
      <c r="AU54" s="50">
        <v>91</v>
      </c>
      <c r="AV54" s="469"/>
      <c r="AW54" s="50">
        <v>0</v>
      </c>
      <c r="AX54" s="50">
        <v>0</v>
      </c>
      <c r="AY54" s="50">
        <v>0</v>
      </c>
      <c r="AZ54" s="50">
        <v>645.70000000000346</v>
      </c>
      <c r="BA54" s="469"/>
      <c r="BB54" s="50">
        <v>0</v>
      </c>
      <c r="BC54" s="50">
        <v>0</v>
      </c>
      <c r="BD54" s="50">
        <v>0</v>
      </c>
      <c r="BE54" s="50">
        <v>512.6</v>
      </c>
      <c r="BF54" s="469"/>
      <c r="BG54" s="50">
        <v>0</v>
      </c>
      <c r="BH54" s="50">
        <v>0</v>
      </c>
      <c r="BI54" s="50">
        <v>0</v>
      </c>
      <c r="BJ54" s="50">
        <v>421.5</v>
      </c>
      <c r="BK54" s="469"/>
      <c r="BL54" s="50">
        <v>0</v>
      </c>
      <c r="BM54" s="50">
        <v>0</v>
      </c>
      <c r="BN54" s="50">
        <v>0</v>
      </c>
      <c r="BO54" s="50">
        <v>193.8</v>
      </c>
      <c r="BP54" s="469"/>
      <c r="BQ54" s="50">
        <v>0</v>
      </c>
      <c r="BR54" s="50">
        <v>0</v>
      </c>
      <c r="BS54" s="50">
        <v>0</v>
      </c>
      <c r="BT54" s="50">
        <v>514.60000000000218</v>
      </c>
      <c r="BU54" s="469"/>
      <c r="BV54" s="50">
        <v>0</v>
      </c>
      <c r="BW54" s="50">
        <v>0</v>
      </c>
      <c r="BX54" s="50">
        <v>0</v>
      </c>
      <c r="BY54" s="50">
        <v>602.90000000000055</v>
      </c>
      <c r="BZ54" s="469"/>
      <c r="CA54" s="50">
        <v>0</v>
      </c>
      <c r="CB54" s="50">
        <v>0</v>
      </c>
      <c r="CC54" s="50">
        <v>0</v>
      </c>
      <c r="CD54" s="50">
        <v>444.70000000000164</v>
      </c>
      <c r="CE54" s="469"/>
      <c r="CF54" s="50">
        <v>0</v>
      </c>
      <c r="CG54" s="50">
        <v>0</v>
      </c>
      <c r="CH54" s="50">
        <v>0</v>
      </c>
      <c r="CI54" s="50">
        <v>283.70000000000164</v>
      </c>
      <c r="CJ54" s="469"/>
      <c r="CK54" s="50">
        <v>0</v>
      </c>
      <c r="CL54" s="50">
        <v>0</v>
      </c>
      <c r="CM54" s="50">
        <v>0</v>
      </c>
      <c r="CN54" s="50">
        <v>448.5</v>
      </c>
      <c r="CO54" s="469"/>
      <c r="CP54" s="577">
        <v>0</v>
      </c>
      <c r="CQ54" s="577">
        <v>0</v>
      </c>
      <c r="CR54" s="577">
        <v>0</v>
      </c>
      <c r="CS54" s="50">
        <v>209.00000000000182</v>
      </c>
      <c r="CT54" s="469"/>
      <c r="CU54" s="50">
        <v>0</v>
      </c>
      <c r="CV54" s="50">
        <v>0</v>
      </c>
      <c r="CW54" s="50">
        <v>0</v>
      </c>
      <c r="CX54" s="589">
        <v>126.50000000000182</v>
      </c>
      <c r="CY54" s="469"/>
      <c r="CZ54" s="50">
        <v>0</v>
      </c>
      <c r="DA54" s="50">
        <v>0</v>
      </c>
      <c r="DB54" s="50">
        <v>0</v>
      </c>
      <c r="DC54" s="50">
        <v>174.3</v>
      </c>
      <c r="DD54" s="469"/>
      <c r="DE54" s="50"/>
      <c r="DF54" s="50"/>
      <c r="DG54" s="50"/>
      <c r="DH54" s="50"/>
      <c r="DI54" s="469"/>
      <c r="DJ54" s="50"/>
      <c r="DK54" s="50"/>
      <c r="DL54" s="50"/>
      <c r="DM54" s="50"/>
      <c r="DN54" s="469"/>
      <c r="DO54" s="50"/>
      <c r="DP54" s="50"/>
      <c r="DQ54" s="50"/>
      <c r="DR54" s="50"/>
      <c r="DS54" s="469"/>
      <c r="DT54" s="50"/>
      <c r="DU54" s="50"/>
      <c r="DV54" s="50"/>
      <c r="DW54" s="50"/>
      <c r="DX54" s="469"/>
      <c r="DY54" s="50"/>
      <c r="DZ54" s="50"/>
      <c r="EA54" s="50"/>
      <c r="EB54" s="50"/>
      <c r="EC54" s="469"/>
      <c r="ED54" s="50"/>
      <c r="EE54" s="50"/>
      <c r="EF54" s="50"/>
      <c r="EG54" s="50"/>
      <c r="EH54" s="469"/>
      <c r="EI54" s="50"/>
      <c r="EJ54" s="50"/>
      <c r="EK54" s="50"/>
      <c r="EL54" s="50"/>
      <c r="EM54" s="469"/>
      <c r="EN54" s="50"/>
      <c r="EO54" s="50"/>
      <c r="EP54" s="50"/>
      <c r="EQ54" s="50"/>
      <c r="ER54" s="469"/>
      <c r="ES54" s="50"/>
      <c r="ET54" s="50"/>
      <c r="EU54" s="50"/>
      <c r="EV54" s="50"/>
      <c r="EW54" s="469"/>
      <c r="EX54" s="50"/>
      <c r="EY54" s="50"/>
      <c r="EZ54" s="50"/>
      <c r="FA54" s="50"/>
      <c r="FB54" s="469"/>
      <c r="FC54" s="50"/>
      <c r="FD54" s="50"/>
      <c r="FE54" s="50"/>
      <c r="FF54" s="50"/>
      <c r="FG54" s="469"/>
      <c r="FH54" s="50"/>
      <c r="FI54" s="50"/>
      <c r="FJ54" s="50"/>
      <c r="FK54" s="50"/>
      <c r="FL54" s="469"/>
      <c r="FM54" s="50"/>
      <c r="FN54" s="50"/>
      <c r="FO54" s="50"/>
      <c r="FP54" s="50"/>
      <c r="FQ54" s="469"/>
      <c r="FR54" s="50"/>
      <c r="FS54" s="50"/>
      <c r="FT54" s="50"/>
      <c r="FU54" s="50"/>
      <c r="FV54" s="469"/>
      <c r="FW54" s="50"/>
      <c r="FX54" s="50"/>
      <c r="FY54" s="50"/>
      <c r="FZ54" s="50"/>
      <c r="GA54" s="469"/>
      <c r="GB54" s="50"/>
      <c r="GC54" s="50"/>
      <c r="GD54" s="50"/>
      <c r="GE54" s="50"/>
      <c r="GF54" s="469"/>
      <c r="GG54" s="50"/>
      <c r="GH54" s="50"/>
      <c r="GI54" s="50"/>
      <c r="GJ54" s="50"/>
      <c r="GK54" s="469"/>
      <c r="GL54" s="50"/>
      <c r="GM54" s="50"/>
      <c r="GN54" s="50"/>
      <c r="GO54" s="50"/>
      <c r="GP54" s="469"/>
      <c r="GQ54" s="50"/>
      <c r="GR54" s="50"/>
      <c r="GS54" s="50"/>
      <c r="GT54" s="50"/>
      <c r="GU54" s="469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2027</v>
      </c>
      <c r="B55" s="46">
        <f t="shared" si="1"/>
        <v>20712.075000000066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9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9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9"/>
      <c r="S55" s="457">
        <v>0</v>
      </c>
      <c r="T55" s="50">
        <v>0</v>
      </c>
      <c r="U55" s="507">
        <v>271.7999999999999</v>
      </c>
      <c r="V55" s="50">
        <f>'Punten per wedstrijd'!F54</f>
        <v>34.100000000000136</v>
      </c>
      <c r="W55" s="469"/>
      <c r="X55" s="50">
        <v>0</v>
      </c>
      <c r="Y55" s="50">
        <v>0</v>
      </c>
      <c r="Z55" s="50">
        <v>415.50000000000034</v>
      </c>
      <c r="AA55" s="50">
        <v>81.699999999999363</v>
      </c>
      <c r="AB55" s="469"/>
      <c r="AC55" s="50">
        <v>0</v>
      </c>
      <c r="AD55" s="50">
        <v>0</v>
      </c>
      <c r="AE55" s="50">
        <v>228.2249999999998</v>
      </c>
      <c r="AF55" s="50">
        <v>722.69999999999982</v>
      </c>
      <c r="AG55" s="469"/>
      <c r="AH55" s="50">
        <v>0</v>
      </c>
      <c r="AI55" s="50">
        <v>0</v>
      </c>
      <c r="AJ55" s="50">
        <v>424.6500000000006</v>
      </c>
      <c r="AK55" s="50">
        <v>640.80000000000018</v>
      </c>
      <c r="AL55" s="469"/>
      <c r="AM55" s="457">
        <v>0</v>
      </c>
      <c r="AN55" s="457">
        <v>0</v>
      </c>
      <c r="AO55" s="457">
        <v>374.70000000000095</v>
      </c>
      <c r="AP55" s="50">
        <v>383.60000000000036</v>
      </c>
      <c r="AQ55" s="469"/>
      <c r="AR55" s="50">
        <v>0</v>
      </c>
      <c r="AS55" s="50">
        <v>0</v>
      </c>
      <c r="AT55" s="50">
        <v>45.000000000001023</v>
      </c>
      <c r="AU55" s="50">
        <v>218</v>
      </c>
      <c r="AV55" s="469"/>
      <c r="AW55" s="50">
        <v>0</v>
      </c>
      <c r="AX55" s="50">
        <v>0</v>
      </c>
      <c r="AY55" s="50">
        <v>260.47500000000082</v>
      </c>
      <c r="AZ55" s="50">
        <v>865.99999999999909</v>
      </c>
      <c r="BA55" s="469"/>
      <c r="BB55" s="50">
        <v>0</v>
      </c>
      <c r="BC55" s="50">
        <v>0</v>
      </c>
      <c r="BD55" s="50">
        <v>165.00000000000136</v>
      </c>
      <c r="BE55" s="50">
        <v>419</v>
      </c>
      <c r="BF55" s="469"/>
      <c r="BG55" s="50">
        <v>0</v>
      </c>
      <c r="BH55" s="50">
        <v>0</v>
      </c>
      <c r="BI55" s="50">
        <v>91.875000000000682</v>
      </c>
      <c r="BJ55" s="50">
        <v>239.9</v>
      </c>
      <c r="BK55" s="469"/>
      <c r="BL55" s="50">
        <v>0</v>
      </c>
      <c r="BM55" s="50">
        <v>0</v>
      </c>
      <c r="BN55" s="50">
        <v>256.50000000000068</v>
      </c>
      <c r="BO55" s="50">
        <v>30.1</v>
      </c>
      <c r="BP55" s="469"/>
      <c r="BQ55" s="50">
        <v>0</v>
      </c>
      <c r="BR55" s="50">
        <v>0</v>
      </c>
      <c r="BS55" s="50">
        <v>456.37500000000068</v>
      </c>
      <c r="BT55" s="50">
        <v>400.60000000000127</v>
      </c>
      <c r="BU55" s="469"/>
      <c r="BV55" s="50">
        <v>0</v>
      </c>
      <c r="BW55" s="50">
        <v>0</v>
      </c>
      <c r="BX55" s="50">
        <v>285.97500000000014</v>
      </c>
      <c r="BY55" s="50">
        <v>687.800000000002</v>
      </c>
      <c r="BZ55" s="469"/>
      <c r="CA55" s="50">
        <v>0</v>
      </c>
      <c r="CB55" s="50">
        <v>0</v>
      </c>
      <c r="CC55" s="50">
        <v>309.52499999999986</v>
      </c>
      <c r="CD55" s="50">
        <v>273.90000000000146</v>
      </c>
      <c r="CE55" s="469"/>
      <c r="CF55" s="50">
        <v>0</v>
      </c>
      <c r="CG55" s="50">
        <v>0</v>
      </c>
      <c r="CH55" s="50">
        <v>168.82500000000027</v>
      </c>
      <c r="CI55" s="50">
        <v>258.00000000000091</v>
      </c>
      <c r="CJ55" s="469"/>
      <c r="CK55" s="50">
        <v>0</v>
      </c>
      <c r="CL55" s="50">
        <v>0</v>
      </c>
      <c r="CM55" s="50">
        <v>299.77499999999986</v>
      </c>
      <c r="CN55" s="50">
        <v>636.70000000000005</v>
      </c>
      <c r="CO55" s="469"/>
      <c r="CP55" s="577">
        <v>0</v>
      </c>
      <c r="CQ55" s="577">
        <v>0</v>
      </c>
      <c r="CR55" s="577">
        <v>178.50000000000068</v>
      </c>
      <c r="CS55" s="50">
        <v>391.60000000000036</v>
      </c>
      <c r="CT55" s="469"/>
      <c r="CU55" s="50">
        <v>0</v>
      </c>
      <c r="CV55" s="50">
        <v>0</v>
      </c>
      <c r="CW55" s="50">
        <v>329.70000000000095</v>
      </c>
      <c r="CX55" s="589">
        <v>573.10000000000218</v>
      </c>
      <c r="CY55" s="469"/>
      <c r="CZ55" s="50">
        <v>0</v>
      </c>
      <c r="DA55" s="50">
        <v>0</v>
      </c>
      <c r="DB55" s="50">
        <v>126.07500000000095</v>
      </c>
      <c r="DC55" s="50">
        <v>48.3</v>
      </c>
      <c r="DD55" s="469"/>
      <c r="DE55" s="50">
        <v>0</v>
      </c>
      <c r="DF55" s="50">
        <v>0</v>
      </c>
      <c r="DG55" s="50">
        <v>0</v>
      </c>
      <c r="DH55" s="50">
        <v>2092.5000000000005</v>
      </c>
      <c r="DI55" s="469"/>
      <c r="DJ55" s="50">
        <v>0</v>
      </c>
      <c r="DK55" s="50">
        <v>0</v>
      </c>
      <c r="DL55" s="50">
        <v>0</v>
      </c>
      <c r="DM55" s="50">
        <v>0</v>
      </c>
      <c r="DN55" s="469"/>
      <c r="DO55" s="50">
        <v>0</v>
      </c>
      <c r="DP55" s="50">
        <v>0</v>
      </c>
      <c r="DQ55" s="50">
        <v>0</v>
      </c>
      <c r="DR55" s="50">
        <v>245.79999999999927</v>
      </c>
      <c r="DS55" s="469"/>
      <c r="DT55" s="50">
        <v>0</v>
      </c>
      <c r="DU55" s="50">
        <v>0</v>
      </c>
      <c r="DV55" s="50">
        <v>0</v>
      </c>
      <c r="DW55" s="50">
        <v>219.50000000000364</v>
      </c>
      <c r="DX55" s="469"/>
      <c r="DY55" s="50">
        <v>0</v>
      </c>
      <c r="DZ55" s="50">
        <v>0</v>
      </c>
      <c r="EA55" s="50">
        <v>0</v>
      </c>
      <c r="EB55" s="50">
        <v>2373.4000000000597</v>
      </c>
      <c r="EC55" s="469"/>
      <c r="ED55" s="50">
        <v>0</v>
      </c>
      <c r="EE55" s="50">
        <v>0</v>
      </c>
      <c r="EF55" s="50">
        <v>0</v>
      </c>
      <c r="EG55" s="50">
        <v>0</v>
      </c>
      <c r="EH55" s="469"/>
      <c r="EI55" s="50">
        <v>0</v>
      </c>
      <c r="EJ55" s="50">
        <v>0</v>
      </c>
      <c r="EK55" s="50">
        <v>0</v>
      </c>
      <c r="EL55" s="50">
        <v>8.4000000000014552</v>
      </c>
      <c r="EM55" s="469"/>
      <c r="EN55" s="50">
        <v>0</v>
      </c>
      <c r="EO55" s="50">
        <v>0</v>
      </c>
      <c r="EP55" s="50">
        <v>0</v>
      </c>
      <c r="EQ55" s="50">
        <v>82.599999999998545</v>
      </c>
      <c r="ER55" s="469"/>
      <c r="ES55" s="50">
        <v>0</v>
      </c>
      <c r="ET55" s="50">
        <v>0</v>
      </c>
      <c r="EU55" s="50">
        <v>0</v>
      </c>
      <c r="EV55" s="50">
        <v>0</v>
      </c>
      <c r="EW55" s="469"/>
      <c r="EX55" s="50">
        <v>0</v>
      </c>
      <c r="EY55" s="50">
        <v>0</v>
      </c>
      <c r="EZ55" s="50">
        <v>0</v>
      </c>
      <c r="FA55" s="50">
        <v>42</v>
      </c>
      <c r="FB55" s="469"/>
      <c r="FC55" s="50">
        <v>0</v>
      </c>
      <c r="FD55" s="50">
        <v>0</v>
      </c>
      <c r="FE55" s="50">
        <v>0</v>
      </c>
      <c r="FF55" s="50">
        <v>877.1</v>
      </c>
      <c r="FG55" s="469"/>
      <c r="FH55" s="50">
        <v>0</v>
      </c>
      <c r="FI55" s="50">
        <v>0</v>
      </c>
      <c r="FJ55" s="50">
        <v>0</v>
      </c>
      <c r="FK55" s="50">
        <v>24.299999999999272</v>
      </c>
      <c r="FL55" s="469"/>
      <c r="FM55" s="50">
        <v>0</v>
      </c>
      <c r="FN55" s="50">
        <v>0</v>
      </c>
      <c r="FO55" s="50">
        <v>0</v>
      </c>
      <c r="FP55" s="50">
        <v>205.09999999999673</v>
      </c>
      <c r="FQ55" s="469"/>
      <c r="FR55" s="50">
        <v>0</v>
      </c>
      <c r="FS55" s="50">
        <v>0</v>
      </c>
      <c r="FT55" s="50">
        <v>0</v>
      </c>
      <c r="FU55" s="50">
        <v>401.20000000000073</v>
      </c>
      <c r="FV55" s="469"/>
      <c r="FW55" s="50">
        <v>0</v>
      </c>
      <c r="FX55" s="50">
        <v>0</v>
      </c>
      <c r="FY55" s="50">
        <v>0</v>
      </c>
      <c r="FZ55" s="50">
        <v>0</v>
      </c>
      <c r="GA55" s="469"/>
      <c r="GB55" s="50">
        <v>0</v>
      </c>
      <c r="GC55" s="50">
        <v>0</v>
      </c>
      <c r="GD55" s="50">
        <v>0</v>
      </c>
      <c r="GE55" s="50">
        <v>364.89999999999782</v>
      </c>
      <c r="GF55" s="469"/>
      <c r="GG55" s="50">
        <v>0</v>
      </c>
      <c r="GH55" s="50">
        <v>0</v>
      </c>
      <c r="GI55" s="50">
        <v>0</v>
      </c>
      <c r="GJ55" s="50">
        <v>0</v>
      </c>
      <c r="GK55" s="469"/>
      <c r="GL55" s="50">
        <v>0</v>
      </c>
      <c r="GM55" s="50">
        <v>0</v>
      </c>
      <c r="GN55" s="50">
        <v>0</v>
      </c>
      <c r="GO55" s="50">
        <v>385.59999999998763</v>
      </c>
      <c r="GP55" s="469"/>
      <c r="GQ55" s="50">
        <v>0</v>
      </c>
      <c r="GR55" s="50">
        <v>0</v>
      </c>
      <c r="GS55" s="50">
        <v>0</v>
      </c>
      <c r="GT55" s="50">
        <v>220.00000000000728</v>
      </c>
      <c r="GU55" s="469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3377</v>
      </c>
      <c r="B56" s="46">
        <f t="shared" si="1"/>
        <v>9258.6000000000076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9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9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9"/>
      <c r="S56" s="457">
        <v>0</v>
      </c>
      <c r="T56" s="50">
        <v>0</v>
      </c>
      <c r="U56" s="507">
        <v>0</v>
      </c>
      <c r="V56" s="50">
        <f>'Punten per wedstrijd'!F55</f>
        <v>498.59999999999968</v>
      </c>
      <c r="W56" s="469"/>
      <c r="X56" s="50">
        <v>0</v>
      </c>
      <c r="Y56" s="50">
        <v>0</v>
      </c>
      <c r="Z56" s="50">
        <v>0</v>
      </c>
      <c r="AA56" s="50">
        <v>189.599999999999</v>
      </c>
      <c r="AB56" s="469"/>
      <c r="AC56" s="50">
        <v>0</v>
      </c>
      <c r="AD56" s="50">
        <v>0</v>
      </c>
      <c r="AE56" s="50">
        <v>0</v>
      </c>
      <c r="AF56" s="50">
        <v>745.29999999999836</v>
      </c>
      <c r="AG56" s="469"/>
      <c r="AH56" s="50">
        <v>0</v>
      </c>
      <c r="AI56" s="50">
        <v>0</v>
      </c>
      <c r="AJ56" s="50">
        <v>0</v>
      </c>
      <c r="AK56" s="50">
        <v>608.29999999999836</v>
      </c>
      <c r="AL56" s="469"/>
      <c r="AM56" s="457">
        <v>0</v>
      </c>
      <c r="AN56" s="457">
        <v>0</v>
      </c>
      <c r="AO56" s="457">
        <v>0</v>
      </c>
      <c r="AP56" s="50">
        <v>673.39999999999964</v>
      </c>
      <c r="AQ56" s="469"/>
      <c r="AR56" s="50">
        <v>0</v>
      </c>
      <c r="AS56" s="50">
        <v>0</v>
      </c>
      <c r="AT56" s="50">
        <v>0</v>
      </c>
      <c r="AU56" s="50">
        <v>604.4</v>
      </c>
      <c r="AV56" s="469"/>
      <c r="AW56" s="50">
        <v>0</v>
      </c>
      <c r="AX56" s="50">
        <v>0</v>
      </c>
      <c r="AY56" s="50">
        <v>0</v>
      </c>
      <c r="AZ56" s="50">
        <v>778.49999999999818</v>
      </c>
      <c r="BA56" s="469"/>
      <c r="BB56" s="50">
        <v>0</v>
      </c>
      <c r="BC56" s="50">
        <v>0</v>
      </c>
      <c r="BD56" s="50">
        <v>0</v>
      </c>
      <c r="BE56" s="50">
        <v>502</v>
      </c>
      <c r="BF56" s="469"/>
      <c r="BG56" s="50">
        <v>0</v>
      </c>
      <c r="BH56" s="50">
        <v>0</v>
      </c>
      <c r="BI56" s="50">
        <v>0</v>
      </c>
      <c r="BJ56" s="50">
        <v>398.3</v>
      </c>
      <c r="BK56" s="469"/>
      <c r="BL56" s="50">
        <v>0</v>
      </c>
      <c r="BM56" s="50">
        <v>0</v>
      </c>
      <c r="BN56" s="50">
        <v>0</v>
      </c>
      <c r="BO56" s="50">
        <v>384.9</v>
      </c>
      <c r="BP56" s="469"/>
      <c r="BQ56" s="50">
        <v>0</v>
      </c>
      <c r="BR56" s="50">
        <v>0</v>
      </c>
      <c r="BS56" s="50">
        <v>0</v>
      </c>
      <c r="BT56" s="50">
        <v>575.99999999999909</v>
      </c>
      <c r="BU56" s="469"/>
      <c r="BV56" s="50">
        <v>0</v>
      </c>
      <c r="BW56" s="50">
        <v>0</v>
      </c>
      <c r="BX56" s="50">
        <v>0</v>
      </c>
      <c r="BY56" s="50">
        <v>319.60000000000218</v>
      </c>
      <c r="BZ56" s="469"/>
      <c r="CA56" s="50">
        <v>0</v>
      </c>
      <c r="CB56" s="50">
        <v>0</v>
      </c>
      <c r="CC56" s="50">
        <v>0</v>
      </c>
      <c r="CD56" s="50">
        <v>523.70000000000073</v>
      </c>
      <c r="CE56" s="469"/>
      <c r="CF56" s="50">
        <v>0</v>
      </c>
      <c r="CG56" s="50">
        <v>0</v>
      </c>
      <c r="CH56" s="50">
        <v>0</v>
      </c>
      <c r="CI56" s="50">
        <v>287.00000000000182</v>
      </c>
      <c r="CJ56" s="469"/>
      <c r="CK56" s="50">
        <v>0</v>
      </c>
      <c r="CL56" s="50">
        <v>0</v>
      </c>
      <c r="CM56" s="50">
        <v>0</v>
      </c>
      <c r="CN56" s="50">
        <v>206.4</v>
      </c>
      <c r="CO56" s="469"/>
      <c r="CP56" s="577">
        <v>0</v>
      </c>
      <c r="CQ56" s="577">
        <v>0</v>
      </c>
      <c r="CR56" s="577">
        <v>0</v>
      </c>
      <c r="CS56" s="50">
        <v>329.50000000000364</v>
      </c>
      <c r="CT56" s="469"/>
      <c r="CU56" s="50">
        <v>0</v>
      </c>
      <c r="CV56" s="50">
        <v>0</v>
      </c>
      <c r="CW56" s="50">
        <v>0</v>
      </c>
      <c r="CX56" s="589">
        <v>360.90000000000691</v>
      </c>
      <c r="CY56" s="469"/>
      <c r="CZ56" s="50">
        <v>0</v>
      </c>
      <c r="DA56" s="50">
        <v>0</v>
      </c>
      <c r="DB56" s="50">
        <v>0</v>
      </c>
      <c r="DC56" s="50">
        <v>299.7</v>
      </c>
      <c r="DD56" s="469"/>
      <c r="DE56" s="50"/>
      <c r="DF56" s="50"/>
      <c r="DG56" s="50"/>
      <c r="DH56" s="50"/>
      <c r="DI56" s="469"/>
      <c r="DJ56" s="50"/>
      <c r="DK56" s="50"/>
      <c r="DL56" s="50"/>
      <c r="DM56" s="50"/>
      <c r="DN56" s="469"/>
      <c r="DO56" s="50"/>
      <c r="DP56" s="50"/>
      <c r="DQ56" s="50"/>
      <c r="DR56" s="50"/>
      <c r="DS56" s="469"/>
      <c r="DT56" s="50"/>
      <c r="DU56" s="50"/>
      <c r="DV56" s="50"/>
      <c r="DW56" s="50"/>
      <c r="DX56" s="469"/>
      <c r="DY56" s="50"/>
      <c r="DZ56" s="50"/>
      <c r="EA56" s="50"/>
      <c r="EB56" s="50"/>
      <c r="EC56" s="469"/>
      <c r="ED56" s="50"/>
      <c r="EE56" s="50"/>
      <c r="EF56" s="50"/>
      <c r="EG56" s="50"/>
      <c r="EH56" s="469"/>
      <c r="EI56" s="50"/>
      <c r="EJ56" s="50"/>
      <c r="EK56" s="50"/>
      <c r="EL56" s="50"/>
      <c r="EM56" s="469"/>
      <c r="EN56" s="50"/>
      <c r="EO56" s="50"/>
      <c r="EP56" s="50"/>
      <c r="EQ56" s="50"/>
      <c r="ER56" s="469"/>
      <c r="ES56" s="50"/>
      <c r="ET56" s="50"/>
      <c r="EU56" s="50"/>
      <c r="EV56" s="50"/>
      <c r="EW56" s="469"/>
      <c r="EX56" s="50"/>
      <c r="EY56" s="50"/>
      <c r="EZ56" s="50"/>
      <c r="FA56" s="50"/>
      <c r="FB56" s="469"/>
      <c r="FC56" s="50"/>
      <c r="FD56" s="50"/>
      <c r="FE56" s="50"/>
      <c r="FF56" s="50"/>
      <c r="FG56" s="469"/>
      <c r="FH56" s="50"/>
      <c r="FI56" s="50"/>
      <c r="FJ56" s="50"/>
      <c r="FK56" s="50"/>
      <c r="FL56" s="469"/>
      <c r="FM56" s="50"/>
      <c r="FN56" s="50"/>
      <c r="FO56" s="50"/>
      <c r="FP56" s="50"/>
      <c r="FQ56" s="469"/>
      <c r="FR56" s="50"/>
      <c r="FS56" s="50"/>
      <c r="FT56" s="50"/>
      <c r="FU56" s="50"/>
      <c r="FV56" s="469"/>
      <c r="FW56" s="50"/>
      <c r="FX56" s="50"/>
      <c r="FY56" s="50"/>
      <c r="FZ56" s="50"/>
      <c r="GA56" s="469"/>
      <c r="GB56" s="50"/>
      <c r="GC56" s="50"/>
      <c r="GD56" s="50"/>
      <c r="GE56" s="50"/>
      <c r="GF56" s="469"/>
      <c r="GG56" s="50"/>
      <c r="GH56" s="50"/>
      <c r="GI56" s="50"/>
      <c r="GJ56" s="50"/>
      <c r="GK56" s="469"/>
      <c r="GL56" s="50"/>
      <c r="GM56" s="50"/>
      <c r="GN56" s="50"/>
      <c r="GO56" s="50"/>
      <c r="GP56" s="469"/>
      <c r="GQ56" s="50"/>
      <c r="GR56" s="50"/>
      <c r="GS56" s="50"/>
      <c r="GT56" s="50"/>
      <c r="GU56" s="469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2028</v>
      </c>
      <c r="B57" s="46">
        <f t="shared" si="1"/>
        <v>27916.69999999995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9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9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9"/>
      <c r="S57" s="457">
        <v>0</v>
      </c>
      <c r="T57" s="50">
        <v>0</v>
      </c>
      <c r="U57" s="507">
        <v>192.74999999999983</v>
      </c>
      <c r="V57" s="50">
        <f>'Punten per wedstrijd'!F56</f>
        <v>264.59999999999991</v>
      </c>
      <c r="W57" s="469"/>
      <c r="X57" s="50">
        <v>0</v>
      </c>
      <c r="Y57" s="50">
        <v>0</v>
      </c>
      <c r="Z57" s="50">
        <v>224.24999999999949</v>
      </c>
      <c r="AA57" s="50">
        <v>222.00000000000091</v>
      </c>
      <c r="AB57" s="469"/>
      <c r="AC57" s="50">
        <v>0</v>
      </c>
      <c r="AD57" s="50">
        <v>0</v>
      </c>
      <c r="AE57" s="50">
        <v>421.64999999999947</v>
      </c>
      <c r="AF57" s="50">
        <v>1112.2000000000003</v>
      </c>
      <c r="AG57" s="469"/>
      <c r="AH57" s="50">
        <v>0</v>
      </c>
      <c r="AI57" s="50">
        <v>0</v>
      </c>
      <c r="AJ57" s="50">
        <v>697.34999999999945</v>
      </c>
      <c r="AK57" s="50">
        <v>635.09999999999764</v>
      </c>
      <c r="AL57" s="469"/>
      <c r="AM57" s="457">
        <v>0</v>
      </c>
      <c r="AN57" s="457">
        <v>0</v>
      </c>
      <c r="AO57" s="457">
        <v>324.22499999999945</v>
      </c>
      <c r="AP57" s="50">
        <v>481.39999999999782</v>
      </c>
      <c r="AQ57" s="469"/>
      <c r="AR57" s="50">
        <v>0</v>
      </c>
      <c r="AS57" s="50">
        <v>0</v>
      </c>
      <c r="AT57" s="50">
        <v>298.49999999999864</v>
      </c>
      <c r="AU57" s="50">
        <v>252.3</v>
      </c>
      <c r="AV57" s="469"/>
      <c r="AW57" s="50">
        <v>0</v>
      </c>
      <c r="AX57" s="50">
        <v>0</v>
      </c>
      <c r="AY57" s="50">
        <v>146.99999999999864</v>
      </c>
      <c r="AZ57" s="50">
        <v>881.39999999999873</v>
      </c>
      <c r="BA57" s="469"/>
      <c r="BB57" s="50">
        <v>0</v>
      </c>
      <c r="BC57" s="50">
        <v>0</v>
      </c>
      <c r="BD57" s="50">
        <v>221.24999999999795</v>
      </c>
      <c r="BE57" s="50">
        <v>444.6</v>
      </c>
      <c r="BF57" s="469"/>
      <c r="BG57" s="50">
        <v>0</v>
      </c>
      <c r="BH57" s="50">
        <v>0</v>
      </c>
      <c r="BI57" s="50">
        <v>156.44999999999891</v>
      </c>
      <c r="BJ57" s="50">
        <v>195.4</v>
      </c>
      <c r="BK57" s="469"/>
      <c r="BL57" s="50">
        <v>0</v>
      </c>
      <c r="BM57" s="50">
        <v>0</v>
      </c>
      <c r="BN57" s="50">
        <v>148.27499999999986</v>
      </c>
      <c r="BO57" s="50">
        <v>280.7</v>
      </c>
      <c r="BP57" s="469"/>
      <c r="BQ57" s="50">
        <v>0</v>
      </c>
      <c r="BR57" s="50">
        <v>0</v>
      </c>
      <c r="BS57" s="50">
        <v>114.07500000000027</v>
      </c>
      <c r="BT57" s="50">
        <v>470</v>
      </c>
      <c r="BU57" s="469"/>
      <c r="BV57" s="50">
        <v>0</v>
      </c>
      <c r="BW57" s="50">
        <v>0</v>
      </c>
      <c r="BX57" s="50">
        <v>401.92500000000041</v>
      </c>
      <c r="BY57" s="50">
        <v>716.29999999999927</v>
      </c>
      <c r="BZ57" s="469"/>
      <c r="CA57" s="50">
        <v>0</v>
      </c>
      <c r="CB57" s="50">
        <v>0</v>
      </c>
      <c r="CC57" s="50">
        <v>161.25000000000136</v>
      </c>
      <c r="CD57" s="50">
        <v>381.49999999999818</v>
      </c>
      <c r="CE57" s="469"/>
      <c r="CF57" s="50">
        <v>0</v>
      </c>
      <c r="CG57" s="50">
        <v>0</v>
      </c>
      <c r="CH57" s="50">
        <v>219.37500000000068</v>
      </c>
      <c r="CI57" s="50">
        <v>465.99999999999636</v>
      </c>
      <c r="CJ57" s="469"/>
      <c r="CK57" s="50">
        <v>0</v>
      </c>
      <c r="CL57" s="50">
        <v>0</v>
      </c>
      <c r="CM57" s="50">
        <v>158.47500000000082</v>
      </c>
      <c r="CN57" s="50">
        <v>366</v>
      </c>
      <c r="CO57" s="469"/>
      <c r="CP57" s="577">
        <v>0</v>
      </c>
      <c r="CQ57" s="577">
        <v>0</v>
      </c>
      <c r="CR57" s="577">
        <v>238.125</v>
      </c>
      <c r="CS57" s="50">
        <v>500.19999999999527</v>
      </c>
      <c r="CT57" s="469"/>
      <c r="CU57" s="50">
        <v>0</v>
      </c>
      <c r="CV57" s="50">
        <v>0</v>
      </c>
      <c r="CW57" s="50">
        <v>317.10000000000014</v>
      </c>
      <c r="CX57" s="589">
        <v>616.399999999996</v>
      </c>
      <c r="CY57" s="469"/>
      <c r="CZ57" s="50">
        <v>0</v>
      </c>
      <c r="DA57" s="50">
        <v>0</v>
      </c>
      <c r="DB57" s="50">
        <v>33.824999999998909</v>
      </c>
      <c r="DC57" s="50">
        <v>39</v>
      </c>
      <c r="DD57" s="469"/>
      <c r="DE57" s="50">
        <v>0</v>
      </c>
      <c r="DF57" s="50">
        <v>0</v>
      </c>
      <c r="DG57" s="50">
        <v>0</v>
      </c>
      <c r="DH57" s="50">
        <v>2150.7999999999997</v>
      </c>
      <c r="DI57" s="469"/>
      <c r="DJ57" s="50">
        <v>0</v>
      </c>
      <c r="DK57" s="50">
        <v>0</v>
      </c>
      <c r="DL57" s="50">
        <v>0</v>
      </c>
      <c r="DM57" s="50">
        <v>0</v>
      </c>
      <c r="DN57" s="469"/>
      <c r="DO57" s="50">
        <v>0</v>
      </c>
      <c r="DP57" s="50">
        <v>0</v>
      </c>
      <c r="DQ57" s="50">
        <v>0</v>
      </c>
      <c r="DR57" s="50">
        <v>394.80000000000109</v>
      </c>
      <c r="DS57" s="469"/>
      <c r="DT57" s="50">
        <v>0</v>
      </c>
      <c r="DU57" s="50">
        <v>0</v>
      </c>
      <c r="DV57" s="50">
        <v>0</v>
      </c>
      <c r="DW57" s="50">
        <v>481.19999999999891</v>
      </c>
      <c r="DX57" s="469"/>
      <c r="DY57" s="50">
        <v>0</v>
      </c>
      <c r="DZ57" s="50">
        <v>0</v>
      </c>
      <c r="EA57" s="50">
        <v>0</v>
      </c>
      <c r="EB57" s="50">
        <v>3739.400000000016</v>
      </c>
      <c r="EC57" s="469"/>
      <c r="ED57" s="50">
        <v>0</v>
      </c>
      <c r="EE57" s="50">
        <v>0</v>
      </c>
      <c r="EF57" s="50">
        <v>0</v>
      </c>
      <c r="EG57" s="50">
        <v>0</v>
      </c>
      <c r="EH57" s="469"/>
      <c r="EI57" s="50">
        <v>0</v>
      </c>
      <c r="EJ57" s="50">
        <v>0</v>
      </c>
      <c r="EK57" s="50">
        <v>0</v>
      </c>
      <c r="EL57" s="50">
        <v>411.09999999999854</v>
      </c>
      <c r="EM57" s="469"/>
      <c r="EN57" s="50">
        <v>0</v>
      </c>
      <c r="EO57" s="50">
        <v>0</v>
      </c>
      <c r="EP57" s="50">
        <v>0</v>
      </c>
      <c r="EQ57" s="50">
        <v>401.09999999999491</v>
      </c>
      <c r="ER57" s="469"/>
      <c r="ES57" s="50">
        <v>0</v>
      </c>
      <c r="ET57" s="50">
        <v>0</v>
      </c>
      <c r="EU57" s="50">
        <v>0</v>
      </c>
      <c r="EV57" s="50">
        <v>0</v>
      </c>
      <c r="EW57" s="469"/>
      <c r="EX57" s="50">
        <v>0</v>
      </c>
      <c r="EY57" s="50">
        <v>0</v>
      </c>
      <c r="EZ57" s="50">
        <v>0</v>
      </c>
      <c r="FA57" s="50">
        <v>229.59999999999491</v>
      </c>
      <c r="FB57" s="469"/>
      <c r="FC57" s="50">
        <v>0</v>
      </c>
      <c r="FD57" s="50">
        <v>0</v>
      </c>
      <c r="FE57" s="50">
        <v>0</v>
      </c>
      <c r="FF57" s="50">
        <v>2845.7</v>
      </c>
      <c r="FG57" s="469"/>
      <c r="FH57" s="50">
        <v>0</v>
      </c>
      <c r="FI57" s="50">
        <v>0</v>
      </c>
      <c r="FJ57" s="50">
        <v>0</v>
      </c>
      <c r="FK57" s="50">
        <v>254.09999999999491</v>
      </c>
      <c r="FL57" s="469"/>
      <c r="FM57" s="50">
        <v>0</v>
      </c>
      <c r="FN57" s="50">
        <v>0</v>
      </c>
      <c r="FO57" s="50">
        <v>0</v>
      </c>
      <c r="FP57" s="50">
        <v>304.59999999999491</v>
      </c>
      <c r="FQ57" s="469"/>
      <c r="FR57" s="50">
        <v>0</v>
      </c>
      <c r="FS57" s="50">
        <v>0</v>
      </c>
      <c r="FT57" s="50">
        <v>0</v>
      </c>
      <c r="FU57" s="50">
        <v>446.39999999999418</v>
      </c>
      <c r="FV57" s="469"/>
      <c r="FW57" s="50">
        <v>0</v>
      </c>
      <c r="FX57" s="50">
        <v>0</v>
      </c>
      <c r="FY57" s="50">
        <v>0</v>
      </c>
      <c r="FZ57" s="50">
        <v>0</v>
      </c>
      <c r="GA57" s="469"/>
      <c r="GB57" s="50">
        <v>0</v>
      </c>
      <c r="GC57" s="50">
        <v>0</v>
      </c>
      <c r="GD57" s="50">
        <v>0</v>
      </c>
      <c r="GE57" s="50">
        <v>250.19999999999345</v>
      </c>
      <c r="GF57" s="469"/>
      <c r="GG57" s="50">
        <v>0</v>
      </c>
      <c r="GH57" s="50">
        <v>0</v>
      </c>
      <c r="GI57" s="50">
        <v>0</v>
      </c>
      <c r="GJ57" s="50">
        <v>0</v>
      </c>
      <c r="GK57" s="469"/>
      <c r="GL57" s="50">
        <v>0</v>
      </c>
      <c r="GM57" s="50">
        <v>0</v>
      </c>
      <c r="GN57" s="50">
        <v>0</v>
      </c>
      <c r="GO57" s="50">
        <v>1213.3999999999905</v>
      </c>
      <c r="GP57" s="469"/>
      <c r="GQ57" s="50">
        <v>0</v>
      </c>
      <c r="GR57" s="50">
        <v>0</v>
      </c>
      <c r="GS57" s="50">
        <v>0</v>
      </c>
      <c r="GT57" s="50">
        <v>373</v>
      </c>
      <c r="GU57" s="469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40441.737499999916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9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9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9"/>
      <c r="S58" s="457">
        <v>26.299999999999898</v>
      </c>
      <c r="T58" s="50">
        <v>41.450000000000017</v>
      </c>
      <c r="U58" s="507">
        <v>32.362500000000239</v>
      </c>
      <c r="V58" s="50">
        <f>'Punten per wedstrijd'!F57</f>
        <v>150.10000000000014</v>
      </c>
      <c r="W58" s="469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9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9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9"/>
      <c r="AM58" s="457">
        <v>54.525000000000205</v>
      </c>
      <c r="AN58" s="457">
        <v>213.29999999999995</v>
      </c>
      <c r="AO58" s="457">
        <v>232.04999999999836</v>
      </c>
      <c r="AP58" s="50">
        <v>454.50000000000091</v>
      </c>
      <c r="AQ58" s="469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9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9"/>
      <c r="BB58" s="50">
        <v>0</v>
      </c>
      <c r="BC58" s="50">
        <v>139.45000000000005</v>
      </c>
      <c r="BD58" s="50">
        <v>73.124999999998636</v>
      </c>
      <c r="BE58" s="50">
        <v>428</v>
      </c>
      <c r="BF58" s="469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9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9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9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9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9"/>
      <c r="CF58" s="50">
        <v>0</v>
      </c>
      <c r="CG58" s="50">
        <v>215</v>
      </c>
      <c r="CH58" s="50">
        <v>57.149999999997817</v>
      </c>
      <c r="CI58" s="50">
        <v>339.14999999999873</v>
      </c>
      <c r="CJ58" s="469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9"/>
      <c r="CP58" s="577">
        <v>117.12499999999909</v>
      </c>
      <c r="CQ58" s="577">
        <v>133.10000000000036</v>
      </c>
      <c r="CR58" s="577">
        <v>263.69999999999754</v>
      </c>
      <c r="CS58" s="50">
        <v>340.89999999999873</v>
      </c>
      <c r="CT58" s="469"/>
      <c r="CU58" s="50">
        <v>0</v>
      </c>
      <c r="CV58" s="50">
        <v>165.55000000000109</v>
      </c>
      <c r="CW58" s="50">
        <v>472.49999999999864</v>
      </c>
      <c r="CX58" s="589">
        <v>611.24999999999818</v>
      </c>
      <c r="CY58" s="469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9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69"/>
      <c r="DJ58" s="50">
        <v>0</v>
      </c>
      <c r="DK58" s="50">
        <v>0</v>
      </c>
      <c r="DL58" s="50">
        <v>0</v>
      </c>
      <c r="DM58" s="50">
        <v>0</v>
      </c>
      <c r="DN58" s="469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69"/>
      <c r="DT58" s="50">
        <v>0</v>
      </c>
      <c r="DU58" s="50">
        <v>0</v>
      </c>
      <c r="DV58" s="50">
        <v>308.32499999999823</v>
      </c>
      <c r="DW58" s="50">
        <v>379.09999999999854</v>
      </c>
      <c r="DX58" s="469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69"/>
      <c r="ED58" s="50">
        <v>0</v>
      </c>
      <c r="EE58" s="50">
        <v>0</v>
      </c>
      <c r="EF58" s="50">
        <v>0</v>
      </c>
      <c r="EG58" s="50">
        <v>0</v>
      </c>
      <c r="EH58" s="469"/>
      <c r="EI58" s="50">
        <v>0</v>
      </c>
      <c r="EJ58" s="50">
        <v>0</v>
      </c>
      <c r="EK58" s="50">
        <v>78.750000000001364</v>
      </c>
      <c r="EL58" s="50">
        <v>424.60000000000036</v>
      </c>
      <c r="EM58" s="469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69"/>
      <c r="ES58" s="50">
        <v>0</v>
      </c>
      <c r="ET58" s="50">
        <v>192.35000000000036</v>
      </c>
      <c r="EU58" s="50">
        <v>256.575000000003</v>
      </c>
      <c r="EV58" s="50">
        <v>0</v>
      </c>
      <c r="EW58" s="469"/>
      <c r="EX58" s="50">
        <v>0</v>
      </c>
      <c r="EY58" s="50">
        <v>0</v>
      </c>
      <c r="EZ58" s="50">
        <v>0</v>
      </c>
      <c r="FA58" s="50">
        <v>112.50000000000364</v>
      </c>
      <c r="FB58" s="469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69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69"/>
      <c r="FM58" s="50">
        <v>0</v>
      </c>
      <c r="FN58" s="50">
        <v>0</v>
      </c>
      <c r="FO58" s="50">
        <v>0</v>
      </c>
      <c r="FP58" s="50">
        <v>218.100000000004</v>
      </c>
      <c r="FQ58" s="469"/>
      <c r="FR58" s="50">
        <v>0</v>
      </c>
      <c r="FS58" s="50">
        <v>0</v>
      </c>
      <c r="FT58" s="50">
        <v>0</v>
      </c>
      <c r="FU58" s="50">
        <v>424.80000000000291</v>
      </c>
      <c r="FV58" s="469"/>
      <c r="FW58" s="50">
        <v>0</v>
      </c>
      <c r="FX58" s="50">
        <v>0</v>
      </c>
      <c r="FY58" s="50">
        <v>0</v>
      </c>
      <c r="FZ58" s="50">
        <v>0</v>
      </c>
      <c r="GA58" s="469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69"/>
      <c r="GG58" s="50">
        <v>0</v>
      </c>
      <c r="GH58" s="50">
        <v>0</v>
      </c>
      <c r="GI58" s="50">
        <v>0</v>
      </c>
      <c r="GJ58" s="50">
        <v>0</v>
      </c>
      <c r="GK58" s="469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69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69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55202.812499999884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9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9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9"/>
      <c r="S59" s="457">
        <v>9.5999999999999659</v>
      </c>
      <c r="T59" s="50">
        <v>35.850000000000023</v>
      </c>
      <c r="U59" s="507">
        <v>253.5</v>
      </c>
      <c r="V59" s="50">
        <f>'Punten per wedstrijd'!F58</f>
        <v>245.29999999999995</v>
      </c>
      <c r="W59" s="469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9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9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9"/>
      <c r="AM59" s="457">
        <v>134.95000000000005</v>
      </c>
      <c r="AN59" s="457">
        <v>319.89999999999941</v>
      </c>
      <c r="AO59" s="457">
        <v>282.97499999999809</v>
      </c>
      <c r="AP59" s="50">
        <v>520.19999999999982</v>
      </c>
      <c r="AQ59" s="469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9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9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9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9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9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9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9"/>
      <c r="CA59" s="50">
        <v>0</v>
      </c>
      <c r="CB59" s="50">
        <v>187.29999999999745</v>
      </c>
      <c r="CC59" s="50">
        <v>90</v>
      </c>
      <c r="CD59" s="50">
        <v>281.10000000000218</v>
      </c>
      <c r="CE59" s="469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9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9"/>
      <c r="CP59" s="577">
        <v>188.42499999999927</v>
      </c>
      <c r="CQ59" s="577">
        <v>256.90000000000009</v>
      </c>
      <c r="CR59" s="577">
        <v>373.05000000000246</v>
      </c>
      <c r="CS59" s="50">
        <v>325.600000000004</v>
      </c>
      <c r="CT59" s="469"/>
      <c r="CU59" s="50">
        <v>0</v>
      </c>
      <c r="CV59" s="50">
        <v>145.04999999999973</v>
      </c>
      <c r="CW59" s="50">
        <v>243.97500000000355</v>
      </c>
      <c r="CX59" s="589">
        <v>233.90000000000691</v>
      </c>
      <c r="CY59" s="469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9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69"/>
      <c r="DJ59" s="50">
        <v>36.699999999999818</v>
      </c>
      <c r="DK59" s="50">
        <v>0</v>
      </c>
      <c r="DL59" s="50">
        <v>0</v>
      </c>
      <c r="DM59" s="50">
        <v>0</v>
      </c>
      <c r="DN59" s="469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69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69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69"/>
      <c r="ED59" s="50">
        <v>83.075000000001637</v>
      </c>
      <c r="EE59" s="50">
        <v>0</v>
      </c>
      <c r="EF59" s="50">
        <v>0</v>
      </c>
      <c r="EG59" s="50">
        <v>0</v>
      </c>
      <c r="EH59" s="469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69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69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69"/>
      <c r="EX59" s="50">
        <v>126.37500000000182</v>
      </c>
      <c r="EY59" s="50">
        <v>0</v>
      </c>
      <c r="EZ59" s="50">
        <v>0</v>
      </c>
      <c r="FA59" s="50">
        <v>265.00000000000728</v>
      </c>
      <c r="FB59" s="469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69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69"/>
      <c r="FM59" s="50">
        <v>105.875</v>
      </c>
      <c r="FN59" s="50">
        <v>0</v>
      </c>
      <c r="FO59" s="50">
        <v>0</v>
      </c>
      <c r="FP59" s="50">
        <v>151.5</v>
      </c>
      <c r="FQ59" s="469"/>
      <c r="FR59" s="50">
        <v>50.350000000000364</v>
      </c>
      <c r="FS59" s="50">
        <v>0</v>
      </c>
      <c r="FT59" s="50">
        <v>0</v>
      </c>
      <c r="FU59" s="50">
        <v>371.5</v>
      </c>
      <c r="FV59" s="469"/>
      <c r="FW59" s="50">
        <v>87.750000000000455</v>
      </c>
      <c r="FX59" s="50">
        <v>0</v>
      </c>
      <c r="FY59" s="50">
        <v>0</v>
      </c>
      <c r="FZ59" s="50">
        <v>0</v>
      </c>
      <c r="GA59" s="469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69"/>
      <c r="GG59" s="50">
        <v>144.22500000000036</v>
      </c>
      <c r="GH59" s="50">
        <v>0</v>
      </c>
      <c r="GI59" s="50">
        <v>0</v>
      </c>
      <c r="GJ59" s="50">
        <v>0</v>
      </c>
      <c r="GK59" s="469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69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69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3376</v>
      </c>
      <c r="B60" s="46">
        <f t="shared" si="1"/>
        <v>9288.3999999999924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9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9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9"/>
      <c r="S60" s="457">
        <v>0</v>
      </c>
      <c r="T60" s="50">
        <v>0</v>
      </c>
      <c r="U60" s="507">
        <v>0</v>
      </c>
      <c r="V60" s="50">
        <f>'Punten per wedstrijd'!F59</f>
        <v>370.69999999999982</v>
      </c>
      <c r="W60" s="469"/>
      <c r="X60" s="50">
        <v>0</v>
      </c>
      <c r="Y60" s="50">
        <v>0</v>
      </c>
      <c r="Z60" s="50">
        <v>0</v>
      </c>
      <c r="AA60" s="50">
        <v>255.50000000000045</v>
      </c>
      <c r="AB60" s="469"/>
      <c r="AC60" s="50">
        <v>0</v>
      </c>
      <c r="AD60" s="50">
        <v>0</v>
      </c>
      <c r="AE60" s="50">
        <v>0</v>
      </c>
      <c r="AF60" s="50">
        <v>894.70000000000027</v>
      </c>
      <c r="AG60" s="469"/>
      <c r="AH60" s="50">
        <v>0</v>
      </c>
      <c r="AI60" s="50">
        <v>0</v>
      </c>
      <c r="AJ60" s="50">
        <v>0</v>
      </c>
      <c r="AK60" s="50">
        <v>441.39999999999964</v>
      </c>
      <c r="AL60" s="469"/>
      <c r="AM60" s="457">
        <v>0</v>
      </c>
      <c r="AN60" s="457">
        <v>0</v>
      </c>
      <c r="AO60" s="457">
        <v>0</v>
      </c>
      <c r="AP60" s="50">
        <v>639.79999999999973</v>
      </c>
      <c r="AQ60" s="469"/>
      <c r="AR60" s="50">
        <v>0</v>
      </c>
      <c r="AS60" s="50">
        <v>0</v>
      </c>
      <c r="AT60" s="50">
        <v>0</v>
      </c>
      <c r="AU60" s="50">
        <v>389.9</v>
      </c>
      <c r="AV60" s="469"/>
      <c r="AW60" s="50">
        <v>0</v>
      </c>
      <c r="AX60" s="50">
        <v>0</v>
      </c>
      <c r="AY60" s="50">
        <v>0</v>
      </c>
      <c r="AZ60" s="50">
        <v>756.40000000000055</v>
      </c>
      <c r="BA60" s="469"/>
      <c r="BB60" s="50">
        <v>0</v>
      </c>
      <c r="BC60" s="50">
        <v>0</v>
      </c>
      <c r="BD60" s="50">
        <v>0</v>
      </c>
      <c r="BE60" s="50">
        <v>549.1</v>
      </c>
      <c r="BF60" s="469"/>
      <c r="BG60" s="50">
        <v>0</v>
      </c>
      <c r="BH60" s="50">
        <v>0</v>
      </c>
      <c r="BI60" s="50">
        <v>0</v>
      </c>
      <c r="BJ60" s="50">
        <v>437.1</v>
      </c>
      <c r="BK60" s="469"/>
      <c r="BL60" s="50">
        <v>0</v>
      </c>
      <c r="BM60" s="50">
        <v>0</v>
      </c>
      <c r="BN60" s="50">
        <v>0</v>
      </c>
      <c r="BO60" s="50">
        <v>389.8</v>
      </c>
      <c r="BP60" s="469"/>
      <c r="BQ60" s="50">
        <v>0</v>
      </c>
      <c r="BR60" s="50">
        <v>0</v>
      </c>
      <c r="BS60" s="50">
        <v>0</v>
      </c>
      <c r="BT60" s="50">
        <v>717.79999999999927</v>
      </c>
      <c r="BU60" s="469"/>
      <c r="BV60" s="50">
        <v>0</v>
      </c>
      <c r="BW60" s="50">
        <v>0</v>
      </c>
      <c r="BX60" s="50">
        <v>0</v>
      </c>
      <c r="BY60" s="50">
        <v>481.39999999999691</v>
      </c>
      <c r="BZ60" s="469"/>
      <c r="CA60" s="50">
        <v>0</v>
      </c>
      <c r="CB60" s="50">
        <v>0</v>
      </c>
      <c r="CC60" s="50">
        <v>0</v>
      </c>
      <c r="CD60" s="50">
        <v>687.49999999999454</v>
      </c>
      <c r="CE60" s="469"/>
      <c r="CF60" s="50">
        <v>0</v>
      </c>
      <c r="CG60" s="50">
        <v>0</v>
      </c>
      <c r="CH60" s="50">
        <v>0</v>
      </c>
      <c r="CI60" s="50">
        <v>289.29999999999927</v>
      </c>
      <c r="CJ60" s="469"/>
      <c r="CK60" s="50">
        <v>0</v>
      </c>
      <c r="CL60" s="50">
        <v>0</v>
      </c>
      <c r="CM60" s="50">
        <v>0</v>
      </c>
      <c r="CN60" s="50">
        <v>196.70000000000002</v>
      </c>
      <c r="CO60" s="469"/>
      <c r="CP60" s="577">
        <v>0</v>
      </c>
      <c r="CQ60" s="577">
        <v>0</v>
      </c>
      <c r="CR60" s="577">
        <v>0</v>
      </c>
      <c r="CS60" s="50">
        <v>350.60000000000218</v>
      </c>
      <c r="CT60" s="469"/>
      <c r="CU60" s="50">
        <v>0</v>
      </c>
      <c r="CV60" s="50">
        <v>0</v>
      </c>
      <c r="CW60" s="50">
        <v>0</v>
      </c>
      <c r="CX60" s="589">
        <v>200.69999999999891</v>
      </c>
      <c r="CY60" s="469"/>
      <c r="CZ60" s="50">
        <v>0</v>
      </c>
      <c r="DA60" s="50">
        <v>0</v>
      </c>
      <c r="DB60" s="50">
        <v>0</v>
      </c>
      <c r="DC60" s="50">
        <v>166.5</v>
      </c>
      <c r="DD60" s="469"/>
      <c r="DE60" s="50"/>
      <c r="DF60" s="50"/>
      <c r="DG60" s="50"/>
      <c r="DH60" s="50"/>
      <c r="DI60" s="469"/>
      <c r="DJ60" s="50"/>
      <c r="DK60" s="50"/>
      <c r="DL60" s="50"/>
      <c r="DM60" s="50"/>
      <c r="DN60" s="469"/>
      <c r="DO60" s="50"/>
      <c r="DP60" s="50"/>
      <c r="DQ60" s="50"/>
      <c r="DR60" s="50"/>
      <c r="DS60" s="469"/>
      <c r="DT60" s="50"/>
      <c r="DU60" s="50"/>
      <c r="DV60" s="50"/>
      <c r="DW60" s="50"/>
      <c r="DX60" s="469"/>
      <c r="DY60" s="50"/>
      <c r="DZ60" s="50"/>
      <c r="EA60" s="50"/>
      <c r="EB60" s="50"/>
      <c r="EC60" s="469"/>
      <c r="ED60" s="50"/>
      <c r="EE60" s="50"/>
      <c r="EF60" s="50"/>
      <c r="EG60" s="50"/>
      <c r="EH60" s="469"/>
      <c r="EI60" s="50"/>
      <c r="EJ60" s="50"/>
      <c r="EK60" s="50"/>
      <c r="EL60" s="50"/>
      <c r="EM60" s="469"/>
      <c r="EN60" s="50"/>
      <c r="EO60" s="50"/>
      <c r="EP60" s="50"/>
      <c r="EQ60" s="50"/>
      <c r="ER60" s="469"/>
      <c r="ES60" s="50"/>
      <c r="ET60" s="50"/>
      <c r="EU60" s="50"/>
      <c r="EV60" s="50"/>
      <c r="EW60" s="469"/>
      <c r="EX60" s="50"/>
      <c r="EY60" s="50"/>
      <c r="EZ60" s="50"/>
      <c r="FA60" s="50"/>
      <c r="FB60" s="469"/>
      <c r="FC60" s="50"/>
      <c r="FD60" s="50"/>
      <c r="FE60" s="50"/>
      <c r="FF60" s="50"/>
      <c r="FG60" s="469"/>
      <c r="FH60" s="50"/>
      <c r="FI60" s="50"/>
      <c r="FJ60" s="50"/>
      <c r="FK60" s="50"/>
      <c r="FL60" s="469"/>
      <c r="FM60" s="50"/>
      <c r="FN60" s="50"/>
      <c r="FO60" s="50"/>
      <c r="FP60" s="50"/>
      <c r="FQ60" s="469"/>
      <c r="FR60" s="50"/>
      <c r="FS60" s="50"/>
      <c r="FT60" s="50"/>
      <c r="FU60" s="50"/>
      <c r="FV60" s="469"/>
      <c r="FW60" s="50"/>
      <c r="FX60" s="50"/>
      <c r="FY60" s="50"/>
      <c r="FZ60" s="50"/>
      <c r="GA60" s="469"/>
      <c r="GB60" s="50"/>
      <c r="GC60" s="50"/>
      <c r="GD60" s="50"/>
      <c r="GE60" s="50"/>
      <c r="GF60" s="469"/>
      <c r="GG60" s="50"/>
      <c r="GH60" s="50"/>
      <c r="GI60" s="50"/>
      <c r="GJ60" s="50"/>
      <c r="GK60" s="469"/>
      <c r="GL60" s="50"/>
      <c r="GM60" s="50"/>
      <c r="GN60" s="50"/>
      <c r="GO60" s="50"/>
      <c r="GP60" s="469"/>
      <c r="GQ60" s="50"/>
      <c r="GR60" s="50"/>
      <c r="GS60" s="50"/>
      <c r="GT60" s="50"/>
      <c r="GU60" s="469"/>
      <c r="GZ60" s="143"/>
      <c r="HA60" s="463"/>
      <c r="HI60" s="143"/>
      <c r="HJ60" s="463"/>
      <c r="HR60" s="143"/>
      <c r="HS60" s="463"/>
      <c r="IB60" s="463"/>
      <c r="IK60" s="463"/>
      <c r="IT60" s="463"/>
      <c r="JC60" s="463"/>
      <c r="JL60" s="463"/>
      <c r="JU60" s="463"/>
      <c r="KD60" s="463"/>
      <c r="KM60" s="463"/>
      <c r="KV60" s="463"/>
      <c r="LE60" s="463"/>
      <c r="MF60" s="463"/>
      <c r="MO60" s="463"/>
      <c r="MX60" s="463"/>
      <c r="NG60" s="463"/>
      <c r="NP60" s="463"/>
      <c r="NY60" s="463"/>
      <c r="OE60" s="37"/>
    </row>
    <row r="61" spans="1:396" s="39" customFormat="1" ht="18">
      <c r="A61" s="41" t="s">
        <v>3383</v>
      </c>
      <c r="B61" s="46">
        <f t="shared" si="1"/>
        <v>8990.0499999999902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9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9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9"/>
      <c r="S61" s="457">
        <v>0</v>
      </c>
      <c r="T61" s="50">
        <v>0</v>
      </c>
      <c r="U61" s="507">
        <v>0</v>
      </c>
      <c r="V61" s="50">
        <f>'Punten per wedstrijd'!F60</f>
        <v>488.64999999999964</v>
      </c>
      <c r="W61" s="469"/>
      <c r="X61" s="50">
        <v>0</v>
      </c>
      <c r="Y61" s="50">
        <v>0</v>
      </c>
      <c r="Z61" s="50">
        <v>0</v>
      </c>
      <c r="AA61" s="50">
        <v>441.90000000000055</v>
      </c>
      <c r="AB61" s="469"/>
      <c r="AC61" s="50">
        <v>0</v>
      </c>
      <c r="AD61" s="50">
        <v>0</v>
      </c>
      <c r="AE61" s="50">
        <v>0</v>
      </c>
      <c r="AF61" s="50">
        <v>687.70000000000118</v>
      </c>
      <c r="AG61" s="469"/>
      <c r="AH61" s="50">
        <v>0</v>
      </c>
      <c r="AI61" s="50">
        <v>0</v>
      </c>
      <c r="AJ61" s="50">
        <v>0</v>
      </c>
      <c r="AK61" s="50">
        <v>301.30000000000109</v>
      </c>
      <c r="AL61" s="469"/>
      <c r="AM61" s="457">
        <v>0</v>
      </c>
      <c r="AN61" s="457">
        <v>0</v>
      </c>
      <c r="AO61" s="457">
        <v>0</v>
      </c>
      <c r="AP61" s="50">
        <v>807.59999999999991</v>
      </c>
      <c r="AQ61" s="469"/>
      <c r="AR61" s="50">
        <v>0</v>
      </c>
      <c r="AS61" s="50">
        <v>0</v>
      </c>
      <c r="AT61" s="50">
        <v>0</v>
      </c>
      <c r="AU61" s="50">
        <v>296.7</v>
      </c>
      <c r="AV61" s="469"/>
      <c r="AW61" s="50">
        <v>0</v>
      </c>
      <c r="AX61" s="50">
        <v>0</v>
      </c>
      <c r="AY61" s="50">
        <v>0</v>
      </c>
      <c r="AZ61" s="50">
        <v>394.30000000000109</v>
      </c>
      <c r="BA61" s="469"/>
      <c r="BB61" s="50">
        <v>0</v>
      </c>
      <c r="BC61" s="50">
        <v>0</v>
      </c>
      <c r="BD61" s="50">
        <v>0</v>
      </c>
      <c r="BE61" s="50">
        <v>690</v>
      </c>
      <c r="BF61" s="469"/>
      <c r="BG61" s="50">
        <v>0</v>
      </c>
      <c r="BH61" s="50">
        <v>0</v>
      </c>
      <c r="BI61" s="50">
        <v>0</v>
      </c>
      <c r="BJ61" s="50">
        <v>497.40000000000003</v>
      </c>
      <c r="BK61" s="469"/>
      <c r="BL61" s="50">
        <v>0</v>
      </c>
      <c r="BM61" s="50">
        <v>0</v>
      </c>
      <c r="BN61" s="50">
        <v>0</v>
      </c>
      <c r="BO61" s="50">
        <v>396.9</v>
      </c>
      <c r="BP61" s="469"/>
      <c r="BQ61" s="50">
        <v>0</v>
      </c>
      <c r="BR61" s="50">
        <v>0</v>
      </c>
      <c r="BS61" s="50">
        <v>0</v>
      </c>
      <c r="BT61" s="50">
        <v>745.90000000000055</v>
      </c>
      <c r="BU61" s="469"/>
      <c r="BV61" s="50">
        <v>0</v>
      </c>
      <c r="BW61" s="50">
        <v>0</v>
      </c>
      <c r="BX61" s="50">
        <v>0</v>
      </c>
      <c r="BY61" s="50">
        <v>415.40000000000055</v>
      </c>
      <c r="BZ61" s="469"/>
      <c r="CA61" s="50">
        <v>0</v>
      </c>
      <c r="CB61" s="50">
        <v>0</v>
      </c>
      <c r="CC61" s="50">
        <v>0</v>
      </c>
      <c r="CD61" s="50">
        <v>809.29999999999927</v>
      </c>
      <c r="CE61" s="469"/>
      <c r="CF61" s="50">
        <v>0</v>
      </c>
      <c r="CG61" s="50">
        <v>0</v>
      </c>
      <c r="CH61" s="50">
        <v>0</v>
      </c>
      <c r="CI61" s="50">
        <v>455.44999999999709</v>
      </c>
      <c r="CJ61" s="469"/>
      <c r="CK61" s="50">
        <v>0</v>
      </c>
      <c r="CL61" s="50">
        <v>0</v>
      </c>
      <c r="CM61" s="50">
        <v>0</v>
      </c>
      <c r="CN61" s="50">
        <v>264.25</v>
      </c>
      <c r="CO61" s="469"/>
      <c r="CP61" s="577">
        <v>0</v>
      </c>
      <c r="CQ61" s="577">
        <v>0</v>
      </c>
      <c r="CR61" s="577">
        <v>0</v>
      </c>
      <c r="CS61" s="50">
        <v>435.399999999996</v>
      </c>
      <c r="CT61" s="469"/>
      <c r="CU61" s="50">
        <v>0</v>
      </c>
      <c r="CV61" s="50">
        <v>0</v>
      </c>
      <c r="CW61" s="50">
        <v>0</v>
      </c>
      <c r="CX61" s="589">
        <v>236.59999999999491</v>
      </c>
      <c r="CY61" s="469"/>
      <c r="CZ61" s="50">
        <v>0</v>
      </c>
      <c r="DA61" s="50">
        <v>0</v>
      </c>
      <c r="DB61" s="50">
        <v>0</v>
      </c>
      <c r="DC61" s="50">
        <v>14.3</v>
      </c>
      <c r="DD61" s="469"/>
      <c r="DE61" s="50"/>
      <c r="DF61" s="50"/>
      <c r="DG61" s="50"/>
      <c r="DH61" s="50"/>
      <c r="DI61" s="469"/>
      <c r="DJ61" s="50"/>
      <c r="DK61" s="50"/>
      <c r="DL61" s="50"/>
      <c r="DM61" s="50"/>
      <c r="DN61" s="469"/>
      <c r="DO61" s="50"/>
      <c r="DP61" s="50"/>
      <c r="DQ61" s="50"/>
      <c r="DR61" s="50"/>
      <c r="DS61" s="469"/>
      <c r="DT61" s="50"/>
      <c r="DU61" s="50"/>
      <c r="DV61" s="50"/>
      <c r="DW61" s="50"/>
      <c r="DX61" s="469"/>
      <c r="DY61" s="50"/>
      <c r="DZ61" s="50"/>
      <c r="EA61" s="50"/>
      <c r="EB61" s="50"/>
      <c r="EC61" s="469"/>
      <c r="ED61" s="50"/>
      <c r="EE61" s="50"/>
      <c r="EF61" s="50"/>
      <c r="EG61" s="50"/>
      <c r="EH61" s="469"/>
      <c r="EI61" s="50"/>
      <c r="EJ61" s="50"/>
      <c r="EK61" s="50"/>
      <c r="EL61" s="50"/>
      <c r="EM61" s="469"/>
      <c r="EN61" s="50"/>
      <c r="EO61" s="50"/>
      <c r="EP61" s="50"/>
      <c r="EQ61" s="50"/>
      <c r="ER61" s="469"/>
      <c r="ES61" s="50"/>
      <c r="ET61" s="50"/>
      <c r="EU61" s="50"/>
      <c r="EV61" s="50"/>
      <c r="EW61" s="469"/>
      <c r="EX61" s="50"/>
      <c r="EY61" s="50"/>
      <c r="EZ61" s="50"/>
      <c r="FA61" s="50"/>
      <c r="FB61" s="469"/>
      <c r="FC61" s="50"/>
      <c r="FD61" s="50"/>
      <c r="FE61" s="50"/>
      <c r="FF61" s="50"/>
      <c r="FG61" s="469"/>
      <c r="FH61" s="50"/>
      <c r="FI61" s="50"/>
      <c r="FJ61" s="50"/>
      <c r="FK61" s="50"/>
      <c r="FL61" s="469"/>
      <c r="FM61" s="50"/>
      <c r="FN61" s="50"/>
      <c r="FO61" s="50"/>
      <c r="FP61" s="50"/>
      <c r="FQ61" s="469"/>
      <c r="FR61" s="50"/>
      <c r="FS61" s="50"/>
      <c r="FT61" s="50"/>
      <c r="FU61" s="50"/>
      <c r="FV61" s="469"/>
      <c r="FW61" s="50"/>
      <c r="FX61" s="50"/>
      <c r="FY61" s="50"/>
      <c r="FZ61" s="50"/>
      <c r="GA61" s="469"/>
      <c r="GB61" s="50"/>
      <c r="GC61" s="50"/>
      <c r="GD61" s="50"/>
      <c r="GE61" s="50"/>
      <c r="GF61" s="469"/>
      <c r="GG61" s="50"/>
      <c r="GH61" s="50"/>
      <c r="GI61" s="50"/>
      <c r="GJ61" s="50"/>
      <c r="GK61" s="469"/>
      <c r="GL61" s="50"/>
      <c r="GM61" s="50"/>
      <c r="GN61" s="50"/>
      <c r="GO61" s="50"/>
      <c r="GP61" s="469"/>
      <c r="GQ61" s="50"/>
      <c r="GR61" s="50"/>
      <c r="GS61" s="50"/>
      <c r="GT61" s="50"/>
      <c r="GU61" s="469"/>
      <c r="GZ61" s="143"/>
      <c r="HA61" s="463"/>
      <c r="HI61" s="143"/>
      <c r="HJ61" s="463"/>
      <c r="HR61" s="143"/>
      <c r="HS61" s="463"/>
      <c r="IB61" s="463"/>
      <c r="IK61" s="463"/>
      <c r="IT61" s="463"/>
      <c r="JC61" s="463"/>
      <c r="JL61" s="463"/>
      <c r="JU61" s="463"/>
      <c r="KD61" s="463"/>
      <c r="KM61" s="463"/>
      <c r="KV61" s="463"/>
      <c r="LE61" s="463"/>
      <c r="MF61" s="463"/>
      <c r="MO61" s="463"/>
      <c r="MX61" s="463"/>
      <c r="NG61" s="463"/>
      <c r="NP61" s="463"/>
      <c r="NY61" s="463"/>
      <c r="OE61" s="37"/>
    </row>
    <row r="62" spans="1:396" ht="18">
      <c r="A62" s="41" t="s">
        <v>763</v>
      </c>
      <c r="B62" s="46">
        <f t="shared" si="1"/>
        <v>46556.525000000016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9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9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9"/>
      <c r="S62" s="457">
        <v>68.624999999999886</v>
      </c>
      <c r="T62" s="50">
        <v>25.350000000000023</v>
      </c>
      <c r="U62" s="507">
        <v>204.90000000000055</v>
      </c>
      <c r="V62" s="50">
        <f>'Punten per wedstrijd'!F61</f>
        <v>248.2999999999995</v>
      </c>
      <c r="W62" s="469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9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9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9"/>
      <c r="AM62" s="457">
        <v>128.875</v>
      </c>
      <c r="AN62" s="457">
        <v>355.55000000000018</v>
      </c>
      <c r="AO62" s="457">
        <v>267.75</v>
      </c>
      <c r="AP62" s="50">
        <v>282.00000000000091</v>
      </c>
      <c r="AQ62" s="469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9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9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9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9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9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9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9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9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9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9"/>
      <c r="CP62" s="577">
        <v>100.62499999999955</v>
      </c>
      <c r="CQ62" s="577">
        <v>255.99999999999909</v>
      </c>
      <c r="CR62" s="577">
        <v>281.25</v>
      </c>
      <c r="CS62" s="50">
        <v>382.20000000000164</v>
      </c>
      <c r="CT62" s="469"/>
      <c r="CU62" s="50">
        <v>0</v>
      </c>
      <c r="CV62" s="50">
        <v>31.249999999999091</v>
      </c>
      <c r="CW62" s="50">
        <v>306.14999999999782</v>
      </c>
      <c r="CX62" s="589">
        <v>227.40000000000146</v>
      </c>
      <c r="CY62" s="469"/>
      <c r="CZ62" s="50">
        <v>0</v>
      </c>
      <c r="DA62" s="50">
        <v>71.499999999998181</v>
      </c>
      <c r="DB62" s="50">
        <v>96.374999999997954</v>
      </c>
      <c r="DC62" s="50">
        <v>42</v>
      </c>
      <c r="DD62" s="469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69"/>
      <c r="DJ62" s="50">
        <v>41.074999999999363</v>
      </c>
      <c r="DK62" s="50">
        <v>0</v>
      </c>
      <c r="DL62" s="50">
        <v>0</v>
      </c>
      <c r="DM62" s="50">
        <v>0</v>
      </c>
      <c r="DN62" s="469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69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69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69"/>
      <c r="ED62" s="50">
        <v>51.249999999999545</v>
      </c>
      <c r="EE62" s="50">
        <v>0</v>
      </c>
      <c r="EF62" s="50">
        <v>0</v>
      </c>
      <c r="EG62" s="50">
        <v>0</v>
      </c>
      <c r="EH62" s="469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69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69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69"/>
      <c r="EX62" s="50">
        <v>39.875</v>
      </c>
      <c r="EY62" s="50">
        <v>0</v>
      </c>
      <c r="EZ62" s="50">
        <v>0</v>
      </c>
      <c r="FA62" s="50">
        <v>242.100000000004</v>
      </c>
      <c r="FB62" s="469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69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69"/>
      <c r="FM62" s="50">
        <v>53.300000000000182</v>
      </c>
      <c r="FN62" s="50">
        <v>0</v>
      </c>
      <c r="FO62" s="50">
        <v>0</v>
      </c>
      <c r="FP62" s="50">
        <v>120.40000000000327</v>
      </c>
      <c r="FQ62" s="469"/>
      <c r="FR62" s="50">
        <v>32.850000000000364</v>
      </c>
      <c r="FS62" s="50">
        <v>0</v>
      </c>
      <c r="FT62" s="50">
        <v>0</v>
      </c>
      <c r="FU62" s="50">
        <v>454.10000000000218</v>
      </c>
      <c r="FV62" s="469"/>
      <c r="FW62" s="50">
        <v>95.925000000000637</v>
      </c>
      <c r="FX62" s="50">
        <v>0</v>
      </c>
      <c r="FY62" s="50">
        <v>0</v>
      </c>
      <c r="FZ62" s="50">
        <v>0</v>
      </c>
      <c r="GA62" s="469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69"/>
      <c r="GG62" s="50">
        <v>133.79999999999836</v>
      </c>
      <c r="GH62" s="50">
        <v>0</v>
      </c>
      <c r="GI62" s="50">
        <v>0</v>
      </c>
      <c r="GJ62" s="50">
        <v>0</v>
      </c>
      <c r="GK62" s="469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69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69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50772.66250000013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9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9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9"/>
      <c r="S63" s="457">
        <v>56.849999999999909</v>
      </c>
      <c r="T63" s="50">
        <v>49.699999999999932</v>
      </c>
      <c r="U63" s="507">
        <v>275.25000000000034</v>
      </c>
      <c r="V63" s="50">
        <f>'Punten per wedstrijd'!F62</f>
        <v>327.2000000000005</v>
      </c>
      <c r="W63" s="469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9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9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9"/>
      <c r="AM63" s="457">
        <v>119.32499999999993</v>
      </c>
      <c r="AN63" s="457">
        <v>158.32499999999982</v>
      </c>
      <c r="AO63" s="457">
        <v>227.36250000000041</v>
      </c>
      <c r="AP63" s="50">
        <v>484.19999999999982</v>
      </c>
      <c r="AQ63" s="469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9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9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9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9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9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9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9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9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9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9"/>
      <c r="CP63" s="577">
        <v>182.95000000000073</v>
      </c>
      <c r="CQ63" s="577">
        <v>254.55000000000018</v>
      </c>
      <c r="CR63" s="577">
        <v>321.82499999999891</v>
      </c>
      <c r="CS63" s="50">
        <v>397.99999999999818</v>
      </c>
      <c r="CT63" s="469"/>
      <c r="CU63" s="50">
        <v>0</v>
      </c>
      <c r="CV63" s="50">
        <v>147.849999999999</v>
      </c>
      <c r="CW63" s="50">
        <v>226.19999999999891</v>
      </c>
      <c r="CX63" s="589">
        <v>370.79999999999745</v>
      </c>
      <c r="CY63" s="469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9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69"/>
      <c r="DJ63" s="50">
        <v>70.500000000000227</v>
      </c>
      <c r="DK63" s="50">
        <v>0</v>
      </c>
      <c r="DL63" s="50">
        <v>0</v>
      </c>
      <c r="DM63" s="50">
        <v>0</v>
      </c>
      <c r="DN63" s="469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69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69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69"/>
      <c r="ED63" s="50">
        <v>20.625</v>
      </c>
      <c r="EE63" s="50">
        <v>0</v>
      </c>
      <c r="EF63" s="50">
        <v>0</v>
      </c>
      <c r="EG63" s="50">
        <v>0</v>
      </c>
      <c r="EH63" s="469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69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69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69"/>
      <c r="EX63" s="50">
        <v>31.125</v>
      </c>
      <c r="EY63" s="50">
        <v>0</v>
      </c>
      <c r="EZ63" s="50">
        <v>0</v>
      </c>
      <c r="FA63" s="50">
        <v>169.69999999999709</v>
      </c>
      <c r="FB63" s="469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69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69"/>
      <c r="FM63" s="50">
        <v>127.62500000000091</v>
      </c>
      <c r="FN63" s="50">
        <v>0</v>
      </c>
      <c r="FO63" s="50">
        <v>0</v>
      </c>
      <c r="FP63" s="50">
        <v>191.09999999999854</v>
      </c>
      <c r="FQ63" s="469"/>
      <c r="FR63" s="50">
        <v>64.650000000000546</v>
      </c>
      <c r="FS63" s="50">
        <v>0</v>
      </c>
      <c r="FT63" s="50">
        <v>0</v>
      </c>
      <c r="FU63" s="50">
        <v>408.5</v>
      </c>
      <c r="FV63" s="469"/>
      <c r="FW63" s="50">
        <v>11.075000000000045</v>
      </c>
      <c r="FX63" s="50">
        <v>0</v>
      </c>
      <c r="FY63" s="50">
        <v>0</v>
      </c>
      <c r="FZ63" s="50">
        <v>0</v>
      </c>
      <c r="GA63" s="469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69"/>
      <c r="GG63" s="50">
        <v>4.9500000000016371</v>
      </c>
      <c r="GH63" s="50">
        <v>0</v>
      </c>
      <c r="GI63" s="50">
        <v>0</v>
      </c>
      <c r="GJ63" s="50">
        <v>0</v>
      </c>
      <c r="GK63" s="469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69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69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58091.687500000255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9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9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9"/>
      <c r="S64" s="457">
        <v>77.874999999999886</v>
      </c>
      <c r="T64" s="50">
        <v>140.6500000000002</v>
      </c>
      <c r="U64" s="507">
        <v>150.52499999999969</v>
      </c>
      <c r="V64" s="50">
        <f>'Punten per wedstrijd'!F63</f>
        <v>253.5</v>
      </c>
      <c r="W64" s="469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9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9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9"/>
      <c r="AM64" s="457">
        <v>158.49999999999989</v>
      </c>
      <c r="AN64" s="457">
        <v>250.64999999999918</v>
      </c>
      <c r="AO64" s="457">
        <v>356.85000000000014</v>
      </c>
      <c r="AP64" s="50">
        <v>481.19999999999982</v>
      </c>
      <c r="AQ64" s="469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9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9"/>
      <c r="BB64" s="50">
        <v>0</v>
      </c>
      <c r="BC64" s="50">
        <v>216.94999999999891</v>
      </c>
      <c r="BD64" s="50">
        <v>249.97499999999945</v>
      </c>
      <c r="BE64" s="50">
        <v>487</v>
      </c>
      <c r="BF64" s="469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9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9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9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9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9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9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9"/>
      <c r="CP64" s="577">
        <v>162.67499999999973</v>
      </c>
      <c r="CQ64" s="577">
        <v>247.95000000000073</v>
      </c>
      <c r="CR64" s="577">
        <v>197.99999999999864</v>
      </c>
      <c r="CS64" s="50">
        <v>614.70000000000073</v>
      </c>
      <c r="CT64" s="469"/>
      <c r="CU64" s="50">
        <v>0</v>
      </c>
      <c r="CV64" s="50">
        <v>122.34999999999945</v>
      </c>
      <c r="CW64" s="50">
        <v>321.22499999999945</v>
      </c>
      <c r="CX64" s="589">
        <v>402.29999999999563</v>
      </c>
      <c r="CY64" s="469"/>
      <c r="CZ64" s="50">
        <v>0</v>
      </c>
      <c r="DA64" s="50">
        <v>77.500000000001819</v>
      </c>
      <c r="DB64" s="50">
        <v>166.04999999999836</v>
      </c>
      <c r="DC64" s="50">
        <v>105</v>
      </c>
      <c r="DD64" s="469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69"/>
      <c r="DJ64" s="50">
        <v>110.66250000000082</v>
      </c>
      <c r="DK64" s="50">
        <v>0</v>
      </c>
      <c r="DL64" s="50">
        <v>0</v>
      </c>
      <c r="DM64" s="50">
        <v>0</v>
      </c>
      <c r="DN64" s="469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69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69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69"/>
      <c r="ED64" s="50">
        <v>9.1499999999996362</v>
      </c>
      <c r="EE64" s="50">
        <v>0</v>
      </c>
      <c r="EF64" s="50">
        <v>0</v>
      </c>
      <c r="EG64" s="50">
        <v>0</v>
      </c>
      <c r="EH64" s="469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69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69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69"/>
      <c r="EX64" s="50">
        <v>82.337499999998727</v>
      </c>
      <c r="EY64" s="50">
        <v>0</v>
      </c>
      <c r="EZ64" s="50">
        <v>0</v>
      </c>
      <c r="FA64" s="50">
        <v>268.09999999999854</v>
      </c>
      <c r="FB64" s="469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69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69"/>
      <c r="FM64" s="50">
        <v>123.37499999999909</v>
      </c>
      <c r="FN64" s="50">
        <v>0</v>
      </c>
      <c r="FO64" s="50">
        <v>0</v>
      </c>
      <c r="FP64" s="50">
        <v>295.200000000008</v>
      </c>
      <c r="FQ64" s="469"/>
      <c r="FR64" s="50">
        <v>53.412499999998545</v>
      </c>
      <c r="FS64" s="50">
        <v>0</v>
      </c>
      <c r="FT64" s="50">
        <v>0</v>
      </c>
      <c r="FU64" s="50">
        <v>602.00000000000364</v>
      </c>
      <c r="FV64" s="469"/>
      <c r="FW64" s="50">
        <v>68.975000000000591</v>
      </c>
      <c r="FX64" s="50">
        <v>0</v>
      </c>
      <c r="FY64" s="50">
        <v>0</v>
      </c>
      <c r="FZ64" s="50">
        <v>0</v>
      </c>
      <c r="GA64" s="469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69"/>
      <c r="GG64" s="50">
        <v>101.45000000000073</v>
      </c>
      <c r="GH64" s="50">
        <v>0</v>
      </c>
      <c r="GI64" s="50">
        <v>0</v>
      </c>
      <c r="GJ64" s="50">
        <v>0</v>
      </c>
      <c r="GK64" s="469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69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69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47517.250000000029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9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9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9"/>
      <c r="S65" s="457">
        <v>18.525000000000091</v>
      </c>
      <c r="T65" s="50">
        <v>81.700000000000102</v>
      </c>
      <c r="U65" s="507">
        <v>288.37499999999983</v>
      </c>
      <c r="V65" s="50">
        <f>'Punten per wedstrijd'!F64</f>
        <v>232.19999999999982</v>
      </c>
      <c r="W65" s="469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9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9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9"/>
      <c r="AM65" s="457">
        <v>101.47500000000002</v>
      </c>
      <c r="AN65" s="457">
        <v>206.40000000000032</v>
      </c>
      <c r="AO65" s="457">
        <v>251.02500000000055</v>
      </c>
      <c r="AP65" s="50">
        <v>653.10000000000127</v>
      </c>
      <c r="AQ65" s="469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9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9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9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9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9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9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9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9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9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9"/>
      <c r="CP65" s="577">
        <v>129.02499999999964</v>
      </c>
      <c r="CQ65" s="577">
        <v>167.09999999999945</v>
      </c>
      <c r="CR65" s="577">
        <v>286.64999999999986</v>
      </c>
      <c r="CS65" s="50">
        <v>463.899999999996</v>
      </c>
      <c r="CT65" s="469"/>
      <c r="CU65" s="50">
        <v>0</v>
      </c>
      <c r="CV65" s="50">
        <v>119.04999999999927</v>
      </c>
      <c r="CW65" s="50">
        <v>204.90000000000123</v>
      </c>
      <c r="CX65" s="589">
        <v>465.39999999999782</v>
      </c>
      <c r="CY65" s="469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9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69"/>
      <c r="DJ65" s="50">
        <v>0</v>
      </c>
      <c r="DK65" s="50">
        <v>0</v>
      </c>
      <c r="DL65" s="50">
        <v>0</v>
      </c>
      <c r="DM65" s="50">
        <v>0</v>
      </c>
      <c r="DN65" s="469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69"/>
      <c r="DT65" s="50">
        <v>0</v>
      </c>
      <c r="DU65" s="50">
        <v>0</v>
      </c>
      <c r="DV65" s="50">
        <v>239.77500000000055</v>
      </c>
      <c r="DW65" s="50">
        <v>449.50000000000182</v>
      </c>
      <c r="DX65" s="469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69"/>
      <c r="ED65" s="50">
        <v>0</v>
      </c>
      <c r="EE65" s="50">
        <v>0</v>
      </c>
      <c r="EF65" s="50">
        <v>0</v>
      </c>
      <c r="EG65" s="50">
        <v>0</v>
      </c>
      <c r="EH65" s="469"/>
      <c r="EI65" s="50">
        <v>0</v>
      </c>
      <c r="EJ65" s="50">
        <v>0</v>
      </c>
      <c r="EK65" s="50">
        <v>94.874999999997272</v>
      </c>
      <c r="EL65" s="50">
        <v>239.00000000000364</v>
      </c>
      <c r="EM65" s="469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69"/>
      <c r="ES65" s="50">
        <v>0</v>
      </c>
      <c r="ET65" s="50">
        <v>205.79999999999836</v>
      </c>
      <c r="EU65" s="50">
        <v>226.79999999999836</v>
      </c>
      <c r="EV65" s="50">
        <v>0</v>
      </c>
      <c r="EW65" s="469"/>
      <c r="EX65" s="50">
        <v>0</v>
      </c>
      <c r="EY65" s="50">
        <v>0</v>
      </c>
      <c r="EZ65" s="50">
        <v>0</v>
      </c>
      <c r="FA65" s="50">
        <v>333.00000000000364</v>
      </c>
      <c r="FB65" s="469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69"/>
      <c r="FH65" s="50">
        <v>0</v>
      </c>
      <c r="FI65" s="50">
        <v>0.64999999999918145</v>
      </c>
      <c r="FJ65" s="50">
        <v>105</v>
      </c>
      <c r="FK65" s="50">
        <v>245.00000000000364</v>
      </c>
      <c r="FL65" s="469"/>
      <c r="FM65" s="50">
        <v>0</v>
      </c>
      <c r="FN65" s="50">
        <v>0</v>
      </c>
      <c r="FO65" s="50">
        <v>0</v>
      </c>
      <c r="FP65" s="50">
        <v>182.40000000000146</v>
      </c>
      <c r="FQ65" s="469"/>
      <c r="FR65" s="50">
        <v>0</v>
      </c>
      <c r="FS65" s="50">
        <v>0</v>
      </c>
      <c r="FT65" s="50">
        <v>0</v>
      </c>
      <c r="FU65" s="50">
        <v>308.30000000000655</v>
      </c>
      <c r="FV65" s="469"/>
      <c r="FW65" s="50">
        <v>0</v>
      </c>
      <c r="FX65" s="50">
        <v>0</v>
      </c>
      <c r="FY65" s="50">
        <v>0</v>
      </c>
      <c r="FZ65" s="50">
        <v>0</v>
      </c>
      <c r="GA65" s="469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69"/>
      <c r="GG65" s="50">
        <v>0</v>
      </c>
      <c r="GH65" s="50">
        <v>0</v>
      </c>
      <c r="GI65" s="50">
        <v>0</v>
      </c>
      <c r="GJ65" s="50">
        <v>0</v>
      </c>
      <c r="GK65" s="469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69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69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46849.487499999908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9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9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9"/>
      <c r="S66" s="457">
        <v>73.39999999999992</v>
      </c>
      <c r="T66" s="50">
        <v>142.29999999999984</v>
      </c>
      <c r="U66" s="507">
        <v>274.72499999999997</v>
      </c>
      <c r="V66" s="50">
        <f>'Punten per wedstrijd'!F65</f>
        <v>580.29999999999995</v>
      </c>
      <c r="W66" s="469"/>
      <c r="X66" s="50">
        <v>17.10000000000025</v>
      </c>
      <c r="Y66" s="50">
        <v>356.5</v>
      </c>
      <c r="Z66" s="50">
        <v>321.37500000000017</v>
      </c>
      <c r="AA66" s="50">
        <v>183</v>
      </c>
      <c r="AB66" s="469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9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9"/>
      <c r="AM66" s="457">
        <v>99.575000000000273</v>
      </c>
      <c r="AN66" s="457">
        <v>297.19999999999936</v>
      </c>
      <c r="AO66" s="457">
        <v>412.68750000000136</v>
      </c>
      <c r="AP66" s="50">
        <v>677.09999999999945</v>
      </c>
      <c r="AQ66" s="469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9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9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9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9"/>
      <c r="BL66" s="50">
        <v>0</v>
      </c>
      <c r="BM66" s="50">
        <v>6.5000000000004547</v>
      </c>
      <c r="BN66" s="50">
        <v>222.78750000000286</v>
      </c>
      <c r="BO66" s="50">
        <v>437</v>
      </c>
      <c r="BP66" s="469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9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9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9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9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9"/>
      <c r="CP66" s="577">
        <v>152.75</v>
      </c>
      <c r="CQ66" s="577">
        <v>218.85000000000036</v>
      </c>
      <c r="CR66" s="577">
        <v>330.89999999999782</v>
      </c>
      <c r="CS66" s="50">
        <v>337.60000000000036</v>
      </c>
      <c r="CT66" s="469"/>
      <c r="CU66" s="50">
        <v>0</v>
      </c>
      <c r="CV66" s="50">
        <v>133.60000000000036</v>
      </c>
      <c r="CW66" s="50">
        <v>90.149999999999181</v>
      </c>
      <c r="CX66" s="589">
        <v>494.85000000000036</v>
      </c>
      <c r="CY66" s="469"/>
      <c r="CZ66" s="50">
        <v>0</v>
      </c>
      <c r="DA66" s="50">
        <v>93</v>
      </c>
      <c r="DB66" s="50">
        <v>183.97499999999945</v>
      </c>
      <c r="DC66" s="50">
        <v>183.9</v>
      </c>
      <c r="DD66" s="469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69"/>
      <c r="DJ66" s="50">
        <v>0</v>
      </c>
      <c r="DK66" s="50">
        <v>0</v>
      </c>
      <c r="DL66" s="50">
        <v>0</v>
      </c>
      <c r="DM66" s="50">
        <v>0</v>
      </c>
      <c r="DN66" s="469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69"/>
      <c r="DT66" s="50">
        <v>0</v>
      </c>
      <c r="DU66" s="50">
        <v>0</v>
      </c>
      <c r="DV66" s="50">
        <v>325.12499999999864</v>
      </c>
      <c r="DW66" s="50">
        <v>340.59999999999854</v>
      </c>
      <c r="DX66" s="469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69"/>
      <c r="ED66" s="50">
        <v>0</v>
      </c>
      <c r="EE66" s="50">
        <v>0</v>
      </c>
      <c r="EF66" s="50">
        <v>0</v>
      </c>
      <c r="EG66" s="50">
        <v>0</v>
      </c>
      <c r="EH66" s="469"/>
      <c r="EI66" s="50">
        <v>0</v>
      </c>
      <c r="EJ66" s="50">
        <v>0</v>
      </c>
      <c r="EK66" s="50">
        <v>199.650000000006</v>
      </c>
      <c r="EL66" s="50">
        <v>281.99999999999272</v>
      </c>
      <c r="EM66" s="469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69"/>
      <c r="ES66" s="50">
        <v>0</v>
      </c>
      <c r="ET66" s="50">
        <v>335.25</v>
      </c>
      <c r="EU66" s="50">
        <v>361.87499999999727</v>
      </c>
      <c r="EV66" s="50">
        <v>0</v>
      </c>
      <c r="EW66" s="469"/>
      <c r="EX66" s="50">
        <v>0</v>
      </c>
      <c r="EY66" s="50">
        <v>0</v>
      </c>
      <c r="EZ66" s="50">
        <v>0</v>
      </c>
      <c r="FA66" s="50">
        <v>187.29999999999563</v>
      </c>
      <c r="FB66" s="469"/>
      <c r="FC66" s="50">
        <v>0</v>
      </c>
      <c r="FD66" s="50">
        <v>846.30000000001201</v>
      </c>
      <c r="FE66" s="50">
        <v>1819.9499999999935</v>
      </c>
      <c r="FF66" s="50">
        <v>2818</v>
      </c>
      <c r="FG66" s="469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69"/>
      <c r="FM66" s="50">
        <v>0</v>
      </c>
      <c r="FN66" s="50">
        <v>0</v>
      </c>
      <c r="FO66" s="50">
        <v>0</v>
      </c>
      <c r="FP66" s="50">
        <v>325.59999999999491</v>
      </c>
      <c r="FQ66" s="469"/>
      <c r="FR66" s="50">
        <v>0</v>
      </c>
      <c r="FS66" s="50">
        <v>0</v>
      </c>
      <c r="FT66" s="50">
        <v>0</v>
      </c>
      <c r="FU66" s="50">
        <v>337.09999999999491</v>
      </c>
      <c r="FV66" s="469"/>
      <c r="FW66" s="50">
        <v>0</v>
      </c>
      <c r="FX66" s="50">
        <v>0</v>
      </c>
      <c r="FY66" s="50">
        <v>0</v>
      </c>
      <c r="FZ66" s="50">
        <v>0</v>
      </c>
      <c r="GA66" s="469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69"/>
      <c r="GG66" s="50">
        <v>0</v>
      </c>
      <c r="GH66" s="50">
        <v>0</v>
      </c>
      <c r="GI66" s="50">
        <v>0</v>
      </c>
      <c r="GJ66" s="50">
        <v>0</v>
      </c>
      <c r="GK66" s="469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69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69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3372</v>
      </c>
      <c r="B67" s="46">
        <f t="shared" si="1"/>
        <v>8806.1000000000058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9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9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9"/>
      <c r="S67" s="457">
        <v>0</v>
      </c>
      <c r="T67" s="50">
        <v>0</v>
      </c>
      <c r="U67" s="507">
        <v>0</v>
      </c>
      <c r="V67" s="50">
        <f>'Punten per wedstrijd'!F66</f>
        <v>244</v>
      </c>
      <c r="W67" s="469"/>
      <c r="X67" s="50">
        <v>0</v>
      </c>
      <c r="Y67" s="50">
        <v>0</v>
      </c>
      <c r="Z67" s="50">
        <v>0</v>
      </c>
      <c r="AA67" s="50">
        <v>49.399999999999636</v>
      </c>
      <c r="AB67" s="469"/>
      <c r="AC67" s="50">
        <v>0</v>
      </c>
      <c r="AD67" s="50">
        <v>0</v>
      </c>
      <c r="AE67" s="50">
        <v>0</v>
      </c>
      <c r="AF67" s="50">
        <v>585.09999999999991</v>
      </c>
      <c r="AG67" s="469"/>
      <c r="AH67" s="50">
        <v>0</v>
      </c>
      <c r="AI67" s="50">
        <v>0</v>
      </c>
      <c r="AJ67" s="50">
        <v>0</v>
      </c>
      <c r="AK67" s="50">
        <v>604.34999999999991</v>
      </c>
      <c r="AL67" s="469"/>
      <c r="AM67" s="457">
        <v>0</v>
      </c>
      <c r="AN67" s="457">
        <v>0</v>
      </c>
      <c r="AO67" s="457">
        <v>0</v>
      </c>
      <c r="AP67" s="50">
        <v>710.05000000000109</v>
      </c>
      <c r="AQ67" s="469"/>
      <c r="AR67" s="50">
        <v>0</v>
      </c>
      <c r="AS67" s="50">
        <v>0</v>
      </c>
      <c r="AT67" s="50">
        <v>0</v>
      </c>
      <c r="AU67" s="50">
        <v>136.5</v>
      </c>
      <c r="AV67" s="469"/>
      <c r="AW67" s="50">
        <v>0</v>
      </c>
      <c r="AX67" s="50">
        <v>0</v>
      </c>
      <c r="AY67" s="50">
        <v>0</v>
      </c>
      <c r="AZ67" s="50">
        <v>909.60000000000218</v>
      </c>
      <c r="BA67" s="469"/>
      <c r="BB67" s="50">
        <v>0</v>
      </c>
      <c r="BC67" s="50">
        <v>0</v>
      </c>
      <c r="BD67" s="50">
        <v>0</v>
      </c>
      <c r="BE67" s="50">
        <v>707.8</v>
      </c>
      <c r="BF67" s="469"/>
      <c r="BG67" s="50">
        <v>0</v>
      </c>
      <c r="BH67" s="50">
        <v>0</v>
      </c>
      <c r="BI67" s="50">
        <v>0</v>
      </c>
      <c r="BJ67" s="50">
        <v>500.5</v>
      </c>
      <c r="BK67" s="469"/>
      <c r="BL67" s="50">
        <v>0</v>
      </c>
      <c r="BM67" s="50">
        <v>0</v>
      </c>
      <c r="BN67" s="50">
        <v>0</v>
      </c>
      <c r="BO67" s="50">
        <v>201.3</v>
      </c>
      <c r="BP67" s="469"/>
      <c r="BQ67" s="50">
        <v>0</v>
      </c>
      <c r="BR67" s="50">
        <v>0</v>
      </c>
      <c r="BS67" s="50">
        <v>0</v>
      </c>
      <c r="BT67" s="50">
        <v>588.85000000000218</v>
      </c>
      <c r="BU67" s="469"/>
      <c r="BV67" s="50">
        <v>0</v>
      </c>
      <c r="BW67" s="50">
        <v>0</v>
      </c>
      <c r="BX67" s="50">
        <v>0</v>
      </c>
      <c r="BY67" s="50">
        <v>149.300000000002</v>
      </c>
      <c r="BZ67" s="469"/>
      <c r="CA67" s="50">
        <v>0</v>
      </c>
      <c r="CB67" s="50">
        <v>0</v>
      </c>
      <c r="CC67" s="50">
        <v>0</v>
      </c>
      <c r="CD67" s="50">
        <v>533.25000000000182</v>
      </c>
      <c r="CE67" s="469"/>
      <c r="CF67" s="50">
        <v>0</v>
      </c>
      <c r="CG67" s="50">
        <v>0</v>
      </c>
      <c r="CH67" s="50">
        <v>0</v>
      </c>
      <c r="CI67" s="50">
        <v>144</v>
      </c>
      <c r="CJ67" s="469"/>
      <c r="CK67" s="50">
        <v>0</v>
      </c>
      <c r="CL67" s="50">
        <v>0</v>
      </c>
      <c r="CM67" s="50">
        <v>0</v>
      </c>
      <c r="CN67" s="50">
        <v>293.39999999999998</v>
      </c>
      <c r="CO67" s="469"/>
      <c r="CP67" s="577">
        <v>0</v>
      </c>
      <c r="CQ67" s="577">
        <v>0</v>
      </c>
      <c r="CR67" s="577">
        <v>0</v>
      </c>
      <c r="CS67" s="50">
        <v>254.39999999999964</v>
      </c>
      <c r="CT67" s="469"/>
      <c r="CU67" s="50">
        <v>0</v>
      </c>
      <c r="CV67" s="50">
        <v>0</v>
      </c>
      <c r="CW67" s="50">
        <v>0</v>
      </c>
      <c r="CX67" s="589">
        <v>417.39999999999782</v>
      </c>
      <c r="CY67" s="469"/>
      <c r="CZ67" s="50">
        <v>0</v>
      </c>
      <c r="DA67" s="50">
        <v>0</v>
      </c>
      <c r="DB67" s="50">
        <v>0</v>
      </c>
      <c r="DC67" s="50">
        <v>270</v>
      </c>
      <c r="DD67" s="469"/>
      <c r="DE67" s="50"/>
      <c r="DF67" s="50"/>
      <c r="DG67" s="50"/>
      <c r="DH67" s="50"/>
      <c r="DI67" s="469"/>
      <c r="DJ67" s="50"/>
      <c r="DK67" s="50"/>
      <c r="DL67" s="50"/>
      <c r="DM67" s="50"/>
      <c r="DN67" s="469"/>
      <c r="DO67" s="50"/>
      <c r="DP67" s="50"/>
      <c r="DQ67" s="50"/>
      <c r="DR67" s="50"/>
      <c r="DS67" s="469"/>
      <c r="DT67" s="50"/>
      <c r="DU67" s="50"/>
      <c r="DV67" s="50"/>
      <c r="DW67" s="50"/>
      <c r="DX67" s="469"/>
      <c r="DY67" s="50"/>
      <c r="DZ67" s="50"/>
      <c r="EA67" s="50"/>
      <c r="EB67" s="50"/>
      <c r="EC67" s="469"/>
      <c r="ED67" s="50"/>
      <c r="EE67" s="50"/>
      <c r="EF67" s="50"/>
      <c r="EG67" s="50"/>
      <c r="EH67" s="469"/>
      <c r="EI67" s="50"/>
      <c r="EJ67" s="50"/>
      <c r="EK67" s="50"/>
      <c r="EL67" s="50"/>
      <c r="EM67" s="469"/>
      <c r="EN67" s="50"/>
      <c r="EO67" s="50"/>
      <c r="EP67" s="50"/>
      <c r="EQ67" s="50"/>
      <c r="ER67" s="469"/>
      <c r="ES67" s="50"/>
      <c r="ET67" s="50"/>
      <c r="EU67" s="50"/>
      <c r="EV67" s="50"/>
      <c r="EW67" s="469"/>
      <c r="EX67" s="50"/>
      <c r="EY67" s="50"/>
      <c r="EZ67" s="50"/>
      <c r="FA67" s="50"/>
      <c r="FB67" s="469"/>
      <c r="FC67" s="50"/>
      <c r="FD67" s="50"/>
      <c r="FE67" s="50"/>
      <c r="FF67" s="50"/>
      <c r="FG67" s="469"/>
      <c r="FH67" s="50"/>
      <c r="FI67" s="50"/>
      <c r="FJ67" s="50"/>
      <c r="FK67" s="50"/>
      <c r="FL67" s="469"/>
      <c r="FM67" s="50"/>
      <c r="FN67" s="50"/>
      <c r="FO67" s="50"/>
      <c r="FP67" s="50"/>
      <c r="FQ67" s="469"/>
      <c r="FR67" s="50"/>
      <c r="FS67" s="50"/>
      <c r="FT67" s="50"/>
      <c r="FU67" s="50"/>
      <c r="FV67" s="469"/>
      <c r="FW67" s="50"/>
      <c r="FX67" s="50"/>
      <c r="FY67" s="50"/>
      <c r="FZ67" s="50"/>
      <c r="GA67" s="469"/>
      <c r="GB67" s="50"/>
      <c r="GC67" s="50"/>
      <c r="GD67" s="50"/>
      <c r="GE67" s="50"/>
      <c r="GF67" s="469"/>
      <c r="GG67" s="50"/>
      <c r="GH67" s="50"/>
      <c r="GI67" s="50"/>
      <c r="GJ67" s="50"/>
      <c r="GK67" s="469"/>
      <c r="GL67" s="50"/>
      <c r="GM67" s="50"/>
      <c r="GN67" s="50"/>
      <c r="GO67" s="50"/>
      <c r="GP67" s="469"/>
      <c r="GQ67" s="50"/>
      <c r="GR67" s="50"/>
      <c r="GS67" s="50"/>
      <c r="GT67" s="50"/>
      <c r="GU67" s="469"/>
      <c r="HA67" s="463"/>
      <c r="HJ67" s="463"/>
      <c r="HS67" s="463"/>
      <c r="IB67" s="463"/>
      <c r="IK67" s="463"/>
      <c r="IT67" s="463"/>
      <c r="JC67" s="463"/>
      <c r="JL67" s="463"/>
      <c r="JU67" s="463"/>
      <c r="KD67" s="463"/>
      <c r="KM67" s="463"/>
      <c r="KV67" s="463"/>
      <c r="LE67" s="463"/>
      <c r="MF67" s="463"/>
      <c r="MO67" s="463"/>
      <c r="MX67" s="463"/>
      <c r="NG67" s="463"/>
      <c r="NP67" s="463"/>
      <c r="NY67" s="463"/>
      <c r="OE67" s="37"/>
    </row>
    <row r="68" spans="1:396" ht="18">
      <c r="A68" s="41" t="s">
        <v>746</v>
      </c>
      <c r="B68" s="46">
        <f t="shared" si="1"/>
        <v>55858.875000000335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9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9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9"/>
      <c r="S68" s="457">
        <v>25.500000000000057</v>
      </c>
      <c r="T68" s="50">
        <v>129.04999999999984</v>
      </c>
      <c r="U68" s="507">
        <v>246</v>
      </c>
      <c r="V68" s="50">
        <f>'Punten per wedstrijd'!F67</f>
        <v>299</v>
      </c>
      <c r="W68" s="469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9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9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9"/>
      <c r="AM68" s="457">
        <v>90.299999999999841</v>
      </c>
      <c r="AN68" s="457">
        <v>263.49999999999977</v>
      </c>
      <c r="AO68" s="457">
        <v>226.61249999999973</v>
      </c>
      <c r="AP68" s="50">
        <v>515.050000000002</v>
      </c>
      <c r="AQ68" s="469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9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9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9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9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9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9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9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9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9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9"/>
      <c r="CP68" s="577">
        <v>165.14999999999964</v>
      </c>
      <c r="CQ68" s="577">
        <v>293.00000000000091</v>
      </c>
      <c r="CR68" s="577">
        <v>388.79999999999836</v>
      </c>
      <c r="CS68" s="50">
        <v>314.10000000000218</v>
      </c>
      <c r="CT68" s="469"/>
      <c r="CU68" s="50">
        <v>0</v>
      </c>
      <c r="CV68" s="50">
        <v>211.94999999999982</v>
      </c>
      <c r="CW68" s="50">
        <v>191.17499999999973</v>
      </c>
      <c r="CX68" s="589">
        <v>728.20000000000073</v>
      </c>
      <c r="CY68" s="469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9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69"/>
      <c r="DJ68" s="50">
        <v>78.462500000000546</v>
      </c>
      <c r="DK68" s="50">
        <v>0</v>
      </c>
      <c r="DL68" s="50">
        <v>0</v>
      </c>
      <c r="DM68" s="50">
        <v>0</v>
      </c>
      <c r="DN68" s="469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69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69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69"/>
      <c r="ED68" s="50">
        <v>38.999999999999091</v>
      </c>
      <c r="EE68" s="50">
        <v>0</v>
      </c>
      <c r="EF68" s="50">
        <v>0</v>
      </c>
      <c r="EG68" s="50">
        <v>0</v>
      </c>
      <c r="EH68" s="469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69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69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69"/>
      <c r="EX68" s="50">
        <v>110.387499999998</v>
      </c>
      <c r="EY68" s="50">
        <v>0</v>
      </c>
      <c r="EZ68" s="50">
        <v>0</v>
      </c>
      <c r="FA68" s="50">
        <v>305.00000000000364</v>
      </c>
      <c r="FB68" s="469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69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69"/>
      <c r="FM68" s="50">
        <v>84.874999999998181</v>
      </c>
      <c r="FN68" s="50">
        <v>0</v>
      </c>
      <c r="FO68" s="50">
        <v>0</v>
      </c>
      <c r="FP68" s="50">
        <v>113.50000000000728</v>
      </c>
      <c r="FQ68" s="469"/>
      <c r="FR68" s="50">
        <v>20.137499999998909</v>
      </c>
      <c r="FS68" s="50">
        <v>0</v>
      </c>
      <c r="FT68" s="50">
        <v>0</v>
      </c>
      <c r="FU68" s="50">
        <v>448.50000000000364</v>
      </c>
      <c r="FV68" s="469"/>
      <c r="FW68" s="50">
        <v>38.475000000000364</v>
      </c>
      <c r="FX68" s="50">
        <v>0</v>
      </c>
      <c r="FY68" s="50">
        <v>0</v>
      </c>
      <c r="FZ68" s="50">
        <v>0</v>
      </c>
      <c r="GA68" s="469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69"/>
      <c r="GG68" s="50">
        <v>158.79999999999745</v>
      </c>
      <c r="GH68" s="50">
        <v>0</v>
      </c>
      <c r="GI68" s="50">
        <v>0</v>
      </c>
      <c r="GJ68" s="50">
        <v>0</v>
      </c>
      <c r="GK68" s="469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69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69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48057.074999999553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9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9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9"/>
      <c r="S69" s="457">
        <v>44.375</v>
      </c>
      <c r="T69" s="50">
        <v>90.450000000000045</v>
      </c>
      <c r="U69" s="507">
        <v>380.32499999999993</v>
      </c>
      <c r="V69" s="50">
        <f>'Punten per wedstrijd'!F68</f>
        <v>234.69999999999959</v>
      </c>
      <c r="W69" s="469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9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9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9"/>
      <c r="AM69" s="457">
        <v>134.59999999999991</v>
      </c>
      <c r="AN69" s="457">
        <v>157.14999999999873</v>
      </c>
      <c r="AO69" s="457">
        <v>302.99999999999932</v>
      </c>
      <c r="AP69" s="50">
        <v>499.30000000000064</v>
      </c>
      <c r="AQ69" s="469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9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9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9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9"/>
      <c r="BL69" s="50">
        <v>0</v>
      </c>
      <c r="BM69" s="50">
        <v>142.349999999999</v>
      </c>
      <c r="BN69" s="50">
        <v>302.24999999999795</v>
      </c>
      <c r="BO69" s="50">
        <v>314</v>
      </c>
      <c r="BP69" s="469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9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9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9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9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9"/>
      <c r="CP69" s="577">
        <v>148.77500000000055</v>
      </c>
      <c r="CQ69" s="577">
        <v>309.04999999999927</v>
      </c>
      <c r="CR69" s="577">
        <v>267.82500000000027</v>
      </c>
      <c r="CS69" s="50">
        <v>236.80000000000291</v>
      </c>
      <c r="CT69" s="469"/>
      <c r="CU69" s="50">
        <v>0</v>
      </c>
      <c r="CV69" s="50">
        <v>66.649999999998727</v>
      </c>
      <c r="CW69" s="50">
        <v>153.67499999999973</v>
      </c>
      <c r="CX69" s="589">
        <v>495.50000000000182</v>
      </c>
      <c r="CY69" s="469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9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69"/>
      <c r="DJ69" s="50">
        <v>123.89999999999873</v>
      </c>
      <c r="DK69" s="50">
        <v>0</v>
      </c>
      <c r="DL69" s="50">
        <v>0</v>
      </c>
      <c r="DM69" s="50">
        <v>0</v>
      </c>
      <c r="DN69" s="469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69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69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69"/>
      <c r="ED69" s="50">
        <v>19.374999999998181</v>
      </c>
      <c r="EE69" s="50">
        <v>0</v>
      </c>
      <c r="EF69" s="50">
        <v>0</v>
      </c>
      <c r="EG69" s="50">
        <v>0</v>
      </c>
      <c r="EH69" s="469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69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69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69"/>
      <c r="EX69" s="50">
        <v>39.874999999998181</v>
      </c>
      <c r="EY69" s="50">
        <v>0</v>
      </c>
      <c r="EZ69" s="50">
        <v>0</v>
      </c>
      <c r="FA69" s="50">
        <v>337.45000000000073</v>
      </c>
      <c r="FB69" s="469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69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69"/>
      <c r="FM69" s="50">
        <v>72.374999999999091</v>
      </c>
      <c r="FN69" s="50">
        <v>0</v>
      </c>
      <c r="FO69" s="50">
        <v>0</v>
      </c>
      <c r="FP69" s="50">
        <v>333.049999999992</v>
      </c>
      <c r="FQ69" s="469"/>
      <c r="FR69" s="50">
        <v>17.199999999998909</v>
      </c>
      <c r="FS69" s="50">
        <v>0</v>
      </c>
      <c r="FT69" s="50">
        <v>0</v>
      </c>
      <c r="FU69" s="50">
        <v>383.99999999999636</v>
      </c>
      <c r="FV69" s="469"/>
      <c r="FW69" s="50">
        <v>6.7250000000003638</v>
      </c>
      <c r="FX69" s="50">
        <v>0</v>
      </c>
      <c r="FY69" s="50">
        <v>0</v>
      </c>
      <c r="FZ69" s="50">
        <v>0</v>
      </c>
      <c r="GA69" s="469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69"/>
      <c r="GG69" s="50">
        <v>99.925000000000182</v>
      </c>
      <c r="GH69" s="50">
        <v>0</v>
      </c>
      <c r="GI69" s="50">
        <v>0</v>
      </c>
      <c r="GJ69" s="50">
        <v>0</v>
      </c>
      <c r="GK69" s="469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69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69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52885.187499999753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9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9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9"/>
      <c r="S70" s="457">
        <v>47.25</v>
      </c>
      <c r="T70" s="50">
        <v>60.699999999999818</v>
      </c>
      <c r="U70" s="507">
        <v>262.79999999999956</v>
      </c>
      <c r="V70" s="50">
        <f>'Punten per wedstrijd'!F69</f>
        <v>243.09999999999968</v>
      </c>
      <c r="W70" s="469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9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9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9"/>
      <c r="AM70" s="457">
        <v>114.65000000000043</v>
      </c>
      <c r="AN70" s="457">
        <v>297.19999999999993</v>
      </c>
      <c r="AO70" s="457">
        <v>219.22499999999945</v>
      </c>
      <c r="AP70" s="50">
        <v>432.300000000002</v>
      </c>
      <c r="AQ70" s="469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9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9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9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9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9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9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9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9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9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9"/>
      <c r="CP70" s="577">
        <v>124.07499999999891</v>
      </c>
      <c r="CQ70" s="577">
        <v>215.94999999999891</v>
      </c>
      <c r="CR70" s="577">
        <v>262.87499999999864</v>
      </c>
      <c r="CS70" s="50">
        <v>550.50000000000182</v>
      </c>
      <c r="CT70" s="469"/>
      <c r="CU70" s="50">
        <v>0</v>
      </c>
      <c r="CV70" s="50">
        <v>109.14999999999964</v>
      </c>
      <c r="CW70" s="50">
        <v>358.79999999999973</v>
      </c>
      <c r="CX70" s="589">
        <v>479.70000000000073</v>
      </c>
      <c r="CY70" s="469"/>
      <c r="CZ70" s="50">
        <v>0</v>
      </c>
      <c r="DA70" s="50">
        <v>35.749999999998181</v>
      </c>
      <c r="DB70" s="50">
        <v>16.199999999997544</v>
      </c>
      <c r="DC70" s="50">
        <v>42</v>
      </c>
      <c r="DD70" s="469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69"/>
      <c r="DJ70" s="50">
        <v>70.837500000000546</v>
      </c>
      <c r="DK70" s="50">
        <v>0</v>
      </c>
      <c r="DL70" s="50">
        <v>0</v>
      </c>
      <c r="DM70" s="50">
        <v>0</v>
      </c>
      <c r="DN70" s="469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69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69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69"/>
      <c r="ED70" s="50">
        <v>58.500000000000909</v>
      </c>
      <c r="EE70" s="50">
        <v>0</v>
      </c>
      <c r="EF70" s="50">
        <v>0</v>
      </c>
      <c r="EG70" s="50">
        <v>0</v>
      </c>
      <c r="EH70" s="469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69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69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69"/>
      <c r="EX70" s="50">
        <v>78.837500000000546</v>
      </c>
      <c r="EY70" s="50">
        <v>0</v>
      </c>
      <c r="EZ70" s="50">
        <v>0</v>
      </c>
      <c r="FA70" s="50">
        <v>251.99999999998909</v>
      </c>
      <c r="FB70" s="469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69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69"/>
      <c r="FM70" s="50">
        <v>128.65000000000146</v>
      </c>
      <c r="FN70" s="50">
        <v>0</v>
      </c>
      <c r="FO70" s="50">
        <v>0</v>
      </c>
      <c r="FP70" s="50">
        <v>194.99999999999636</v>
      </c>
      <c r="FQ70" s="469"/>
      <c r="FR70" s="50">
        <v>69.637500000001637</v>
      </c>
      <c r="FS70" s="50">
        <v>0</v>
      </c>
      <c r="FT70" s="50">
        <v>0</v>
      </c>
      <c r="FU70" s="50">
        <v>300</v>
      </c>
      <c r="FV70" s="469"/>
      <c r="FW70" s="50">
        <v>37.825000000000728</v>
      </c>
      <c r="FX70" s="50">
        <v>0</v>
      </c>
      <c r="FY70" s="50">
        <v>0</v>
      </c>
      <c r="FZ70" s="50">
        <v>0</v>
      </c>
      <c r="GA70" s="469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69"/>
      <c r="GG70" s="50">
        <v>27.450000000000728</v>
      </c>
      <c r="GH70" s="50">
        <v>0</v>
      </c>
      <c r="GI70" s="50">
        <v>0</v>
      </c>
      <c r="GJ70" s="50">
        <v>0</v>
      </c>
      <c r="GK70" s="469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69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69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59616.549999999886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9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9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9"/>
      <c r="S71" s="457">
        <v>40.099999999999909</v>
      </c>
      <c r="T71" s="50">
        <v>124.19999999999982</v>
      </c>
      <c r="U71" s="507">
        <v>212.70000000000027</v>
      </c>
      <c r="V71" s="50">
        <f>'Punten per wedstrijd'!F70</f>
        <v>138.39999999999986</v>
      </c>
      <c r="W71" s="469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9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9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9"/>
      <c r="AM71" s="457">
        <v>143.02499999999998</v>
      </c>
      <c r="AN71" s="457">
        <v>276.54999999999927</v>
      </c>
      <c r="AO71" s="457">
        <v>299.85000000000014</v>
      </c>
      <c r="AP71" s="50">
        <v>548.00000000000091</v>
      </c>
      <c r="AQ71" s="469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9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9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9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9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9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9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9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9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9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9"/>
      <c r="CP71" s="577">
        <v>139.00000000000045</v>
      </c>
      <c r="CQ71" s="577">
        <v>333.00000000000182</v>
      </c>
      <c r="CR71" s="577">
        <v>291.75000000000068</v>
      </c>
      <c r="CS71" s="50">
        <v>404</v>
      </c>
      <c r="CT71" s="469"/>
      <c r="CU71" s="50">
        <v>0</v>
      </c>
      <c r="CV71" s="50">
        <v>247.64999999999964</v>
      </c>
      <c r="CW71" s="50">
        <v>343.42500000000246</v>
      </c>
      <c r="CX71" s="589">
        <v>512.09999999999854</v>
      </c>
      <c r="CY71" s="469"/>
      <c r="CZ71" s="50">
        <v>0</v>
      </c>
      <c r="DA71" s="50">
        <v>56.25</v>
      </c>
      <c r="DB71" s="50">
        <v>160.27500000000191</v>
      </c>
      <c r="DC71" s="50">
        <v>0</v>
      </c>
      <c r="DD71" s="469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69"/>
      <c r="DJ71" s="50">
        <v>146.62500000000045</v>
      </c>
      <c r="DK71" s="50">
        <v>0</v>
      </c>
      <c r="DL71" s="50">
        <v>0</v>
      </c>
      <c r="DM71" s="50">
        <v>0</v>
      </c>
      <c r="DN71" s="469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69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69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69"/>
      <c r="ED71" s="50">
        <v>33.375000000000909</v>
      </c>
      <c r="EE71" s="50">
        <v>0</v>
      </c>
      <c r="EF71" s="50">
        <v>0</v>
      </c>
      <c r="EG71" s="50">
        <v>0</v>
      </c>
      <c r="EH71" s="469"/>
      <c r="EI71" s="50">
        <v>55.775000000000546</v>
      </c>
      <c r="EJ71" s="50">
        <v>0</v>
      </c>
      <c r="EK71" s="50">
        <v>150.97499999999673</v>
      </c>
      <c r="EL71" s="50">
        <v>376</v>
      </c>
      <c r="EM71" s="469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69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69"/>
      <c r="EX71" s="50">
        <v>82.999999999997272</v>
      </c>
      <c r="EY71" s="50">
        <v>0</v>
      </c>
      <c r="EZ71" s="50">
        <v>0</v>
      </c>
      <c r="FA71" s="50">
        <v>275.90000000000146</v>
      </c>
      <c r="FB71" s="469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69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69"/>
      <c r="FM71" s="50">
        <v>83.824999999998909</v>
      </c>
      <c r="FN71" s="50">
        <v>0</v>
      </c>
      <c r="FO71" s="50">
        <v>0</v>
      </c>
      <c r="FP71" s="50">
        <v>426.60000000000582</v>
      </c>
      <c r="FQ71" s="469"/>
      <c r="FR71" s="50">
        <v>23.224999999999454</v>
      </c>
      <c r="FS71" s="50">
        <v>0</v>
      </c>
      <c r="FT71" s="50">
        <v>0</v>
      </c>
      <c r="FU71" s="50">
        <v>523.60000000000582</v>
      </c>
      <c r="FV71" s="469"/>
      <c r="FW71" s="50">
        <v>21.924999999999727</v>
      </c>
      <c r="FX71" s="50">
        <v>0</v>
      </c>
      <c r="FY71" s="50">
        <v>0</v>
      </c>
      <c r="FZ71" s="50">
        <v>0</v>
      </c>
      <c r="GA71" s="469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69"/>
      <c r="GG71" s="50">
        <v>110.64999999999964</v>
      </c>
      <c r="GH71" s="50">
        <v>0</v>
      </c>
      <c r="GI71" s="50">
        <v>0</v>
      </c>
      <c r="GJ71" s="50">
        <v>0</v>
      </c>
      <c r="GK71" s="469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69"/>
      <c r="GQ71" s="50">
        <v>51.375</v>
      </c>
      <c r="GR71" s="50">
        <v>126.49999999999636</v>
      </c>
      <c r="GS71" s="50">
        <v>248.25</v>
      </c>
      <c r="GT71" s="50">
        <v>306.5</v>
      </c>
      <c r="GU71" s="469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3384</v>
      </c>
      <c r="B72" s="46">
        <f t="shared" si="2"/>
        <v>9524.8000000000102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9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9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9"/>
      <c r="S72" s="457">
        <v>0</v>
      </c>
      <c r="T72" s="50">
        <v>0</v>
      </c>
      <c r="U72" s="507">
        <v>0</v>
      </c>
      <c r="V72" s="50">
        <f>'Punten per wedstrijd'!F71</f>
        <v>423.30000000000018</v>
      </c>
      <c r="W72" s="469"/>
      <c r="X72" s="50">
        <v>0</v>
      </c>
      <c r="Y72" s="50">
        <v>0</v>
      </c>
      <c r="Z72" s="50">
        <v>0</v>
      </c>
      <c r="AA72" s="50">
        <v>383.20000000000027</v>
      </c>
      <c r="AB72" s="469"/>
      <c r="AC72" s="50">
        <v>0</v>
      </c>
      <c r="AD72" s="50">
        <v>0</v>
      </c>
      <c r="AE72" s="50">
        <v>0</v>
      </c>
      <c r="AF72" s="50">
        <v>765.80000000000018</v>
      </c>
      <c r="AG72" s="469"/>
      <c r="AH72" s="50">
        <v>0</v>
      </c>
      <c r="AI72" s="50">
        <v>0</v>
      </c>
      <c r="AJ72" s="50">
        <v>0</v>
      </c>
      <c r="AK72" s="50">
        <v>462.60000000000036</v>
      </c>
      <c r="AL72" s="469"/>
      <c r="AM72" s="457">
        <v>0</v>
      </c>
      <c r="AN72" s="457">
        <v>0</v>
      </c>
      <c r="AO72" s="457">
        <v>0</v>
      </c>
      <c r="AP72" s="50">
        <v>697.30000000000109</v>
      </c>
      <c r="AQ72" s="469"/>
      <c r="AR72" s="50">
        <v>0</v>
      </c>
      <c r="AS72" s="50">
        <v>0</v>
      </c>
      <c r="AT72" s="50">
        <v>0</v>
      </c>
      <c r="AU72" s="50">
        <v>356.1</v>
      </c>
      <c r="AV72" s="469"/>
      <c r="AW72" s="50">
        <v>0</v>
      </c>
      <c r="AX72" s="50">
        <v>0</v>
      </c>
      <c r="AY72" s="50">
        <v>0</v>
      </c>
      <c r="AZ72" s="50">
        <v>772.90000000000055</v>
      </c>
      <c r="BA72" s="469"/>
      <c r="BB72" s="50">
        <v>0</v>
      </c>
      <c r="BC72" s="50">
        <v>0</v>
      </c>
      <c r="BD72" s="50">
        <v>0</v>
      </c>
      <c r="BE72" s="50">
        <v>551.20000000000005</v>
      </c>
      <c r="BF72" s="469"/>
      <c r="BG72" s="50">
        <v>0</v>
      </c>
      <c r="BH72" s="50">
        <v>0</v>
      </c>
      <c r="BI72" s="50">
        <v>0</v>
      </c>
      <c r="BJ72" s="50">
        <v>385.2</v>
      </c>
      <c r="BK72" s="469"/>
      <c r="BL72" s="50">
        <v>0</v>
      </c>
      <c r="BM72" s="50">
        <v>0</v>
      </c>
      <c r="BN72" s="50">
        <v>0</v>
      </c>
      <c r="BO72" s="50">
        <v>375.5</v>
      </c>
      <c r="BP72" s="469"/>
      <c r="BQ72" s="50">
        <v>0</v>
      </c>
      <c r="BR72" s="50">
        <v>0</v>
      </c>
      <c r="BS72" s="50">
        <v>0</v>
      </c>
      <c r="BT72" s="50">
        <v>645.19999999999982</v>
      </c>
      <c r="BU72" s="469"/>
      <c r="BV72" s="50">
        <v>0</v>
      </c>
      <c r="BW72" s="50">
        <v>0</v>
      </c>
      <c r="BX72" s="50">
        <v>0</v>
      </c>
      <c r="BY72" s="50">
        <v>394.09999999999854</v>
      </c>
      <c r="BZ72" s="469"/>
      <c r="CA72" s="50">
        <v>0</v>
      </c>
      <c r="CB72" s="50">
        <v>0</v>
      </c>
      <c r="CC72" s="50">
        <v>0</v>
      </c>
      <c r="CD72" s="50">
        <v>618.39999999999782</v>
      </c>
      <c r="CE72" s="469"/>
      <c r="CF72" s="50">
        <v>0</v>
      </c>
      <c r="CG72" s="50">
        <v>0</v>
      </c>
      <c r="CH72" s="50">
        <v>0</v>
      </c>
      <c r="CI72" s="50">
        <v>340.40000000000146</v>
      </c>
      <c r="CJ72" s="469"/>
      <c r="CK72" s="50">
        <v>0</v>
      </c>
      <c r="CL72" s="50">
        <v>0</v>
      </c>
      <c r="CM72" s="50">
        <v>0</v>
      </c>
      <c r="CN72" s="50">
        <v>333.7</v>
      </c>
      <c r="CO72" s="469"/>
      <c r="CP72" s="577">
        <v>0</v>
      </c>
      <c r="CQ72" s="577">
        <v>0</v>
      </c>
      <c r="CR72" s="577">
        <v>0</v>
      </c>
      <c r="CS72" s="50">
        <v>531.20000000000437</v>
      </c>
      <c r="CT72" s="469"/>
      <c r="CU72" s="50">
        <v>0</v>
      </c>
      <c r="CV72" s="50">
        <v>0</v>
      </c>
      <c r="CW72" s="50">
        <v>0</v>
      </c>
      <c r="CX72" s="589">
        <v>229.50000000000364</v>
      </c>
      <c r="CY72" s="469"/>
      <c r="CZ72" s="50">
        <v>0</v>
      </c>
      <c r="DA72" s="50">
        <v>0</v>
      </c>
      <c r="DB72" s="50">
        <v>0</v>
      </c>
      <c r="DC72" s="50">
        <v>219</v>
      </c>
      <c r="DD72" s="469"/>
      <c r="DE72" s="50"/>
      <c r="DF72" s="50"/>
      <c r="DG72" s="50"/>
      <c r="DH72" s="50"/>
      <c r="DI72" s="469"/>
      <c r="DJ72" s="50"/>
      <c r="DK72" s="50"/>
      <c r="DL72" s="50"/>
      <c r="DM72" s="50"/>
      <c r="DN72" s="469"/>
      <c r="DO72" s="50"/>
      <c r="DP72" s="50"/>
      <c r="DQ72" s="50"/>
      <c r="DR72" s="50"/>
      <c r="DS72" s="469"/>
      <c r="DT72" s="50"/>
      <c r="DU72" s="50"/>
      <c r="DV72" s="50"/>
      <c r="DW72" s="50"/>
      <c r="DX72" s="469"/>
      <c r="DY72" s="50"/>
      <c r="DZ72" s="50"/>
      <c r="EA72" s="50"/>
      <c r="EB72" s="50"/>
      <c r="EC72" s="469"/>
      <c r="ED72" s="50"/>
      <c r="EE72" s="50"/>
      <c r="EF72" s="50"/>
      <c r="EG72" s="50"/>
      <c r="EH72" s="469"/>
      <c r="EI72" s="50"/>
      <c r="EJ72" s="50"/>
      <c r="EK72" s="50"/>
      <c r="EL72" s="50"/>
      <c r="EM72" s="469"/>
      <c r="EN72" s="50"/>
      <c r="EO72" s="50"/>
      <c r="EP72" s="50"/>
      <c r="EQ72" s="50"/>
      <c r="ER72" s="469"/>
      <c r="ES72" s="50"/>
      <c r="ET72" s="50"/>
      <c r="EU72" s="50"/>
      <c r="EV72" s="50"/>
      <c r="EW72" s="469"/>
      <c r="EX72" s="50"/>
      <c r="EY72" s="50"/>
      <c r="EZ72" s="50"/>
      <c r="FA72" s="50"/>
      <c r="FB72" s="469"/>
      <c r="FC72" s="50"/>
      <c r="FD72" s="50"/>
      <c r="FE72" s="50"/>
      <c r="FF72" s="50"/>
      <c r="FG72" s="469"/>
      <c r="FH72" s="50"/>
      <c r="FI72" s="50"/>
      <c r="FJ72" s="50"/>
      <c r="FK72" s="50"/>
      <c r="FL72" s="469"/>
      <c r="FM72" s="50"/>
      <c r="FN72" s="50"/>
      <c r="FO72" s="50"/>
      <c r="FP72" s="50"/>
      <c r="FQ72" s="469"/>
      <c r="FR72" s="50"/>
      <c r="FS72" s="50"/>
      <c r="FT72" s="50"/>
      <c r="FU72" s="50"/>
      <c r="FV72" s="469"/>
      <c r="FW72" s="50"/>
      <c r="FX72" s="50"/>
      <c r="FY72" s="50"/>
      <c r="FZ72" s="50"/>
      <c r="GA72" s="469"/>
      <c r="GB72" s="50"/>
      <c r="GC72" s="50"/>
      <c r="GD72" s="50"/>
      <c r="GE72" s="50"/>
      <c r="GF72" s="469"/>
      <c r="GG72" s="50"/>
      <c r="GH72" s="50"/>
      <c r="GI72" s="50"/>
      <c r="GJ72" s="50"/>
      <c r="GK72" s="469"/>
      <c r="GL72" s="50"/>
      <c r="GM72" s="50"/>
      <c r="GN72" s="50"/>
      <c r="GO72" s="50"/>
      <c r="GP72" s="469"/>
      <c r="GQ72" s="50"/>
      <c r="GR72" s="50"/>
      <c r="GS72" s="50"/>
      <c r="GT72" s="50"/>
      <c r="GU72" s="469"/>
      <c r="GZ72" s="143"/>
      <c r="HA72" s="463"/>
      <c r="HI72" s="143"/>
      <c r="HJ72" s="463"/>
      <c r="HR72" s="143"/>
      <c r="HS72" s="463"/>
      <c r="IB72" s="463"/>
      <c r="IK72" s="463"/>
      <c r="IT72" s="463"/>
      <c r="JC72" s="463"/>
      <c r="JL72" s="463"/>
      <c r="JU72" s="463"/>
      <c r="KD72" s="463"/>
      <c r="KM72" s="463"/>
      <c r="KV72" s="463"/>
      <c r="LE72" s="463"/>
      <c r="MF72" s="463"/>
      <c r="MO72" s="463"/>
      <c r="MX72" s="463"/>
      <c r="NG72" s="463"/>
      <c r="NP72" s="463"/>
      <c r="NY72" s="463"/>
      <c r="OE72" s="37"/>
    </row>
    <row r="73" spans="1:396" ht="18">
      <c r="A73" s="41" t="s">
        <v>764</v>
      </c>
      <c r="B73" s="46">
        <f t="shared" si="2"/>
        <v>49683.200000000128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9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9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9"/>
      <c r="S73" s="457">
        <v>20.624999999999886</v>
      </c>
      <c r="T73" s="50">
        <v>46.449999999999875</v>
      </c>
      <c r="U73" s="507">
        <v>130.5</v>
      </c>
      <c r="V73" s="50">
        <f>'Punten per wedstrijd'!F72</f>
        <v>132.59999999999968</v>
      </c>
      <c r="W73" s="469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9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9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9"/>
      <c r="AM73" s="457">
        <v>74.975000000000023</v>
      </c>
      <c r="AN73" s="457">
        <v>256.79999999999927</v>
      </c>
      <c r="AO73" s="457">
        <v>189.82499999999993</v>
      </c>
      <c r="AP73" s="50">
        <v>304.49999999999909</v>
      </c>
      <c r="AQ73" s="469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9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9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9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9"/>
      <c r="BL73" s="50">
        <v>0</v>
      </c>
      <c r="BM73" s="50">
        <v>13.099999999999909</v>
      </c>
      <c r="BN73" s="50">
        <v>34.125000000000682</v>
      </c>
      <c r="BO73" s="50">
        <v>42</v>
      </c>
      <c r="BP73" s="469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9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9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9"/>
      <c r="CF73" s="50">
        <v>0</v>
      </c>
      <c r="CG73" s="50">
        <v>263.35000000000036</v>
      </c>
      <c r="CH73" s="50">
        <v>0</v>
      </c>
      <c r="CI73" s="50">
        <v>373.99999999999909</v>
      </c>
      <c r="CJ73" s="469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9"/>
      <c r="CP73" s="577">
        <v>72.287500000000364</v>
      </c>
      <c r="CQ73" s="577">
        <v>253.35000000000036</v>
      </c>
      <c r="CR73" s="577">
        <v>467.25</v>
      </c>
      <c r="CS73" s="50">
        <v>511.89999999999964</v>
      </c>
      <c r="CT73" s="469"/>
      <c r="CU73" s="50">
        <v>0</v>
      </c>
      <c r="CV73" s="50">
        <v>168.875</v>
      </c>
      <c r="CW73" s="50">
        <v>569.77500000000055</v>
      </c>
      <c r="CX73" s="589">
        <v>390.50000000000182</v>
      </c>
      <c r="CY73" s="469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9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69"/>
      <c r="DJ73" s="50">
        <v>56.675000000000182</v>
      </c>
      <c r="DK73" s="50">
        <v>0</v>
      </c>
      <c r="DL73" s="50">
        <v>0</v>
      </c>
      <c r="DM73" s="50">
        <v>0</v>
      </c>
      <c r="DN73" s="469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69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69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69"/>
      <c r="ED73" s="50">
        <v>74.774999999999636</v>
      </c>
      <c r="EE73" s="50">
        <v>0</v>
      </c>
      <c r="EF73" s="50">
        <v>0</v>
      </c>
      <c r="EG73" s="50">
        <v>0</v>
      </c>
      <c r="EH73" s="469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69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69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69"/>
      <c r="EX73" s="50">
        <v>36.125000000000909</v>
      </c>
      <c r="EY73" s="50">
        <v>0</v>
      </c>
      <c r="EZ73" s="50">
        <v>0</v>
      </c>
      <c r="FA73" s="50">
        <v>266.90000000000509</v>
      </c>
      <c r="FB73" s="469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69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69"/>
      <c r="FM73" s="50">
        <v>46.025000000002365</v>
      </c>
      <c r="FN73" s="50">
        <v>0</v>
      </c>
      <c r="FO73" s="50">
        <v>0</v>
      </c>
      <c r="FP73" s="50">
        <v>245.60000000000218</v>
      </c>
      <c r="FQ73" s="469"/>
      <c r="FR73" s="50">
        <v>24.700000000001637</v>
      </c>
      <c r="FS73" s="50">
        <v>0</v>
      </c>
      <c r="FT73" s="50">
        <v>0</v>
      </c>
      <c r="FU73" s="50">
        <v>470.50000000000728</v>
      </c>
      <c r="FV73" s="469"/>
      <c r="FW73" s="50">
        <v>39.125000000000227</v>
      </c>
      <c r="FX73" s="50">
        <v>0</v>
      </c>
      <c r="FY73" s="50">
        <v>0</v>
      </c>
      <c r="FZ73" s="50">
        <v>0</v>
      </c>
      <c r="GA73" s="469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69"/>
      <c r="GG73" s="50">
        <v>77.225000000001273</v>
      </c>
      <c r="GH73" s="50">
        <v>0</v>
      </c>
      <c r="GI73" s="50">
        <v>0</v>
      </c>
      <c r="GJ73" s="50">
        <v>0</v>
      </c>
      <c r="GK73" s="469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69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69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56242.70000000007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9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9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9"/>
      <c r="S74" s="457">
        <v>61.999999999999943</v>
      </c>
      <c r="T74" s="50">
        <v>125.64999999999986</v>
      </c>
      <c r="U74" s="507">
        <v>134.17499999999956</v>
      </c>
      <c r="V74" s="50">
        <f>'Punten per wedstrijd'!F73</f>
        <v>249.5</v>
      </c>
      <c r="W74" s="469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9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9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9"/>
      <c r="AM74" s="457">
        <v>153.45000000000005</v>
      </c>
      <c r="AN74" s="457">
        <v>232.14999999999964</v>
      </c>
      <c r="AO74" s="457">
        <v>288.90000000000055</v>
      </c>
      <c r="AP74" s="50">
        <v>652.50000000000091</v>
      </c>
      <c r="AQ74" s="469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9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9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9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9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9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9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9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9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9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9"/>
      <c r="CP74" s="577">
        <v>88.774999999999636</v>
      </c>
      <c r="CQ74" s="577">
        <v>241.29999999999836</v>
      </c>
      <c r="CR74" s="577">
        <v>350.77500000000327</v>
      </c>
      <c r="CS74" s="50">
        <v>478.70000000000255</v>
      </c>
      <c r="CT74" s="469"/>
      <c r="CU74" s="50">
        <v>0</v>
      </c>
      <c r="CV74" s="50">
        <v>294.07499999999982</v>
      </c>
      <c r="CW74" s="50">
        <v>613.01250000000164</v>
      </c>
      <c r="CX74" s="589">
        <v>358.70000000000618</v>
      </c>
      <c r="CY74" s="469"/>
      <c r="CZ74" s="50">
        <v>0</v>
      </c>
      <c r="DA74" s="50">
        <v>95</v>
      </c>
      <c r="DB74" s="50">
        <v>135.00000000000136</v>
      </c>
      <c r="DC74" s="50">
        <v>279.2</v>
      </c>
      <c r="DD74" s="469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69"/>
      <c r="DJ74" s="50">
        <v>81.324999999999363</v>
      </c>
      <c r="DK74" s="50">
        <v>0</v>
      </c>
      <c r="DL74" s="50">
        <v>0</v>
      </c>
      <c r="DM74" s="50">
        <v>0</v>
      </c>
      <c r="DN74" s="469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69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69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69"/>
      <c r="ED74" s="50">
        <v>46.724999999998545</v>
      </c>
      <c r="EE74" s="50">
        <v>0</v>
      </c>
      <c r="EF74" s="50">
        <v>0</v>
      </c>
      <c r="EG74" s="50">
        <v>0</v>
      </c>
      <c r="EH74" s="469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69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69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69"/>
      <c r="EX74" s="50">
        <v>123.5</v>
      </c>
      <c r="EY74" s="50">
        <v>0</v>
      </c>
      <c r="EZ74" s="50">
        <v>0</v>
      </c>
      <c r="FA74" s="50">
        <v>149.30000000000291</v>
      </c>
      <c r="FB74" s="469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69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69"/>
      <c r="FM74" s="50">
        <v>79.149999999999636</v>
      </c>
      <c r="FN74" s="50">
        <v>0</v>
      </c>
      <c r="FO74" s="50">
        <v>0</v>
      </c>
      <c r="FP74" s="50">
        <v>164.60000000000218</v>
      </c>
      <c r="FQ74" s="469"/>
      <c r="FR74" s="50">
        <v>27.225000000000364</v>
      </c>
      <c r="FS74" s="50">
        <v>0</v>
      </c>
      <c r="FT74" s="50">
        <v>0</v>
      </c>
      <c r="FU74" s="50">
        <v>439.80000000000655</v>
      </c>
      <c r="FV74" s="469"/>
      <c r="FW74" s="50">
        <v>62.599999999999682</v>
      </c>
      <c r="FX74" s="50">
        <v>0</v>
      </c>
      <c r="FY74" s="50">
        <v>0</v>
      </c>
      <c r="FZ74" s="50">
        <v>0</v>
      </c>
      <c r="GA74" s="469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69"/>
      <c r="GG74" s="50">
        <v>175.59999999999854</v>
      </c>
      <c r="GH74" s="50">
        <v>0</v>
      </c>
      <c r="GI74" s="50">
        <v>0</v>
      </c>
      <c r="GJ74" s="50">
        <v>0</v>
      </c>
      <c r="GK74" s="469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69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69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51610.387499999808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9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9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9"/>
      <c r="S75" s="457">
        <v>49.375</v>
      </c>
      <c r="T75" s="50">
        <v>61.099999999999966</v>
      </c>
      <c r="U75" s="507">
        <v>261.44999999999976</v>
      </c>
      <c r="V75" s="50">
        <f>'Punten per wedstrijd'!F74</f>
        <v>164</v>
      </c>
      <c r="W75" s="469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9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9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9"/>
      <c r="AM75" s="457">
        <v>89.949999999999932</v>
      </c>
      <c r="AN75" s="457">
        <v>230.70000000000005</v>
      </c>
      <c r="AO75" s="457">
        <v>249.9000000000002</v>
      </c>
      <c r="AP75" s="50">
        <v>585.99999999999818</v>
      </c>
      <c r="AQ75" s="469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9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9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9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9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9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9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9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9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9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9"/>
      <c r="CP75" s="577">
        <v>155.50000000000091</v>
      </c>
      <c r="CQ75" s="577">
        <v>274.85000000000127</v>
      </c>
      <c r="CR75" s="577">
        <v>371.77500000000055</v>
      </c>
      <c r="CS75" s="50">
        <v>542.29999999999745</v>
      </c>
      <c r="CT75" s="469"/>
      <c r="CU75" s="50">
        <v>0</v>
      </c>
      <c r="CV75" s="50">
        <v>53.599999999999454</v>
      </c>
      <c r="CW75" s="50">
        <v>433.3500000000015</v>
      </c>
      <c r="CX75" s="589">
        <v>465.39999999999964</v>
      </c>
      <c r="CY75" s="469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9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69"/>
      <c r="DJ75" s="50">
        <v>116.96250000000009</v>
      </c>
      <c r="DK75" s="50">
        <v>0</v>
      </c>
      <c r="DL75" s="50">
        <v>0</v>
      </c>
      <c r="DM75" s="50">
        <v>0</v>
      </c>
      <c r="DN75" s="469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69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69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69"/>
      <c r="ED75" s="50">
        <v>99.25</v>
      </c>
      <c r="EE75" s="50">
        <v>0</v>
      </c>
      <c r="EF75" s="50">
        <v>0</v>
      </c>
      <c r="EG75" s="50">
        <v>0</v>
      </c>
      <c r="EH75" s="469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69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69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69"/>
      <c r="EX75" s="50">
        <v>44.812499999999091</v>
      </c>
      <c r="EY75" s="50">
        <v>0</v>
      </c>
      <c r="EZ75" s="50">
        <v>0</v>
      </c>
      <c r="FA75" s="50">
        <v>297.19999999999709</v>
      </c>
      <c r="FB75" s="469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69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69"/>
      <c r="FM75" s="50">
        <v>110.62499999999818</v>
      </c>
      <c r="FN75" s="50">
        <v>0</v>
      </c>
      <c r="FO75" s="50">
        <v>0</v>
      </c>
      <c r="FP75" s="50">
        <v>149.49999999999636</v>
      </c>
      <c r="FQ75" s="469"/>
      <c r="FR75" s="50">
        <v>53.987499999999272</v>
      </c>
      <c r="FS75" s="50">
        <v>0</v>
      </c>
      <c r="FT75" s="50">
        <v>0</v>
      </c>
      <c r="FU75" s="50">
        <v>353.49999999998909</v>
      </c>
      <c r="FV75" s="469"/>
      <c r="FW75" s="50">
        <v>58.150000000000546</v>
      </c>
      <c r="FX75" s="50">
        <v>0</v>
      </c>
      <c r="FY75" s="50">
        <v>0</v>
      </c>
      <c r="FZ75" s="50">
        <v>0</v>
      </c>
      <c r="GA75" s="469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69"/>
      <c r="GG75" s="50">
        <v>80.550000000002001</v>
      </c>
      <c r="GH75" s="50">
        <v>0</v>
      </c>
      <c r="GI75" s="50">
        <v>0</v>
      </c>
      <c r="GJ75" s="50">
        <v>0</v>
      </c>
      <c r="GK75" s="469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69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69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51291.774999999667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9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9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9"/>
      <c r="S76" s="457">
        <v>45.250000000000114</v>
      </c>
      <c r="T76" s="50">
        <v>93.949999999999932</v>
      </c>
      <c r="U76" s="507">
        <v>182.5499999999999</v>
      </c>
      <c r="V76" s="50">
        <f>'Punten per wedstrijd'!F75</f>
        <v>105.60000000000036</v>
      </c>
      <c r="W76" s="469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9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9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9"/>
      <c r="AM76" s="457">
        <v>89.425000000000296</v>
      </c>
      <c r="AN76" s="457">
        <v>168.34999999999968</v>
      </c>
      <c r="AO76" s="457">
        <v>282.63750000000164</v>
      </c>
      <c r="AP76" s="50">
        <v>549.69999999999982</v>
      </c>
      <c r="AQ76" s="469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9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9"/>
      <c r="BB76" s="50">
        <v>0</v>
      </c>
      <c r="BC76" s="50">
        <v>146.59999999999945</v>
      </c>
      <c r="BD76" s="50">
        <v>181.72500000000082</v>
      </c>
      <c r="BE76" s="50">
        <v>419</v>
      </c>
      <c r="BF76" s="469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9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9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9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9"/>
      <c r="CA76" s="50">
        <v>0</v>
      </c>
      <c r="CB76" s="50">
        <v>90.799999999997453</v>
      </c>
      <c r="CC76" s="50">
        <v>105</v>
      </c>
      <c r="CD76" s="50">
        <v>467.39999999999964</v>
      </c>
      <c r="CE76" s="469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9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9"/>
      <c r="CP76" s="577">
        <v>145.64999999999873</v>
      </c>
      <c r="CQ76" s="577">
        <v>269.44999999999982</v>
      </c>
      <c r="CR76" s="577">
        <v>390.52499999999782</v>
      </c>
      <c r="CS76" s="50">
        <v>329.19999999999345</v>
      </c>
      <c r="CT76" s="469"/>
      <c r="CU76" s="50">
        <v>0</v>
      </c>
      <c r="CV76" s="50">
        <v>151.14999999999964</v>
      </c>
      <c r="CW76" s="50">
        <v>151.34999999999809</v>
      </c>
      <c r="CX76" s="589">
        <v>609.49999999999636</v>
      </c>
      <c r="CY76" s="469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9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69"/>
      <c r="DJ76" s="50">
        <v>0</v>
      </c>
      <c r="DK76" s="50">
        <v>0</v>
      </c>
      <c r="DL76" s="50">
        <v>0</v>
      </c>
      <c r="DM76" s="50">
        <v>0</v>
      </c>
      <c r="DN76" s="469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69"/>
      <c r="DT76" s="50">
        <v>0</v>
      </c>
      <c r="DU76" s="50">
        <v>0</v>
      </c>
      <c r="DV76" s="50">
        <v>246.07499999999754</v>
      </c>
      <c r="DW76" s="50">
        <v>440.70000000000255</v>
      </c>
      <c r="DX76" s="469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69"/>
      <c r="ED76" s="50">
        <v>0</v>
      </c>
      <c r="EE76" s="50">
        <v>0</v>
      </c>
      <c r="EF76" s="50">
        <v>0</v>
      </c>
      <c r="EG76" s="50">
        <v>0</v>
      </c>
      <c r="EH76" s="469"/>
      <c r="EI76" s="50">
        <v>0</v>
      </c>
      <c r="EJ76" s="50">
        <v>0</v>
      </c>
      <c r="EK76" s="50">
        <v>215.62499999999181</v>
      </c>
      <c r="EL76" s="50">
        <v>224.3999999999869</v>
      </c>
      <c r="EM76" s="469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69"/>
      <c r="ES76" s="50">
        <v>0</v>
      </c>
      <c r="ET76" s="50">
        <v>75.599999999998545</v>
      </c>
      <c r="EU76" s="50">
        <v>255.59999999999945</v>
      </c>
      <c r="EV76" s="50">
        <v>0</v>
      </c>
      <c r="EW76" s="469"/>
      <c r="EX76" s="50">
        <v>0</v>
      </c>
      <c r="EY76" s="50">
        <v>0</v>
      </c>
      <c r="EZ76" s="50">
        <v>0</v>
      </c>
      <c r="FA76" s="50">
        <v>374.39999999999054</v>
      </c>
      <c r="FB76" s="469"/>
      <c r="FC76" s="50">
        <v>0</v>
      </c>
      <c r="FD76" s="50">
        <v>1318.1999999999744</v>
      </c>
      <c r="FE76" s="50">
        <v>2079.2249999999176</v>
      </c>
      <c r="FF76" s="50">
        <v>3719</v>
      </c>
      <c r="FG76" s="469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69"/>
      <c r="FM76" s="50">
        <v>0</v>
      </c>
      <c r="FN76" s="50">
        <v>0</v>
      </c>
      <c r="FO76" s="50">
        <v>0</v>
      </c>
      <c r="FP76" s="50">
        <v>245.79999999998836</v>
      </c>
      <c r="FQ76" s="469"/>
      <c r="FR76" s="50">
        <v>0</v>
      </c>
      <c r="FS76" s="50">
        <v>0</v>
      </c>
      <c r="FT76" s="50">
        <v>0</v>
      </c>
      <c r="FU76" s="50">
        <v>462.299999999992</v>
      </c>
      <c r="FV76" s="469"/>
      <c r="FW76" s="50">
        <v>0</v>
      </c>
      <c r="FX76" s="50">
        <v>0</v>
      </c>
      <c r="FY76" s="50">
        <v>0</v>
      </c>
      <c r="FZ76" s="50">
        <v>0</v>
      </c>
      <c r="GA76" s="469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69"/>
      <c r="GG76" s="50">
        <v>0</v>
      </c>
      <c r="GH76" s="50">
        <v>0</v>
      </c>
      <c r="GI76" s="50">
        <v>0</v>
      </c>
      <c r="GJ76" s="50">
        <v>0</v>
      </c>
      <c r="GK76" s="469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69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69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3399</v>
      </c>
      <c r="B77" s="46">
        <f t="shared" si="2"/>
        <v>9286.6000000000076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9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9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9"/>
      <c r="S77" s="457">
        <v>0</v>
      </c>
      <c r="T77" s="50">
        <v>0</v>
      </c>
      <c r="U77" s="507">
        <v>0</v>
      </c>
      <c r="V77" s="50">
        <f>'Punten per wedstrijd'!F76</f>
        <v>471.19999999999936</v>
      </c>
      <c r="W77" s="469"/>
      <c r="X77" s="50">
        <v>0</v>
      </c>
      <c r="Y77" s="50">
        <v>0</v>
      </c>
      <c r="Z77" s="50">
        <v>0</v>
      </c>
      <c r="AA77" s="50">
        <v>314.59999999999945</v>
      </c>
      <c r="AB77" s="469"/>
      <c r="AC77" s="50">
        <v>0</v>
      </c>
      <c r="AD77" s="50">
        <v>0</v>
      </c>
      <c r="AE77" s="50">
        <v>0</v>
      </c>
      <c r="AF77" s="50">
        <v>570.19999999999982</v>
      </c>
      <c r="AG77" s="469"/>
      <c r="AH77" s="50">
        <v>0</v>
      </c>
      <c r="AI77" s="50">
        <v>0</v>
      </c>
      <c r="AJ77" s="50">
        <v>0</v>
      </c>
      <c r="AK77" s="50">
        <v>608.099999999999</v>
      </c>
      <c r="AL77" s="469"/>
      <c r="AM77" s="457">
        <v>0</v>
      </c>
      <c r="AN77" s="457">
        <v>0</v>
      </c>
      <c r="AO77" s="457">
        <v>0</v>
      </c>
      <c r="AP77" s="50">
        <v>671.09999999999991</v>
      </c>
      <c r="AQ77" s="469"/>
      <c r="AR77" s="50">
        <v>0</v>
      </c>
      <c r="AS77" s="50">
        <v>0</v>
      </c>
      <c r="AT77" s="50">
        <v>0</v>
      </c>
      <c r="AU77" s="50">
        <v>297.60000000000002</v>
      </c>
      <c r="AV77" s="469"/>
      <c r="AW77" s="50">
        <v>0</v>
      </c>
      <c r="AX77" s="50">
        <v>0</v>
      </c>
      <c r="AY77" s="50">
        <v>0</v>
      </c>
      <c r="AZ77" s="50">
        <v>902.80000000000291</v>
      </c>
      <c r="BA77" s="469"/>
      <c r="BB77" s="50">
        <v>0</v>
      </c>
      <c r="BC77" s="50">
        <v>0</v>
      </c>
      <c r="BD77" s="50">
        <v>0</v>
      </c>
      <c r="BE77" s="50">
        <v>479.20000000000005</v>
      </c>
      <c r="BF77" s="469"/>
      <c r="BG77" s="50">
        <v>0</v>
      </c>
      <c r="BH77" s="50">
        <v>0</v>
      </c>
      <c r="BI77" s="50">
        <v>0</v>
      </c>
      <c r="BJ77" s="50">
        <v>345.3</v>
      </c>
      <c r="BK77" s="469"/>
      <c r="BL77" s="50">
        <v>0</v>
      </c>
      <c r="BM77" s="50">
        <v>0</v>
      </c>
      <c r="BN77" s="50">
        <v>0</v>
      </c>
      <c r="BO77" s="50">
        <v>440.8</v>
      </c>
      <c r="BP77" s="469"/>
      <c r="BQ77" s="50">
        <v>0</v>
      </c>
      <c r="BR77" s="50">
        <v>0</v>
      </c>
      <c r="BS77" s="50">
        <v>0</v>
      </c>
      <c r="BT77" s="50">
        <v>556.30000000000291</v>
      </c>
      <c r="BU77" s="469"/>
      <c r="BV77" s="50">
        <v>0</v>
      </c>
      <c r="BW77" s="50">
        <v>0</v>
      </c>
      <c r="BX77" s="50">
        <v>0</v>
      </c>
      <c r="BY77" s="50">
        <v>668.30000000000109</v>
      </c>
      <c r="BZ77" s="469"/>
      <c r="CA77" s="50">
        <v>0</v>
      </c>
      <c r="CB77" s="50">
        <v>0</v>
      </c>
      <c r="CC77" s="50">
        <v>0</v>
      </c>
      <c r="CD77" s="50">
        <v>527.10000000000218</v>
      </c>
      <c r="CE77" s="469"/>
      <c r="CF77" s="50">
        <v>0</v>
      </c>
      <c r="CG77" s="50">
        <v>0</v>
      </c>
      <c r="CH77" s="50">
        <v>0</v>
      </c>
      <c r="CI77" s="50">
        <v>276.79999999999927</v>
      </c>
      <c r="CJ77" s="469"/>
      <c r="CK77" s="50">
        <v>0</v>
      </c>
      <c r="CL77" s="50">
        <v>0</v>
      </c>
      <c r="CM77" s="50">
        <v>0</v>
      </c>
      <c r="CN77" s="50">
        <v>491.9</v>
      </c>
      <c r="CO77" s="469"/>
      <c r="CP77" s="577">
        <v>0</v>
      </c>
      <c r="CQ77" s="577">
        <v>0</v>
      </c>
      <c r="CR77" s="577">
        <v>0</v>
      </c>
      <c r="CS77" s="50">
        <v>443.80000000000109</v>
      </c>
      <c r="CT77" s="469"/>
      <c r="CU77" s="50">
        <v>0</v>
      </c>
      <c r="CV77" s="50">
        <v>0</v>
      </c>
      <c r="CW77" s="50">
        <v>0</v>
      </c>
      <c r="CX77" s="589">
        <v>322.10000000000036</v>
      </c>
      <c r="CY77" s="469"/>
      <c r="CZ77" s="50">
        <v>0</v>
      </c>
      <c r="DA77" s="50">
        <v>0</v>
      </c>
      <c r="DB77" s="50">
        <v>0</v>
      </c>
      <c r="DC77" s="50">
        <v>70</v>
      </c>
      <c r="DD77" s="469"/>
      <c r="DE77" s="50"/>
      <c r="DF77" s="50"/>
      <c r="DG77" s="50"/>
      <c r="DH77" s="50"/>
      <c r="DI77" s="469"/>
      <c r="DJ77" s="50"/>
      <c r="DK77" s="50"/>
      <c r="DL77" s="50"/>
      <c r="DM77" s="50"/>
      <c r="DN77" s="469"/>
      <c r="DO77" s="50"/>
      <c r="DP77" s="50"/>
      <c r="DQ77" s="50"/>
      <c r="DR77" s="50"/>
      <c r="DS77" s="469"/>
      <c r="DT77" s="50"/>
      <c r="DU77" s="50"/>
      <c r="DV77" s="50"/>
      <c r="DW77" s="50"/>
      <c r="DX77" s="469"/>
      <c r="DY77" s="50"/>
      <c r="DZ77" s="50"/>
      <c r="EA77" s="50"/>
      <c r="EB77" s="50"/>
      <c r="EC77" s="469"/>
      <c r="ED77" s="50"/>
      <c r="EE77" s="50"/>
      <c r="EF77" s="50"/>
      <c r="EG77" s="50"/>
      <c r="EH77" s="469"/>
      <c r="EI77" s="50"/>
      <c r="EJ77" s="50"/>
      <c r="EK77" s="50"/>
      <c r="EL77" s="50"/>
      <c r="EM77" s="469"/>
      <c r="EN77" s="50"/>
      <c r="EO77" s="50"/>
      <c r="EP77" s="50"/>
      <c r="EQ77" s="50"/>
      <c r="ER77" s="469"/>
      <c r="ES77" s="50"/>
      <c r="ET77" s="50"/>
      <c r="EU77" s="50"/>
      <c r="EV77" s="50"/>
      <c r="EW77" s="469"/>
      <c r="EX77" s="50"/>
      <c r="EY77" s="50"/>
      <c r="EZ77" s="50"/>
      <c r="FA77" s="50"/>
      <c r="FB77" s="469"/>
      <c r="FC77" s="50"/>
      <c r="FD77" s="50"/>
      <c r="FE77" s="50"/>
      <c r="FF77" s="50"/>
      <c r="FG77" s="469"/>
      <c r="FH77" s="50"/>
      <c r="FI77" s="50"/>
      <c r="FJ77" s="50"/>
      <c r="FK77" s="50"/>
      <c r="FL77" s="469"/>
      <c r="FM77" s="50"/>
      <c r="FN77" s="50"/>
      <c r="FO77" s="50"/>
      <c r="FP77" s="50"/>
      <c r="FQ77" s="469"/>
      <c r="FR77" s="50"/>
      <c r="FS77" s="50"/>
      <c r="FT77" s="50"/>
      <c r="FU77" s="50"/>
      <c r="FV77" s="469"/>
      <c r="FW77" s="50"/>
      <c r="FX77" s="50"/>
      <c r="FY77" s="50"/>
      <c r="FZ77" s="50"/>
      <c r="GA77" s="469"/>
      <c r="GB77" s="50"/>
      <c r="GC77" s="50"/>
      <c r="GD77" s="50"/>
      <c r="GE77" s="50"/>
      <c r="GF77" s="469"/>
      <c r="GG77" s="50"/>
      <c r="GH77" s="50"/>
      <c r="GI77" s="50"/>
      <c r="GJ77" s="50"/>
      <c r="GK77" s="469"/>
      <c r="GL77" s="50"/>
      <c r="GM77" s="50"/>
      <c r="GN77" s="50"/>
      <c r="GO77" s="50"/>
      <c r="GP77" s="469"/>
      <c r="GQ77" s="50"/>
      <c r="GR77" s="50"/>
      <c r="GS77" s="50"/>
      <c r="GT77" s="50"/>
      <c r="GU77" s="469"/>
      <c r="HA77" s="463"/>
      <c r="HJ77" s="463"/>
      <c r="HS77" s="463"/>
      <c r="IB77" s="463"/>
      <c r="IK77" s="463"/>
      <c r="IT77" s="463"/>
      <c r="JC77" s="463"/>
      <c r="JL77" s="463"/>
      <c r="JU77" s="463"/>
      <c r="KD77" s="463"/>
      <c r="KM77" s="463"/>
      <c r="KV77" s="463"/>
      <c r="LE77" s="463"/>
      <c r="MF77" s="463"/>
      <c r="MO77" s="463"/>
      <c r="MX77" s="463"/>
      <c r="NG77" s="463"/>
      <c r="NP77" s="463"/>
      <c r="NY77" s="463"/>
      <c r="OE77" s="37"/>
    </row>
    <row r="78" spans="1:396" ht="18">
      <c r="A78" s="41" t="s">
        <v>779</v>
      </c>
      <c r="B78" s="46">
        <f t="shared" si="2"/>
        <v>58748.000000000116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9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9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9"/>
      <c r="S78" s="457">
        <v>56.499999999999886</v>
      </c>
      <c r="T78" s="50">
        <v>71.000000000000114</v>
      </c>
      <c r="U78" s="507">
        <v>207.375</v>
      </c>
      <c r="V78" s="50">
        <f>'Punten per wedstrijd'!F77</f>
        <v>163</v>
      </c>
      <c r="W78" s="469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9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9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9"/>
      <c r="AM78" s="457">
        <v>154.15000000000055</v>
      </c>
      <c r="AN78" s="457">
        <v>187.40000000000009</v>
      </c>
      <c r="AO78" s="457">
        <v>203.3999999999985</v>
      </c>
      <c r="AP78" s="50">
        <v>376.39999999999964</v>
      </c>
      <c r="AQ78" s="469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9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9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9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9"/>
      <c r="BL78" s="50">
        <v>0</v>
      </c>
      <c r="BM78" s="50">
        <v>11.600000000000364</v>
      </c>
      <c r="BN78" s="50">
        <v>149.02499999999918</v>
      </c>
      <c r="BO78" s="50">
        <v>102</v>
      </c>
      <c r="BP78" s="469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9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9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9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9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9"/>
      <c r="CP78" s="577">
        <v>111.82500000000118</v>
      </c>
      <c r="CQ78" s="577">
        <v>292.34999999999945</v>
      </c>
      <c r="CR78" s="577">
        <v>364.875</v>
      </c>
      <c r="CS78" s="50">
        <v>441.70000000000073</v>
      </c>
      <c r="CT78" s="469"/>
      <c r="CU78" s="50">
        <v>0</v>
      </c>
      <c r="CV78" s="50">
        <v>241.77499999999873</v>
      </c>
      <c r="CW78" s="50">
        <v>175.12499999999864</v>
      </c>
      <c r="CX78" s="589">
        <v>508.5</v>
      </c>
      <c r="CY78" s="469"/>
      <c r="CZ78" s="50">
        <v>0</v>
      </c>
      <c r="DA78" s="50">
        <v>45.500000000001819</v>
      </c>
      <c r="DB78" s="50">
        <v>146.24999999999864</v>
      </c>
      <c r="DC78" s="50">
        <v>90</v>
      </c>
      <c r="DD78" s="469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69"/>
      <c r="DJ78" s="50">
        <v>157.849999999999</v>
      </c>
      <c r="DK78" s="50">
        <v>0</v>
      </c>
      <c r="DL78" s="50">
        <v>0</v>
      </c>
      <c r="DM78" s="50">
        <v>0</v>
      </c>
      <c r="DN78" s="469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69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69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69"/>
      <c r="ED78" s="50">
        <v>32.499999999999091</v>
      </c>
      <c r="EE78" s="50">
        <v>0</v>
      </c>
      <c r="EF78" s="50">
        <v>0</v>
      </c>
      <c r="EG78" s="50">
        <v>0</v>
      </c>
      <c r="EH78" s="469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69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69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69"/>
      <c r="EX78" s="50">
        <v>50.625000000000909</v>
      </c>
      <c r="EY78" s="50">
        <v>0</v>
      </c>
      <c r="EZ78" s="50">
        <v>0</v>
      </c>
      <c r="FA78" s="50">
        <v>267.700000000008</v>
      </c>
      <c r="FB78" s="469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69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69"/>
      <c r="FM78" s="50">
        <v>86</v>
      </c>
      <c r="FN78" s="50">
        <v>0</v>
      </c>
      <c r="FO78" s="50">
        <v>0</v>
      </c>
      <c r="FP78" s="50">
        <v>227.39999999999782</v>
      </c>
      <c r="FQ78" s="469"/>
      <c r="FR78" s="50">
        <v>21.300000000000182</v>
      </c>
      <c r="FS78" s="50">
        <v>0</v>
      </c>
      <c r="FT78" s="50">
        <v>0</v>
      </c>
      <c r="FU78" s="50">
        <v>520</v>
      </c>
      <c r="FV78" s="469"/>
      <c r="FW78" s="50">
        <v>53.350000000000136</v>
      </c>
      <c r="FX78" s="50">
        <v>0</v>
      </c>
      <c r="FY78" s="50">
        <v>0</v>
      </c>
      <c r="FZ78" s="50">
        <v>0</v>
      </c>
      <c r="GA78" s="469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69"/>
      <c r="GG78" s="50">
        <v>106.82500000000073</v>
      </c>
      <c r="GH78" s="50">
        <v>0</v>
      </c>
      <c r="GI78" s="50">
        <v>0</v>
      </c>
      <c r="GJ78" s="50">
        <v>0</v>
      </c>
      <c r="GK78" s="469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69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69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2051</v>
      </c>
      <c r="B79" s="46">
        <f t="shared" si="2"/>
        <v>22444.724999999988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9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9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9"/>
      <c r="S79" s="457">
        <v>0</v>
      </c>
      <c r="T79" s="50">
        <v>0</v>
      </c>
      <c r="U79" s="507">
        <v>132</v>
      </c>
      <c r="V79" s="50">
        <f>'Punten per wedstrijd'!F78</f>
        <v>259.69999999999959</v>
      </c>
      <c r="W79" s="469"/>
      <c r="X79" s="50">
        <v>0</v>
      </c>
      <c r="Y79" s="50">
        <v>0</v>
      </c>
      <c r="Z79" s="50">
        <v>388.34999999999877</v>
      </c>
      <c r="AA79" s="50">
        <v>375.59999999999945</v>
      </c>
      <c r="AB79" s="469"/>
      <c r="AC79" s="50">
        <v>0</v>
      </c>
      <c r="AD79" s="50">
        <v>0</v>
      </c>
      <c r="AE79" s="50">
        <v>377.69999999999925</v>
      </c>
      <c r="AF79" s="50">
        <v>702.19999999999891</v>
      </c>
      <c r="AG79" s="469"/>
      <c r="AH79" s="50">
        <v>0</v>
      </c>
      <c r="AI79" s="50">
        <v>0</v>
      </c>
      <c r="AJ79" s="50">
        <v>454.57499999999891</v>
      </c>
      <c r="AK79" s="50">
        <v>200.49999999999909</v>
      </c>
      <c r="AL79" s="469"/>
      <c r="AM79" s="457">
        <v>0</v>
      </c>
      <c r="AN79" s="457">
        <v>0</v>
      </c>
      <c r="AO79" s="457">
        <v>104.47499999999877</v>
      </c>
      <c r="AP79" s="50">
        <v>529.49999999999909</v>
      </c>
      <c r="AQ79" s="469"/>
      <c r="AR79" s="50">
        <v>0</v>
      </c>
      <c r="AS79" s="50">
        <v>0</v>
      </c>
      <c r="AT79" s="50">
        <v>204.74999999999829</v>
      </c>
      <c r="AU79" s="50">
        <v>54.300000000000004</v>
      </c>
      <c r="AV79" s="469"/>
      <c r="AW79" s="50">
        <v>0</v>
      </c>
      <c r="AX79" s="50">
        <v>0</v>
      </c>
      <c r="AY79" s="50">
        <v>358.79999999999905</v>
      </c>
      <c r="AZ79" s="50">
        <v>241.30000000000018</v>
      </c>
      <c r="BA79" s="469"/>
      <c r="BB79" s="50">
        <v>0</v>
      </c>
      <c r="BC79" s="50">
        <v>0</v>
      </c>
      <c r="BD79" s="50">
        <v>195.29999999999905</v>
      </c>
      <c r="BE79" s="50">
        <v>605.49999999999989</v>
      </c>
      <c r="BF79" s="469"/>
      <c r="BG79" s="50">
        <v>0</v>
      </c>
      <c r="BH79" s="50">
        <v>0</v>
      </c>
      <c r="BI79" s="50">
        <v>120.89999999999918</v>
      </c>
      <c r="BJ79" s="50">
        <v>145.19999999999999</v>
      </c>
      <c r="BK79" s="469"/>
      <c r="BL79" s="50">
        <v>0</v>
      </c>
      <c r="BM79" s="50">
        <v>0</v>
      </c>
      <c r="BN79" s="50">
        <v>86.249999999999318</v>
      </c>
      <c r="BO79" s="50">
        <v>137.4</v>
      </c>
      <c r="BP79" s="469"/>
      <c r="BQ79" s="50">
        <v>0</v>
      </c>
      <c r="BR79" s="50">
        <v>0</v>
      </c>
      <c r="BS79" s="50">
        <v>189.59999999999877</v>
      </c>
      <c r="BT79" s="50">
        <v>535.30000000000018</v>
      </c>
      <c r="BU79" s="469"/>
      <c r="BV79" s="50">
        <v>0</v>
      </c>
      <c r="BW79" s="50">
        <v>0</v>
      </c>
      <c r="BX79" s="50">
        <v>396.37499999999932</v>
      </c>
      <c r="BY79" s="50">
        <v>338.800000000002</v>
      </c>
      <c r="BZ79" s="469"/>
      <c r="CA79" s="50">
        <v>0</v>
      </c>
      <c r="CB79" s="50">
        <v>0</v>
      </c>
      <c r="CC79" s="50">
        <v>76.500000000001364</v>
      </c>
      <c r="CD79" s="50">
        <v>360.40000000000146</v>
      </c>
      <c r="CE79" s="469"/>
      <c r="CF79" s="50">
        <v>0</v>
      </c>
      <c r="CG79" s="50">
        <v>0</v>
      </c>
      <c r="CH79" s="50">
        <v>73.499999999998636</v>
      </c>
      <c r="CI79" s="50">
        <v>268.50000000000091</v>
      </c>
      <c r="CJ79" s="469"/>
      <c r="CK79" s="50">
        <v>0</v>
      </c>
      <c r="CL79" s="50">
        <v>0</v>
      </c>
      <c r="CM79" s="50">
        <v>216.37500000000068</v>
      </c>
      <c r="CN79" s="50">
        <v>198.79999999999998</v>
      </c>
      <c r="CO79" s="469"/>
      <c r="CP79" s="577">
        <v>0</v>
      </c>
      <c r="CQ79" s="577">
        <v>0</v>
      </c>
      <c r="CR79" s="577">
        <v>205.72499999999945</v>
      </c>
      <c r="CS79" s="50">
        <v>84.5</v>
      </c>
      <c r="CT79" s="469"/>
      <c r="CU79" s="50">
        <v>0</v>
      </c>
      <c r="CV79" s="50">
        <v>0</v>
      </c>
      <c r="CW79" s="50">
        <v>274.27500000000055</v>
      </c>
      <c r="CX79" s="589">
        <v>339.79999999999927</v>
      </c>
      <c r="CY79" s="469"/>
      <c r="CZ79" s="50">
        <v>0</v>
      </c>
      <c r="DA79" s="50">
        <v>0</v>
      </c>
      <c r="DB79" s="50">
        <v>230.62500000000068</v>
      </c>
      <c r="DC79" s="50">
        <v>84.600000000000009</v>
      </c>
      <c r="DD79" s="469"/>
      <c r="DE79" s="50">
        <v>0</v>
      </c>
      <c r="DF79" s="50">
        <v>0</v>
      </c>
      <c r="DG79" s="50">
        <v>0</v>
      </c>
      <c r="DH79" s="50">
        <v>2671.6999999999989</v>
      </c>
      <c r="DI79" s="469"/>
      <c r="DJ79" s="50">
        <v>0</v>
      </c>
      <c r="DK79" s="50">
        <v>0</v>
      </c>
      <c r="DL79" s="50">
        <v>0</v>
      </c>
      <c r="DM79" s="50">
        <v>0</v>
      </c>
      <c r="DN79" s="469"/>
      <c r="DO79" s="50">
        <v>0</v>
      </c>
      <c r="DP79" s="50">
        <v>0</v>
      </c>
      <c r="DQ79" s="50">
        <v>0</v>
      </c>
      <c r="DR79" s="50">
        <v>204.69999999999891</v>
      </c>
      <c r="DS79" s="469"/>
      <c r="DT79" s="50">
        <v>0</v>
      </c>
      <c r="DU79" s="50">
        <v>0</v>
      </c>
      <c r="DV79" s="50">
        <v>0</v>
      </c>
      <c r="DW79" s="50">
        <v>438</v>
      </c>
      <c r="DX79" s="469"/>
      <c r="DY79" s="50">
        <v>0</v>
      </c>
      <c r="DZ79" s="50">
        <v>0</v>
      </c>
      <c r="EA79" s="50">
        <v>0</v>
      </c>
      <c r="EB79" s="50">
        <v>2856.4999999999836</v>
      </c>
      <c r="EC79" s="469"/>
      <c r="ED79" s="50">
        <v>0</v>
      </c>
      <c r="EE79" s="50">
        <v>0</v>
      </c>
      <c r="EF79" s="50">
        <v>0</v>
      </c>
      <c r="EG79" s="50">
        <v>0</v>
      </c>
      <c r="EH79" s="469"/>
      <c r="EI79" s="50">
        <v>0</v>
      </c>
      <c r="EJ79" s="50">
        <v>0</v>
      </c>
      <c r="EK79" s="50">
        <v>0</v>
      </c>
      <c r="EL79" s="50">
        <v>244.00000000000182</v>
      </c>
      <c r="EM79" s="469"/>
      <c r="EN79" s="50"/>
      <c r="EO79" s="50"/>
      <c r="EP79" s="50"/>
      <c r="EQ79" s="50">
        <v>247</v>
      </c>
      <c r="ER79" s="469"/>
      <c r="ES79" s="50">
        <v>0</v>
      </c>
      <c r="ET79" s="50">
        <v>0</v>
      </c>
      <c r="EU79" s="50">
        <v>0</v>
      </c>
      <c r="EV79" s="50">
        <v>0</v>
      </c>
      <c r="EW79" s="469"/>
      <c r="EX79" s="50">
        <v>0</v>
      </c>
      <c r="EY79" s="50">
        <v>0</v>
      </c>
      <c r="EZ79" s="50">
        <v>0</v>
      </c>
      <c r="FA79" s="50">
        <v>91</v>
      </c>
      <c r="FB79" s="469"/>
      <c r="FC79" s="50">
        <v>0</v>
      </c>
      <c r="FD79" s="50">
        <v>0</v>
      </c>
      <c r="FE79" s="50">
        <v>0</v>
      </c>
      <c r="FF79" s="50">
        <v>2112.3000000000002</v>
      </c>
      <c r="FG79" s="469"/>
      <c r="FH79" s="50">
        <v>0</v>
      </c>
      <c r="FI79" s="50">
        <v>0</v>
      </c>
      <c r="FJ79" s="50">
        <v>0</v>
      </c>
      <c r="FK79" s="50">
        <v>115.79999999999927</v>
      </c>
      <c r="FL79" s="469"/>
      <c r="FM79" s="50">
        <v>0</v>
      </c>
      <c r="FN79" s="50">
        <v>0</v>
      </c>
      <c r="FO79" s="50">
        <v>0</v>
      </c>
      <c r="FP79" s="50">
        <v>126.20000000000073</v>
      </c>
      <c r="FQ79" s="469"/>
      <c r="FR79" s="50">
        <v>0</v>
      </c>
      <c r="FS79" s="50">
        <v>0</v>
      </c>
      <c r="FT79" s="50">
        <v>0</v>
      </c>
      <c r="FU79" s="50">
        <v>668.70000000000073</v>
      </c>
      <c r="FV79" s="469"/>
      <c r="FW79" s="50">
        <v>0</v>
      </c>
      <c r="FX79" s="50">
        <v>0</v>
      </c>
      <c r="FY79" s="50">
        <v>0</v>
      </c>
      <c r="FZ79" s="50">
        <v>0</v>
      </c>
      <c r="GA79" s="469"/>
      <c r="GB79" s="50">
        <v>0</v>
      </c>
      <c r="GC79" s="50">
        <v>0</v>
      </c>
      <c r="GD79" s="50">
        <v>0</v>
      </c>
      <c r="GE79" s="50">
        <v>318.00000000000364</v>
      </c>
      <c r="GF79" s="469"/>
      <c r="GG79" s="50">
        <v>0</v>
      </c>
      <c r="GH79" s="50">
        <v>0</v>
      </c>
      <c r="GI79" s="50">
        <v>0</v>
      </c>
      <c r="GJ79" s="50">
        <v>0</v>
      </c>
      <c r="GK79" s="469"/>
      <c r="GL79" s="50">
        <v>0</v>
      </c>
      <c r="GM79" s="50">
        <v>0</v>
      </c>
      <c r="GN79" s="50">
        <v>0</v>
      </c>
      <c r="GO79" s="50">
        <v>1042.0000000000146</v>
      </c>
      <c r="GP79" s="469"/>
      <c r="GQ79" s="50">
        <v>0</v>
      </c>
      <c r="GR79" s="50">
        <v>0</v>
      </c>
      <c r="GS79" s="50">
        <v>0</v>
      </c>
      <c r="GT79" s="50">
        <v>278</v>
      </c>
      <c r="GU79" s="469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56356.399999999987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9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9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9"/>
      <c r="S80" s="457">
        <v>31.625</v>
      </c>
      <c r="T80" s="50">
        <v>22.950000000000045</v>
      </c>
      <c r="U80" s="507">
        <v>159.82499999999976</v>
      </c>
      <c r="V80" s="50">
        <f>'Punten per wedstrijd'!F79</f>
        <v>193.19999999999982</v>
      </c>
      <c r="W80" s="469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9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9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9"/>
      <c r="AM80" s="457">
        <v>95.874999999999886</v>
      </c>
      <c r="AN80" s="457">
        <v>206.75</v>
      </c>
      <c r="AO80" s="457">
        <v>216.07499999999959</v>
      </c>
      <c r="AP80" s="50">
        <v>451.5</v>
      </c>
      <c r="AQ80" s="469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9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9"/>
      <c r="BB80" s="50">
        <v>0</v>
      </c>
      <c r="BC80" s="50">
        <v>66.999999999999545</v>
      </c>
      <c r="BD80" s="50">
        <v>289.875</v>
      </c>
      <c r="BE80" s="50">
        <v>345.1</v>
      </c>
      <c r="BF80" s="469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9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9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9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9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9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9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9"/>
      <c r="CP80" s="577">
        <v>158.82499999999982</v>
      </c>
      <c r="CQ80" s="577">
        <v>305.04999999999973</v>
      </c>
      <c r="CR80" s="577">
        <v>294</v>
      </c>
      <c r="CS80" s="50">
        <v>334.00000000000364</v>
      </c>
      <c r="CT80" s="469"/>
      <c r="CU80" s="50">
        <v>0</v>
      </c>
      <c r="CV80" s="50">
        <v>215.72499999999809</v>
      </c>
      <c r="CW80" s="50">
        <v>308.62500000000273</v>
      </c>
      <c r="CX80" s="589">
        <v>596.15000000000509</v>
      </c>
      <c r="CY80" s="469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9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69"/>
      <c r="DJ80" s="50">
        <v>99.949999999999818</v>
      </c>
      <c r="DK80" s="50">
        <v>0</v>
      </c>
      <c r="DL80" s="50">
        <v>0</v>
      </c>
      <c r="DM80" s="50">
        <v>0</v>
      </c>
      <c r="DN80" s="469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69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69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69"/>
      <c r="ED80" s="50">
        <v>65.999999999999091</v>
      </c>
      <c r="EE80" s="50">
        <v>0</v>
      </c>
      <c r="EF80" s="50">
        <v>0</v>
      </c>
      <c r="EG80" s="50">
        <v>0</v>
      </c>
      <c r="EH80" s="469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69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69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69"/>
      <c r="EX80" s="50">
        <v>106.79999999999654</v>
      </c>
      <c r="EY80" s="50">
        <v>0</v>
      </c>
      <c r="EZ80" s="50">
        <v>0</v>
      </c>
      <c r="FA80" s="50">
        <v>255.60000000000582</v>
      </c>
      <c r="FB80" s="469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69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69"/>
      <c r="FM80" s="50">
        <v>53.624999999998181</v>
      </c>
      <c r="FN80" s="50">
        <v>0</v>
      </c>
      <c r="FO80" s="50">
        <v>0</v>
      </c>
      <c r="FP80" s="50">
        <v>218.50000000000728</v>
      </c>
      <c r="FQ80" s="469"/>
      <c r="FR80" s="50">
        <v>44.724999999997635</v>
      </c>
      <c r="FS80" s="50">
        <v>0</v>
      </c>
      <c r="FT80" s="50">
        <v>0</v>
      </c>
      <c r="FU80" s="50">
        <v>486.50000000000728</v>
      </c>
      <c r="FV80" s="469"/>
      <c r="FW80" s="50">
        <v>48.875</v>
      </c>
      <c r="FX80" s="50">
        <v>0</v>
      </c>
      <c r="FY80" s="50">
        <v>0</v>
      </c>
      <c r="FZ80" s="50">
        <v>0</v>
      </c>
      <c r="GA80" s="469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69"/>
      <c r="GG80" s="50">
        <v>120.72499999999854</v>
      </c>
      <c r="GH80" s="50">
        <v>0</v>
      </c>
      <c r="GI80" s="50">
        <v>0</v>
      </c>
      <c r="GJ80" s="50">
        <v>0</v>
      </c>
      <c r="GK80" s="469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69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69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55613.700000000179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9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9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9"/>
      <c r="S81" s="457">
        <v>27.5</v>
      </c>
      <c r="T81" s="50">
        <v>84.249999999999886</v>
      </c>
      <c r="U81" s="507">
        <v>118.72500000000031</v>
      </c>
      <c r="V81" s="50">
        <f>'Punten per wedstrijd'!F80</f>
        <v>65</v>
      </c>
      <c r="W81" s="469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9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9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9"/>
      <c r="AM81" s="457">
        <v>52.375</v>
      </c>
      <c r="AN81" s="457">
        <v>307.54999999999973</v>
      </c>
      <c r="AO81" s="457">
        <v>328.04999999999973</v>
      </c>
      <c r="AP81" s="50">
        <v>791.70000000000073</v>
      </c>
      <c r="AQ81" s="469"/>
      <c r="AR81" s="50">
        <v>0</v>
      </c>
      <c r="AS81" s="50">
        <v>172.75</v>
      </c>
      <c r="AT81" s="50">
        <v>286.79999999999905</v>
      </c>
      <c r="AU81" s="50">
        <v>386.8</v>
      </c>
      <c r="AV81" s="469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9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9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9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9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9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9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9"/>
      <c r="CF81" s="50">
        <v>0</v>
      </c>
      <c r="CG81" s="50">
        <v>182.5</v>
      </c>
      <c r="CH81" s="50">
        <v>82.499999999998636</v>
      </c>
      <c r="CI81" s="50">
        <v>180</v>
      </c>
      <c r="CJ81" s="469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9"/>
      <c r="CP81" s="577">
        <v>89.925000000000182</v>
      </c>
      <c r="CQ81" s="577">
        <v>243.04999999999882</v>
      </c>
      <c r="CR81" s="577">
        <v>331.64999999999986</v>
      </c>
      <c r="CS81" s="50">
        <v>276</v>
      </c>
      <c r="CT81" s="469"/>
      <c r="CU81" s="50">
        <v>0</v>
      </c>
      <c r="CV81" s="50">
        <v>190.69999999999891</v>
      </c>
      <c r="CW81" s="50">
        <v>179.10000000000082</v>
      </c>
      <c r="CX81" s="589">
        <v>639.10000000000036</v>
      </c>
      <c r="CY81" s="469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9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69"/>
      <c r="DJ81" s="50">
        <v>88.912500000000364</v>
      </c>
      <c r="DK81" s="50">
        <v>0</v>
      </c>
      <c r="DL81" s="50">
        <v>0</v>
      </c>
      <c r="DM81" s="50">
        <v>0</v>
      </c>
      <c r="DN81" s="469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69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69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69"/>
      <c r="ED81" s="50">
        <v>9.5249999999987267</v>
      </c>
      <c r="EE81" s="50">
        <v>0</v>
      </c>
      <c r="EF81" s="50">
        <v>0</v>
      </c>
      <c r="EG81" s="50">
        <v>0</v>
      </c>
      <c r="EH81" s="469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69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69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69"/>
      <c r="EX81" s="50">
        <v>92.312499999999091</v>
      </c>
      <c r="EY81" s="50">
        <v>0</v>
      </c>
      <c r="EZ81" s="50">
        <v>0</v>
      </c>
      <c r="FA81" s="50">
        <v>299.5</v>
      </c>
      <c r="FB81" s="469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69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69"/>
      <c r="FM81" s="50">
        <v>63.574999999998909</v>
      </c>
      <c r="FN81" s="50">
        <v>0</v>
      </c>
      <c r="FO81" s="50">
        <v>0</v>
      </c>
      <c r="FP81" s="50">
        <v>332.30000000000291</v>
      </c>
      <c r="FQ81" s="469"/>
      <c r="FR81" s="50">
        <v>38.662499999999454</v>
      </c>
      <c r="FS81" s="50">
        <v>0</v>
      </c>
      <c r="FT81" s="50">
        <v>0</v>
      </c>
      <c r="FU81" s="50">
        <v>361.20000000000073</v>
      </c>
      <c r="FV81" s="469"/>
      <c r="FW81" s="50">
        <v>44.474999999999454</v>
      </c>
      <c r="FX81" s="50">
        <v>0</v>
      </c>
      <c r="FY81" s="50">
        <v>0</v>
      </c>
      <c r="FZ81" s="50">
        <v>0</v>
      </c>
      <c r="GA81" s="469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69"/>
      <c r="GG81" s="50">
        <v>139.70000000000255</v>
      </c>
      <c r="GH81" s="50">
        <v>0</v>
      </c>
      <c r="GI81" s="50">
        <v>0</v>
      </c>
      <c r="GJ81" s="50">
        <v>0</v>
      </c>
      <c r="GK81" s="469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69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69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2053</v>
      </c>
      <c r="B82" s="46">
        <f t="shared" si="2"/>
        <v>19093.212500000132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9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9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9"/>
      <c r="S82" s="457">
        <v>0</v>
      </c>
      <c r="T82" s="50">
        <v>0</v>
      </c>
      <c r="U82" s="507">
        <v>129.48750000000007</v>
      </c>
      <c r="V82" s="50">
        <f>'Punten per wedstrijd'!F81</f>
        <v>146.79999999999973</v>
      </c>
      <c r="W82" s="469"/>
      <c r="X82" s="50">
        <v>0</v>
      </c>
      <c r="Y82" s="50">
        <v>0</v>
      </c>
      <c r="Z82" s="50">
        <v>216.22500000000031</v>
      </c>
      <c r="AA82" s="50">
        <v>98.399999999999864</v>
      </c>
      <c r="AB82" s="469"/>
      <c r="AC82" s="50">
        <v>0</v>
      </c>
      <c r="AD82" s="50">
        <v>0</v>
      </c>
      <c r="AE82" s="50">
        <v>201.97500000000014</v>
      </c>
      <c r="AF82" s="50">
        <v>428.89999999999964</v>
      </c>
      <c r="AG82" s="469"/>
      <c r="AH82" s="50">
        <v>0</v>
      </c>
      <c r="AI82" s="50">
        <v>0</v>
      </c>
      <c r="AJ82" s="50">
        <v>366.15000000000038</v>
      </c>
      <c r="AK82" s="50">
        <v>523</v>
      </c>
      <c r="AL82" s="469"/>
      <c r="AM82" s="457">
        <v>0</v>
      </c>
      <c r="AN82" s="457">
        <v>0</v>
      </c>
      <c r="AO82" s="457">
        <v>29.250000000000341</v>
      </c>
      <c r="AP82" s="50">
        <v>346.70000000000073</v>
      </c>
      <c r="AQ82" s="469"/>
      <c r="AR82" s="50">
        <v>0</v>
      </c>
      <c r="AS82" s="50">
        <v>0</v>
      </c>
      <c r="AT82" s="50">
        <v>13.650000000000546</v>
      </c>
      <c r="AU82" s="50">
        <v>146.80000000000001</v>
      </c>
      <c r="AV82" s="469"/>
      <c r="AW82" s="50">
        <v>0</v>
      </c>
      <c r="AX82" s="50">
        <v>0</v>
      </c>
      <c r="AY82" s="50">
        <v>380.17500000000007</v>
      </c>
      <c r="AZ82" s="50">
        <v>542.80000000000155</v>
      </c>
      <c r="BA82" s="469"/>
      <c r="BB82" s="50">
        <v>0</v>
      </c>
      <c r="BC82" s="50">
        <v>0</v>
      </c>
      <c r="BD82" s="50">
        <v>241.87500000000034</v>
      </c>
      <c r="BE82" s="50">
        <v>490</v>
      </c>
      <c r="BF82" s="469"/>
      <c r="BG82" s="50">
        <v>0</v>
      </c>
      <c r="BH82" s="50">
        <v>0</v>
      </c>
      <c r="BI82" s="50">
        <v>97.350000000000477</v>
      </c>
      <c r="BJ82" s="50">
        <v>153.6</v>
      </c>
      <c r="BK82" s="469"/>
      <c r="BL82" s="50">
        <v>0</v>
      </c>
      <c r="BM82" s="50">
        <v>0</v>
      </c>
      <c r="BN82" s="50">
        <v>234.375</v>
      </c>
      <c r="BO82" s="50">
        <v>119.5</v>
      </c>
      <c r="BP82" s="469"/>
      <c r="BQ82" s="50">
        <v>0</v>
      </c>
      <c r="BR82" s="50">
        <v>0</v>
      </c>
      <c r="BS82" s="50">
        <v>184.05000000000007</v>
      </c>
      <c r="BT82" s="50">
        <v>321.90000000000236</v>
      </c>
      <c r="BU82" s="469"/>
      <c r="BV82" s="50">
        <v>0</v>
      </c>
      <c r="BW82" s="50">
        <v>0</v>
      </c>
      <c r="BX82" s="50">
        <v>322.57499999999959</v>
      </c>
      <c r="BY82" s="50">
        <v>549.00000000000364</v>
      </c>
      <c r="BZ82" s="469"/>
      <c r="CA82" s="50">
        <v>0</v>
      </c>
      <c r="CB82" s="50">
        <v>0</v>
      </c>
      <c r="CC82" s="50">
        <v>70.124999999999318</v>
      </c>
      <c r="CD82" s="50">
        <v>102.00000000000364</v>
      </c>
      <c r="CE82" s="469"/>
      <c r="CF82" s="50">
        <v>0</v>
      </c>
      <c r="CG82" s="50">
        <v>0</v>
      </c>
      <c r="CH82" s="50">
        <v>328.875</v>
      </c>
      <c r="CI82" s="50">
        <v>161.50000000000364</v>
      </c>
      <c r="CJ82" s="469"/>
      <c r="CK82" s="50">
        <v>0</v>
      </c>
      <c r="CL82" s="50">
        <v>0</v>
      </c>
      <c r="CM82" s="50">
        <v>250.94999999999891</v>
      </c>
      <c r="CN82" s="50">
        <v>342.20000000000005</v>
      </c>
      <c r="CO82" s="469"/>
      <c r="CP82" s="577">
        <v>0</v>
      </c>
      <c r="CQ82" s="577">
        <v>0</v>
      </c>
      <c r="CR82" s="577">
        <v>179.7749999999985</v>
      </c>
      <c r="CS82" s="50">
        <v>184.00000000000273</v>
      </c>
      <c r="CT82" s="469"/>
      <c r="CU82" s="50">
        <v>0</v>
      </c>
      <c r="CV82" s="50">
        <v>0</v>
      </c>
      <c r="CW82" s="50">
        <v>284.3999999999985</v>
      </c>
      <c r="CX82" s="589">
        <v>532.70000000000164</v>
      </c>
      <c r="CY82" s="469"/>
      <c r="CZ82" s="50">
        <v>0</v>
      </c>
      <c r="DA82" s="50">
        <v>0</v>
      </c>
      <c r="DB82" s="50">
        <v>246.74999999999864</v>
      </c>
      <c r="DC82" s="50">
        <v>120</v>
      </c>
      <c r="DD82" s="469"/>
      <c r="DE82" s="50">
        <v>0</v>
      </c>
      <c r="DF82" s="50">
        <v>0</v>
      </c>
      <c r="DG82" s="50">
        <v>0</v>
      </c>
      <c r="DH82" s="50">
        <v>1540.5999999999992</v>
      </c>
      <c r="DI82" s="469"/>
      <c r="DJ82" s="50">
        <v>0</v>
      </c>
      <c r="DK82" s="50">
        <v>0</v>
      </c>
      <c r="DL82" s="50">
        <v>0</v>
      </c>
      <c r="DM82" s="50">
        <v>0</v>
      </c>
      <c r="DN82" s="469"/>
      <c r="DO82" s="50">
        <v>0</v>
      </c>
      <c r="DP82" s="50">
        <v>0</v>
      </c>
      <c r="DQ82" s="50">
        <v>0</v>
      </c>
      <c r="DR82" s="50">
        <v>498.90000000000509</v>
      </c>
      <c r="DS82" s="469"/>
      <c r="DT82" s="50">
        <v>0</v>
      </c>
      <c r="DU82" s="50">
        <v>0</v>
      </c>
      <c r="DV82" s="50">
        <v>0</v>
      </c>
      <c r="DW82" s="50">
        <v>229.60000000000582</v>
      </c>
      <c r="DX82" s="469"/>
      <c r="DY82" s="50">
        <v>0</v>
      </c>
      <c r="DZ82" s="50">
        <v>0</v>
      </c>
      <c r="EA82" s="50">
        <v>0</v>
      </c>
      <c r="EB82" s="50">
        <v>1494.6000000000931</v>
      </c>
      <c r="EC82" s="469"/>
      <c r="ED82" s="50">
        <v>0</v>
      </c>
      <c r="EE82" s="50">
        <v>0</v>
      </c>
      <c r="EF82" s="50">
        <v>0</v>
      </c>
      <c r="EG82" s="50">
        <v>0</v>
      </c>
      <c r="EH82" s="469"/>
      <c r="EI82" s="50">
        <v>0</v>
      </c>
      <c r="EJ82" s="50">
        <v>0</v>
      </c>
      <c r="EK82" s="50">
        <v>0</v>
      </c>
      <c r="EL82" s="50">
        <v>347.09999999999854</v>
      </c>
      <c r="EM82" s="469"/>
      <c r="EN82" s="50">
        <v>0</v>
      </c>
      <c r="EO82" s="50">
        <v>0</v>
      </c>
      <c r="EP82" s="50">
        <v>0</v>
      </c>
      <c r="EQ82" s="50">
        <v>595.4</v>
      </c>
      <c r="ER82" s="469"/>
      <c r="ES82" s="50">
        <v>0</v>
      </c>
      <c r="ET82" s="50">
        <v>0</v>
      </c>
      <c r="EU82" s="50">
        <v>0</v>
      </c>
      <c r="EV82" s="50">
        <v>0</v>
      </c>
      <c r="EW82" s="469"/>
      <c r="EX82" s="50">
        <v>0</v>
      </c>
      <c r="EY82" s="50">
        <v>0</v>
      </c>
      <c r="EZ82" s="50">
        <v>0</v>
      </c>
      <c r="FA82" s="50">
        <v>85.600000000000364</v>
      </c>
      <c r="FB82" s="469"/>
      <c r="FC82" s="50">
        <v>0</v>
      </c>
      <c r="FD82" s="50">
        <v>0</v>
      </c>
      <c r="FE82" s="50">
        <v>0</v>
      </c>
      <c r="FF82" s="50">
        <v>2619.1000000000004</v>
      </c>
      <c r="FG82" s="469"/>
      <c r="FH82" s="50">
        <v>0</v>
      </c>
      <c r="FI82" s="50">
        <v>0</v>
      </c>
      <c r="FJ82" s="50">
        <v>0</v>
      </c>
      <c r="FK82" s="50">
        <v>7.7000000000007276</v>
      </c>
      <c r="FL82" s="469"/>
      <c r="FM82" s="50">
        <v>0</v>
      </c>
      <c r="FN82" s="50">
        <v>0</v>
      </c>
      <c r="FO82" s="50">
        <v>0</v>
      </c>
      <c r="FP82" s="50">
        <v>230.90000000000327</v>
      </c>
      <c r="FQ82" s="469"/>
      <c r="FR82" s="50">
        <v>0</v>
      </c>
      <c r="FS82" s="50">
        <v>0</v>
      </c>
      <c r="FT82" s="50">
        <v>0</v>
      </c>
      <c r="FU82" s="50">
        <v>194.20000000000073</v>
      </c>
      <c r="FV82" s="469"/>
      <c r="FW82" s="50">
        <v>0</v>
      </c>
      <c r="FX82" s="50">
        <v>0</v>
      </c>
      <c r="FY82" s="50">
        <v>0</v>
      </c>
      <c r="FZ82" s="50">
        <v>0</v>
      </c>
      <c r="GA82" s="469"/>
      <c r="GB82" s="50">
        <v>0</v>
      </c>
      <c r="GC82" s="50">
        <v>0</v>
      </c>
      <c r="GD82" s="50">
        <v>0</v>
      </c>
      <c r="GE82" s="50">
        <v>79.400000000001455</v>
      </c>
      <c r="GF82" s="469"/>
      <c r="GG82" s="50">
        <v>0</v>
      </c>
      <c r="GH82" s="50">
        <v>0</v>
      </c>
      <c r="GI82" s="50">
        <v>0</v>
      </c>
      <c r="GJ82" s="50">
        <v>0</v>
      </c>
      <c r="GK82" s="469"/>
      <c r="GL82" s="50">
        <v>0</v>
      </c>
      <c r="GM82" s="50">
        <v>0</v>
      </c>
      <c r="GN82" s="50">
        <v>0</v>
      </c>
      <c r="GO82" s="50">
        <v>1176.0999999999985</v>
      </c>
      <c r="GP82" s="469"/>
      <c r="GQ82" s="50">
        <v>0</v>
      </c>
      <c r="GR82" s="50">
        <v>0</v>
      </c>
      <c r="GS82" s="50">
        <v>0</v>
      </c>
      <c r="GT82" s="50">
        <v>226.50000000001091</v>
      </c>
      <c r="GU82" s="469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2158</v>
      </c>
      <c r="B83" s="46">
        <f t="shared" si="2"/>
        <v>28257.7250000001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9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9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9"/>
      <c r="S83" s="457">
        <v>0</v>
      </c>
      <c r="T83" s="50">
        <v>0</v>
      </c>
      <c r="U83" s="507">
        <v>232.42499999999973</v>
      </c>
      <c r="V83" s="50">
        <f>'Punten per wedstrijd'!F82</f>
        <v>235.49999999999955</v>
      </c>
      <c r="W83" s="469"/>
      <c r="X83" s="50">
        <v>0</v>
      </c>
      <c r="Y83" s="50">
        <v>0</v>
      </c>
      <c r="Z83" s="50">
        <v>150.07499999999993</v>
      </c>
      <c r="AA83" s="50">
        <v>224.49999999999955</v>
      </c>
      <c r="AB83" s="469"/>
      <c r="AC83" s="50">
        <v>0</v>
      </c>
      <c r="AD83" s="50">
        <v>0</v>
      </c>
      <c r="AE83" s="50">
        <v>318.97500000000014</v>
      </c>
      <c r="AF83" s="50">
        <v>548.59999999999945</v>
      </c>
      <c r="AG83" s="469"/>
      <c r="AH83" s="50">
        <v>0</v>
      </c>
      <c r="AI83" s="50">
        <v>0</v>
      </c>
      <c r="AJ83" s="50">
        <v>891.37499999999966</v>
      </c>
      <c r="AK83" s="50">
        <v>503.49999999999955</v>
      </c>
      <c r="AL83" s="469"/>
      <c r="AM83" s="457">
        <v>0</v>
      </c>
      <c r="AN83" s="457">
        <v>0</v>
      </c>
      <c r="AO83" s="457">
        <v>144.44999999999891</v>
      </c>
      <c r="AP83" s="50">
        <v>598.099999999999</v>
      </c>
      <c r="AQ83" s="469"/>
      <c r="AR83" s="50">
        <v>0</v>
      </c>
      <c r="AS83" s="50">
        <v>0</v>
      </c>
      <c r="AT83" s="50">
        <v>407.92499999999905</v>
      </c>
      <c r="AU83" s="50">
        <v>284.5</v>
      </c>
      <c r="AV83" s="469"/>
      <c r="AW83" s="50">
        <v>0</v>
      </c>
      <c r="AX83" s="50">
        <v>0</v>
      </c>
      <c r="AY83" s="50">
        <v>299.39999999999986</v>
      </c>
      <c r="AZ83" s="50">
        <v>820.99999999999909</v>
      </c>
      <c r="BA83" s="469"/>
      <c r="BB83" s="50">
        <v>0</v>
      </c>
      <c r="BC83" s="50">
        <v>0</v>
      </c>
      <c r="BD83" s="50">
        <v>218.62499999999932</v>
      </c>
      <c r="BE83" s="50">
        <v>483.5</v>
      </c>
      <c r="BF83" s="469"/>
      <c r="BG83" s="50">
        <v>0</v>
      </c>
      <c r="BH83" s="50">
        <v>0</v>
      </c>
      <c r="BI83" s="50">
        <v>180.97499999999877</v>
      </c>
      <c r="BJ83" s="50">
        <v>183.1</v>
      </c>
      <c r="BK83" s="469"/>
      <c r="BL83" s="50">
        <v>0</v>
      </c>
      <c r="BM83" s="50">
        <v>0</v>
      </c>
      <c r="BN83" s="50">
        <v>284.62499999999932</v>
      </c>
      <c r="BO83" s="50">
        <v>153.4</v>
      </c>
      <c r="BP83" s="469"/>
      <c r="BQ83" s="50">
        <v>0</v>
      </c>
      <c r="BR83" s="50">
        <v>0</v>
      </c>
      <c r="BS83" s="50">
        <v>129.82499999999959</v>
      </c>
      <c r="BT83" s="50">
        <v>471.49999999999818</v>
      </c>
      <c r="BU83" s="469"/>
      <c r="BV83" s="50">
        <v>0</v>
      </c>
      <c r="BW83" s="50">
        <v>0</v>
      </c>
      <c r="BX83" s="50">
        <v>444.07499999999891</v>
      </c>
      <c r="BY83" s="50">
        <v>151.49999999999909</v>
      </c>
      <c r="BZ83" s="469"/>
      <c r="CA83" s="50">
        <v>0</v>
      </c>
      <c r="CB83" s="50">
        <v>0</v>
      </c>
      <c r="CC83" s="50">
        <v>114.22499999999945</v>
      </c>
      <c r="CD83" s="50">
        <v>335.20000000000073</v>
      </c>
      <c r="CE83" s="469"/>
      <c r="CF83" s="50">
        <v>0</v>
      </c>
      <c r="CG83" s="50">
        <v>0</v>
      </c>
      <c r="CH83" s="50">
        <v>114.37499999999864</v>
      </c>
      <c r="CI83" s="50">
        <v>179.99999999999909</v>
      </c>
      <c r="CJ83" s="469"/>
      <c r="CK83" s="50">
        <v>0</v>
      </c>
      <c r="CL83" s="50">
        <v>0</v>
      </c>
      <c r="CM83" s="50">
        <v>169.49999999999932</v>
      </c>
      <c r="CN83" s="50">
        <v>210.5</v>
      </c>
      <c r="CO83" s="469"/>
      <c r="CP83" s="577">
        <v>0</v>
      </c>
      <c r="CQ83" s="577">
        <v>0</v>
      </c>
      <c r="CR83" s="577">
        <v>366.45000000000095</v>
      </c>
      <c r="CS83" s="50">
        <v>171.29999999999836</v>
      </c>
      <c r="CT83" s="469"/>
      <c r="CU83" s="50">
        <v>0</v>
      </c>
      <c r="CV83" s="50">
        <v>0</v>
      </c>
      <c r="CW83" s="50">
        <v>390.75</v>
      </c>
      <c r="CX83" s="589">
        <v>674.19999999999709</v>
      </c>
      <c r="CY83" s="469"/>
      <c r="CZ83" s="50">
        <v>0</v>
      </c>
      <c r="DA83" s="50">
        <v>0</v>
      </c>
      <c r="DB83" s="50">
        <v>166.5</v>
      </c>
      <c r="DC83" s="50">
        <v>70.5</v>
      </c>
      <c r="DD83" s="469"/>
      <c r="DE83" s="50">
        <v>0</v>
      </c>
      <c r="DF83" s="50">
        <v>0</v>
      </c>
      <c r="DG83" s="50">
        <v>0</v>
      </c>
      <c r="DH83" s="50">
        <v>2762.5</v>
      </c>
      <c r="DI83" s="469"/>
      <c r="DJ83" s="50">
        <v>0</v>
      </c>
      <c r="DK83" s="50">
        <v>0</v>
      </c>
      <c r="DL83" s="50">
        <v>0</v>
      </c>
      <c r="DM83" s="50">
        <v>0</v>
      </c>
      <c r="DN83" s="469"/>
      <c r="DO83" s="50">
        <v>0</v>
      </c>
      <c r="DP83" s="50">
        <v>0</v>
      </c>
      <c r="DQ83" s="50">
        <v>0</v>
      </c>
      <c r="DR83" s="50">
        <v>489.79999999999745</v>
      </c>
      <c r="DS83" s="469"/>
      <c r="DT83" s="50">
        <v>0</v>
      </c>
      <c r="DU83" s="50">
        <v>0</v>
      </c>
      <c r="DV83" s="50">
        <v>0</v>
      </c>
      <c r="DW83" s="50">
        <v>372.69999999999891</v>
      </c>
      <c r="DX83" s="469"/>
      <c r="DY83" s="50">
        <v>0</v>
      </c>
      <c r="DZ83" s="50">
        <v>0</v>
      </c>
      <c r="EA83" s="50">
        <v>0</v>
      </c>
      <c r="EB83" s="50">
        <v>3893.1000000000804</v>
      </c>
      <c r="EC83" s="469"/>
      <c r="ED83" s="50">
        <v>0</v>
      </c>
      <c r="EE83" s="50">
        <v>0</v>
      </c>
      <c r="EF83" s="50">
        <v>0</v>
      </c>
      <c r="EG83" s="50">
        <v>0</v>
      </c>
      <c r="EH83" s="469"/>
      <c r="EI83" s="50">
        <v>0</v>
      </c>
      <c r="EJ83" s="50">
        <v>0</v>
      </c>
      <c r="EK83" s="50">
        <v>0</v>
      </c>
      <c r="EL83" s="50">
        <v>378.50000000000364</v>
      </c>
      <c r="EM83" s="469"/>
      <c r="EN83" s="50">
        <v>0</v>
      </c>
      <c r="EO83" s="50">
        <v>0</v>
      </c>
      <c r="EP83" s="50">
        <v>0</v>
      </c>
      <c r="EQ83" s="50">
        <v>525.20000000000437</v>
      </c>
      <c r="ER83" s="469"/>
      <c r="ES83" s="50">
        <v>0</v>
      </c>
      <c r="ET83" s="50">
        <v>0</v>
      </c>
      <c r="EU83" s="50">
        <v>0</v>
      </c>
      <c r="EV83" s="50">
        <v>0</v>
      </c>
      <c r="EW83" s="469"/>
      <c r="EX83" s="50">
        <v>0</v>
      </c>
      <c r="EY83" s="50">
        <v>0</v>
      </c>
      <c r="EZ83" s="50">
        <v>0</v>
      </c>
      <c r="FA83" s="50">
        <v>403.40000000000509</v>
      </c>
      <c r="FB83" s="469"/>
      <c r="FC83" s="50">
        <v>0</v>
      </c>
      <c r="FD83" s="50">
        <v>0</v>
      </c>
      <c r="FE83" s="50">
        <v>0</v>
      </c>
      <c r="FF83" s="50">
        <v>3815</v>
      </c>
      <c r="FG83" s="469"/>
      <c r="FH83" s="50">
        <v>0</v>
      </c>
      <c r="FI83" s="50">
        <v>0</v>
      </c>
      <c r="FJ83" s="50">
        <v>0</v>
      </c>
      <c r="FK83" s="50">
        <v>228.50000000000728</v>
      </c>
      <c r="FL83" s="469"/>
      <c r="FM83" s="50">
        <v>0</v>
      </c>
      <c r="FN83" s="50">
        <v>0</v>
      </c>
      <c r="FO83" s="50">
        <v>0</v>
      </c>
      <c r="FP83" s="50">
        <v>249.50000000000364</v>
      </c>
      <c r="FQ83" s="469"/>
      <c r="FR83" s="50">
        <v>0</v>
      </c>
      <c r="FS83" s="50">
        <v>0</v>
      </c>
      <c r="FT83" s="50">
        <v>0</v>
      </c>
      <c r="FU83" s="50">
        <v>341.10000000000582</v>
      </c>
      <c r="FV83" s="469"/>
      <c r="FW83" s="50">
        <v>0</v>
      </c>
      <c r="FX83" s="50">
        <v>0</v>
      </c>
      <c r="FY83" s="50">
        <v>0</v>
      </c>
      <c r="FZ83" s="50">
        <v>0</v>
      </c>
      <c r="GA83" s="469"/>
      <c r="GB83" s="50">
        <v>0</v>
      </c>
      <c r="GC83" s="50">
        <v>0</v>
      </c>
      <c r="GD83" s="50">
        <v>0</v>
      </c>
      <c r="GE83" s="50">
        <v>494.70000000000073</v>
      </c>
      <c r="GF83" s="469"/>
      <c r="GG83" s="50">
        <v>0</v>
      </c>
      <c r="GH83" s="50">
        <v>0</v>
      </c>
      <c r="GI83" s="50">
        <v>0</v>
      </c>
      <c r="GJ83" s="50">
        <v>0</v>
      </c>
      <c r="GK83" s="469"/>
      <c r="GL83" s="50">
        <v>0</v>
      </c>
      <c r="GM83" s="50">
        <v>0</v>
      </c>
      <c r="GN83" s="50">
        <v>0</v>
      </c>
      <c r="GO83" s="50">
        <v>1102.200000000008</v>
      </c>
      <c r="GP83" s="469"/>
      <c r="GQ83" s="50">
        <v>0</v>
      </c>
      <c r="GR83" s="50">
        <v>0</v>
      </c>
      <c r="GS83" s="50">
        <v>0</v>
      </c>
      <c r="GT83" s="50">
        <v>349.50000000000182</v>
      </c>
      <c r="GU83" s="469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3379</v>
      </c>
      <c r="B84" s="46">
        <f t="shared" si="2"/>
        <v>8016.799999999992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9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9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9"/>
      <c r="S84" s="457">
        <v>0</v>
      </c>
      <c r="T84" s="50">
        <v>0</v>
      </c>
      <c r="U84" s="507">
        <v>0</v>
      </c>
      <c r="V84" s="50">
        <f>'Punten per wedstrijd'!F83</f>
        <v>97.5</v>
      </c>
      <c r="W84" s="469"/>
      <c r="X84" s="50">
        <v>0</v>
      </c>
      <c r="Y84" s="50">
        <v>0</v>
      </c>
      <c r="Z84" s="50">
        <v>0</v>
      </c>
      <c r="AA84" s="50">
        <v>35.400000000000091</v>
      </c>
      <c r="AB84" s="469"/>
      <c r="AC84" s="50">
        <v>0</v>
      </c>
      <c r="AD84" s="50">
        <v>0</v>
      </c>
      <c r="AE84" s="50">
        <v>0</v>
      </c>
      <c r="AF84" s="50">
        <v>701.900000000001</v>
      </c>
      <c r="AG84" s="469"/>
      <c r="AH84" s="50">
        <v>0</v>
      </c>
      <c r="AI84" s="50">
        <v>0</v>
      </c>
      <c r="AJ84" s="50">
        <v>0</v>
      </c>
      <c r="AK84" s="50">
        <v>844.400000000001</v>
      </c>
      <c r="AL84" s="469"/>
      <c r="AM84" s="457">
        <v>0</v>
      </c>
      <c r="AN84" s="457">
        <v>0</v>
      </c>
      <c r="AO84" s="457">
        <v>0</v>
      </c>
      <c r="AP84" s="50">
        <v>621.99999999999909</v>
      </c>
      <c r="AQ84" s="469"/>
      <c r="AR84" s="50">
        <v>0</v>
      </c>
      <c r="AS84" s="50">
        <v>0</v>
      </c>
      <c r="AT84" s="50">
        <v>0</v>
      </c>
      <c r="AU84" s="50">
        <v>19.5</v>
      </c>
      <c r="AV84" s="469"/>
      <c r="AW84" s="50">
        <v>0</v>
      </c>
      <c r="AX84" s="50">
        <v>0</v>
      </c>
      <c r="AY84" s="50">
        <v>0</v>
      </c>
      <c r="AZ84" s="50">
        <v>904.99999999999727</v>
      </c>
      <c r="BA84" s="469"/>
      <c r="BB84" s="50">
        <v>0</v>
      </c>
      <c r="BC84" s="50">
        <v>0</v>
      </c>
      <c r="BD84" s="50">
        <v>0</v>
      </c>
      <c r="BE84" s="50">
        <v>543</v>
      </c>
      <c r="BF84" s="469"/>
      <c r="BG84" s="50">
        <v>0</v>
      </c>
      <c r="BH84" s="50">
        <v>0</v>
      </c>
      <c r="BI84" s="50">
        <v>0</v>
      </c>
      <c r="BJ84" s="50">
        <v>194.3</v>
      </c>
      <c r="BK84" s="469"/>
      <c r="BL84" s="50">
        <v>0</v>
      </c>
      <c r="BM84" s="50">
        <v>0</v>
      </c>
      <c r="BN84" s="50">
        <v>0</v>
      </c>
      <c r="BO84" s="50">
        <v>65.099999999999994</v>
      </c>
      <c r="BP84" s="469"/>
      <c r="BQ84" s="50">
        <v>0</v>
      </c>
      <c r="BR84" s="50">
        <v>0</v>
      </c>
      <c r="BS84" s="50">
        <v>0</v>
      </c>
      <c r="BT84" s="50">
        <v>431.39999999999782</v>
      </c>
      <c r="BU84" s="469"/>
      <c r="BV84" s="50">
        <v>0</v>
      </c>
      <c r="BW84" s="50">
        <v>0</v>
      </c>
      <c r="BX84" s="50">
        <v>0</v>
      </c>
      <c r="BY84" s="50">
        <v>508.699999999998</v>
      </c>
      <c r="BZ84" s="469"/>
      <c r="CA84" s="50">
        <v>0</v>
      </c>
      <c r="CB84" s="50">
        <v>0</v>
      </c>
      <c r="CC84" s="50">
        <v>0</v>
      </c>
      <c r="CD84" s="50">
        <v>488.49999999999909</v>
      </c>
      <c r="CE84" s="469"/>
      <c r="CF84" s="50">
        <v>0</v>
      </c>
      <c r="CG84" s="50">
        <v>0</v>
      </c>
      <c r="CH84" s="50">
        <v>0</v>
      </c>
      <c r="CI84" s="50">
        <v>285.49999999999727</v>
      </c>
      <c r="CJ84" s="469"/>
      <c r="CK84" s="50">
        <v>0</v>
      </c>
      <c r="CL84" s="50">
        <v>0</v>
      </c>
      <c r="CM84" s="50">
        <v>0</v>
      </c>
      <c r="CN84" s="50">
        <v>197.60000000000002</v>
      </c>
      <c r="CO84" s="469"/>
      <c r="CP84" s="577">
        <v>0</v>
      </c>
      <c r="CQ84" s="577">
        <v>0</v>
      </c>
      <c r="CR84" s="577">
        <v>0</v>
      </c>
      <c r="CS84" s="50">
        <v>231.19999999999891</v>
      </c>
      <c r="CT84" s="469"/>
      <c r="CU84" s="50">
        <v>0</v>
      </c>
      <c r="CV84" s="50">
        <v>0</v>
      </c>
      <c r="CW84" s="50">
        <v>0</v>
      </c>
      <c r="CX84" s="589">
        <v>264.90000000000146</v>
      </c>
      <c r="CY84" s="469"/>
      <c r="CZ84" s="50">
        <v>0</v>
      </c>
      <c r="DA84" s="50">
        <v>0</v>
      </c>
      <c r="DB84" s="50">
        <v>0</v>
      </c>
      <c r="DC84" s="50">
        <v>223.4</v>
      </c>
      <c r="DD84" s="469"/>
      <c r="DE84" s="50"/>
      <c r="DF84" s="50"/>
      <c r="DG84" s="50"/>
      <c r="DH84" s="50"/>
      <c r="DI84" s="469"/>
      <c r="DJ84" s="50"/>
      <c r="DK84" s="50"/>
      <c r="DL84" s="50"/>
      <c r="DM84" s="50"/>
      <c r="DN84" s="469"/>
      <c r="DO84" s="50"/>
      <c r="DP84" s="50"/>
      <c r="DQ84" s="50"/>
      <c r="DR84" s="50"/>
      <c r="DS84" s="469"/>
      <c r="DT84" s="50"/>
      <c r="DU84" s="50"/>
      <c r="DV84" s="50"/>
      <c r="DW84" s="50"/>
      <c r="DX84" s="469"/>
      <c r="DY84" s="50"/>
      <c r="DZ84" s="50"/>
      <c r="EA84" s="50"/>
      <c r="EB84" s="50"/>
      <c r="EC84" s="469"/>
      <c r="ED84" s="50"/>
      <c r="EE84" s="50"/>
      <c r="EF84" s="50"/>
      <c r="EG84" s="50"/>
      <c r="EH84" s="469"/>
      <c r="EI84" s="50"/>
      <c r="EJ84" s="50"/>
      <c r="EK84" s="50"/>
      <c r="EL84" s="50"/>
      <c r="EM84" s="469"/>
      <c r="EN84" s="50"/>
      <c r="EO84" s="50"/>
      <c r="EP84" s="50"/>
      <c r="EQ84" s="50"/>
      <c r="ER84" s="469"/>
      <c r="ES84" s="50"/>
      <c r="ET84" s="50"/>
      <c r="EU84" s="50"/>
      <c r="EV84" s="50"/>
      <c r="EW84" s="469"/>
      <c r="EX84" s="50"/>
      <c r="EY84" s="50"/>
      <c r="EZ84" s="50"/>
      <c r="FA84" s="50"/>
      <c r="FB84" s="469"/>
      <c r="FC84" s="50"/>
      <c r="FD84" s="50"/>
      <c r="FE84" s="50"/>
      <c r="FF84" s="50"/>
      <c r="FG84" s="469"/>
      <c r="FH84" s="50"/>
      <c r="FI84" s="50"/>
      <c r="FJ84" s="50"/>
      <c r="FK84" s="50"/>
      <c r="FL84" s="469"/>
      <c r="FM84" s="50"/>
      <c r="FN84" s="50"/>
      <c r="FO84" s="50"/>
      <c r="FP84" s="50"/>
      <c r="FQ84" s="469"/>
      <c r="FR84" s="50"/>
      <c r="FS84" s="50"/>
      <c r="FT84" s="50"/>
      <c r="FU84" s="50"/>
      <c r="FV84" s="469"/>
      <c r="FW84" s="50"/>
      <c r="FX84" s="50"/>
      <c r="FY84" s="50"/>
      <c r="FZ84" s="50"/>
      <c r="GA84" s="469"/>
      <c r="GB84" s="50"/>
      <c r="GC84" s="50"/>
      <c r="GD84" s="50"/>
      <c r="GE84" s="50"/>
      <c r="GF84" s="469"/>
      <c r="GG84" s="50"/>
      <c r="GH84" s="50"/>
      <c r="GI84" s="50"/>
      <c r="GJ84" s="50"/>
      <c r="GK84" s="469"/>
      <c r="GL84" s="50"/>
      <c r="GM84" s="50"/>
      <c r="GN84" s="50"/>
      <c r="GO84" s="50"/>
      <c r="GP84" s="469"/>
      <c r="GQ84" s="50"/>
      <c r="GR84" s="50"/>
      <c r="GS84" s="50"/>
      <c r="GT84" s="50"/>
      <c r="GU84" s="469"/>
      <c r="GZ84" s="143"/>
      <c r="HA84" s="463"/>
      <c r="HI84" s="143"/>
      <c r="HJ84" s="463"/>
      <c r="HR84" s="143"/>
      <c r="HS84" s="463"/>
      <c r="IB84" s="463"/>
      <c r="IK84" s="463"/>
      <c r="IT84" s="463"/>
      <c r="JC84" s="463"/>
      <c r="JL84" s="463"/>
      <c r="JU84" s="463"/>
      <c r="KD84" s="463"/>
      <c r="KM84" s="463"/>
      <c r="KV84" s="463"/>
      <c r="LE84" s="463"/>
      <c r="MF84" s="463"/>
      <c r="MO84" s="463"/>
      <c r="MX84" s="463"/>
      <c r="NG84" s="463"/>
      <c r="NP84" s="463"/>
      <c r="NY84" s="463"/>
      <c r="OE84" s="37"/>
    </row>
    <row r="85" spans="1:396" ht="18">
      <c r="A85" s="41" t="s">
        <v>733</v>
      </c>
      <c r="B85" s="46">
        <f t="shared" si="2"/>
        <v>53690.037499999766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9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9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9"/>
      <c r="S85" s="457">
        <v>30.725000000000023</v>
      </c>
      <c r="T85" s="50">
        <v>76.150000000000148</v>
      </c>
      <c r="U85" s="507">
        <v>173.77499999999986</v>
      </c>
      <c r="V85" s="50">
        <f>'Punten per wedstrijd'!F84</f>
        <v>284.79999999999995</v>
      </c>
      <c r="W85" s="469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9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9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9"/>
      <c r="AM85" s="457">
        <v>58.225000000000136</v>
      </c>
      <c r="AN85" s="457">
        <v>152.34999999999991</v>
      </c>
      <c r="AO85" s="457">
        <v>315.52499999999918</v>
      </c>
      <c r="AP85" s="50">
        <v>341.60000000000036</v>
      </c>
      <c r="AQ85" s="469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9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9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9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9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9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9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9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9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9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9"/>
      <c r="CP85" s="577">
        <v>126.40000000000009</v>
      </c>
      <c r="CQ85" s="577">
        <v>278.5</v>
      </c>
      <c r="CR85" s="577">
        <v>294.30000000000041</v>
      </c>
      <c r="CS85" s="50">
        <v>432.29999999999927</v>
      </c>
      <c r="CT85" s="469"/>
      <c r="CU85" s="50">
        <v>0</v>
      </c>
      <c r="CV85" s="50">
        <v>152.84999999999991</v>
      </c>
      <c r="CW85" s="50">
        <v>272.7749999999985</v>
      </c>
      <c r="CX85" s="589">
        <v>428.60000000000036</v>
      </c>
      <c r="CY85" s="469"/>
      <c r="CZ85" s="50">
        <v>0</v>
      </c>
      <c r="DA85" s="50">
        <v>125.74999999999454</v>
      </c>
      <c r="DB85" s="50">
        <v>164.24999999999864</v>
      </c>
      <c r="DC85" s="50">
        <v>105</v>
      </c>
      <c r="DD85" s="469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69"/>
      <c r="DJ85" s="50">
        <v>74.975000000000364</v>
      </c>
      <c r="DK85" s="50">
        <v>0</v>
      </c>
      <c r="DL85" s="50">
        <v>0</v>
      </c>
      <c r="DM85" s="50">
        <v>0</v>
      </c>
      <c r="DN85" s="469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69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69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69"/>
      <c r="ED85" s="50">
        <v>45.300000000000182</v>
      </c>
      <c r="EE85" s="50">
        <v>0</v>
      </c>
      <c r="EF85" s="50">
        <v>0</v>
      </c>
      <c r="EG85" s="50">
        <v>0</v>
      </c>
      <c r="EH85" s="469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69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69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69"/>
      <c r="EX85" s="50">
        <v>89.049999999999272</v>
      </c>
      <c r="EY85" s="50">
        <v>0</v>
      </c>
      <c r="EZ85" s="50">
        <v>0</v>
      </c>
      <c r="FA85" s="50">
        <v>353.299999999992</v>
      </c>
      <c r="FB85" s="469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69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69"/>
      <c r="FM85" s="50">
        <v>103.39999999999873</v>
      </c>
      <c r="FN85" s="50">
        <v>0</v>
      </c>
      <c r="FO85" s="50">
        <v>0</v>
      </c>
      <c r="FP85" s="50">
        <v>244.29999999999927</v>
      </c>
      <c r="FQ85" s="469"/>
      <c r="FR85" s="50">
        <v>98.324999999998909</v>
      </c>
      <c r="FS85" s="50">
        <v>0</v>
      </c>
      <c r="FT85" s="50">
        <v>0</v>
      </c>
      <c r="FU85" s="50">
        <v>306.39999999999782</v>
      </c>
      <c r="FV85" s="469"/>
      <c r="FW85" s="50">
        <v>24.374999999999773</v>
      </c>
      <c r="FX85" s="50">
        <v>0</v>
      </c>
      <c r="FY85" s="50">
        <v>0</v>
      </c>
      <c r="FZ85" s="50">
        <v>0</v>
      </c>
      <c r="GA85" s="469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69"/>
      <c r="GG85" s="50">
        <v>123.60000000000036</v>
      </c>
      <c r="GH85" s="50">
        <v>0</v>
      </c>
      <c r="GI85" s="50">
        <v>0</v>
      </c>
      <c r="GJ85" s="50">
        <v>0</v>
      </c>
      <c r="GK85" s="469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69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69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3382</v>
      </c>
      <c r="B86" s="46">
        <f t="shared" si="2"/>
        <v>8140.5999999999913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9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9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9"/>
      <c r="S86" s="457">
        <v>0</v>
      </c>
      <c r="T86" s="50">
        <v>0</v>
      </c>
      <c r="U86" s="507">
        <v>0</v>
      </c>
      <c r="V86" s="50">
        <f>'Punten per wedstrijd'!F85</f>
        <v>199.5</v>
      </c>
      <c r="W86" s="469"/>
      <c r="X86" s="50">
        <v>0</v>
      </c>
      <c r="Y86" s="50">
        <v>0</v>
      </c>
      <c r="Z86" s="50">
        <v>0</v>
      </c>
      <c r="AA86" s="50">
        <v>21</v>
      </c>
      <c r="AB86" s="469"/>
      <c r="AC86" s="50">
        <v>0</v>
      </c>
      <c r="AD86" s="50">
        <v>0</v>
      </c>
      <c r="AE86" s="50">
        <v>0</v>
      </c>
      <c r="AF86" s="50">
        <v>893.29999999999882</v>
      </c>
      <c r="AG86" s="469"/>
      <c r="AH86" s="50">
        <v>0</v>
      </c>
      <c r="AI86" s="50">
        <v>0</v>
      </c>
      <c r="AJ86" s="50">
        <v>0</v>
      </c>
      <c r="AK86" s="50">
        <v>759.29999999999973</v>
      </c>
      <c r="AL86" s="469"/>
      <c r="AM86" s="457">
        <v>0</v>
      </c>
      <c r="AN86" s="457">
        <v>0</v>
      </c>
      <c r="AO86" s="457">
        <v>0</v>
      </c>
      <c r="AP86" s="50">
        <v>557.99999999999864</v>
      </c>
      <c r="AQ86" s="469"/>
      <c r="AR86" s="50">
        <v>0</v>
      </c>
      <c r="AS86" s="50">
        <v>0</v>
      </c>
      <c r="AT86" s="50">
        <v>0</v>
      </c>
      <c r="AU86" s="50">
        <v>399.59999999999997</v>
      </c>
      <c r="AV86" s="469"/>
      <c r="AW86" s="50">
        <v>0</v>
      </c>
      <c r="AX86" s="50">
        <v>0</v>
      </c>
      <c r="AY86" s="50">
        <v>0</v>
      </c>
      <c r="AZ86" s="50">
        <v>717.5</v>
      </c>
      <c r="BA86" s="469"/>
      <c r="BB86" s="50">
        <v>0</v>
      </c>
      <c r="BC86" s="50">
        <v>0</v>
      </c>
      <c r="BD86" s="50">
        <v>0</v>
      </c>
      <c r="BE86" s="50">
        <v>396.8</v>
      </c>
      <c r="BF86" s="469"/>
      <c r="BG86" s="50">
        <v>0</v>
      </c>
      <c r="BH86" s="50">
        <v>0</v>
      </c>
      <c r="BI86" s="50">
        <v>0</v>
      </c>
      <c r="BJ86" s="50">
        <v>320.5</v>
      </c>
      <c r="BK86" s="469"/>
      <c r="BL86" s="50">
        <v>0</v>
      </c>
      <c r="BM86" s="50">
        <v>0</v>
      </c>
      <c r="BN86" s="50">
        <v>0</v>
      </c>
      <c r="BO86" s="50">
        <v>190.5</v>
      </c>
      <c r="BP86" s="469"/>
      <c r="BQ86" s="50">
        <v>0</v>
      </c>
      <c r="BR86" s="50">
        <v>0</v>
      </c>
      <c r="BS86" s="50">
        <v>0</v>
      </c>
      <c r="BT86" s="50">
        <v>457.89999999999873</v>
      </c>
      <c r="BU86" s="469"/>
      <c r="BV86" s="50">
        <v>0</v>
      </c>
      <c r="BW86" s="50">
        <v>0</v>
      </c>
      <c r="BX86" s="50">
        <v>0</v>
      </c>
      <c r="BY86" s="50">
        <v>674.09999999999945</v>
      </c>
      <c r="BZ86" s="469"/>
      <c r="CA86" s="50">
        <v>0</v>
      </c>
      <c r="CB86" s="50">
        <v>0</v>
      </c>
      <c r="CC86" s="50">
        <v>0</v>
      </c>
      <c r="CD86" s="50">
        <v>492.29999999999927</v>
      </c>
      <c r="CE86" s="469"/>
      <c r="CF86" s="50">
        <v>0</v>
      </c>
      <c r="CG86" s="50">
        <v>0</v>
      </c>
      <c r="CH86" s="50">
        <v>0</v>
      </c>
      <c r="CI86" s="50">
        <v>250.69999999999709</v>
      </c>
      <c r="CJ86" s="469"/>
      <c r="CK86" s="50">
        <v>0</v>
      </c>
      <c r="CL86" s="50">
        <v>0</v>
      </c>
      <c r="CM86" s="50">
        <v>0</v>
      </c>
      <c r="CN86" s="50">
        <v>319.3</v>
      </c>
      <c r="CO86" s="469"/>
      <c r="CP86" s="577">
        <v>0</v>
      </c>
      <c r="CQ86" s="577">
        <v>0</v>
      </c>
      <c r="CR86" s="577">
        <v>0</v>
      </c>
      <c r="CS86" s="50">
        <v>224</v>
      </c>
      <c r="CT86" s="469"/>
      <c r="CU86" s="50">
        <v>0</v>
      </c>
      <c r="CV86" s="50">
        <v>0</v>
      </c>
      <c r="CW86" s="50">
        <v>0</v>
      </c>
      <c r="CX86" s="589">
        <v>257</v>
      </c>
      <c r="CY86" s="469"/>
      <c r="CZ86" s="50">
        <v>0</v>
      </c>
      <c r="DA86" s="50">
        <v>0</v>
      </c>
      <c r="DB86" s="50">
        <v>0</v>
      </c>
      <c r="DC86" s="50">
        <v>0</v>
      </c>
      <c r="DD86" s="469"/>
      <c r="DE86" s="50"/>
      <c r="DF86" s="50"/>
      <c r="DG86" s="50"/>
      <c r="DH86" s="50"/>
      <c r="DI86" s="469"/>
      <c r="DJ86" s="50"/>
      <c r="DK86" s="50"/>
      <c r="DL86" s="50"/>
      <c r="DM86" s="50"/>
      <c r="DN86" s="469"/>
      <c r="DO86" s="50"/>
      <c r="DP86" s="50"/>
      <c r="DQ86" s="50"/>
      <c r="DR86" s="50"/>
      <c r="DS86" s="469"/>
      <c r="DT86" s="50"/>
      <c r="DU86" s="50"/>
      <c r="DV86" s="50"/>
      <c r="DW86" s="50"/>
      <c r="DX86" s="469"/>
      <c r="DY86" s="50"/>
      <c r="DZ86" s="50"/>
      <c r="EA86" s="50"/>
      <c r="EB86" s="50"/>
      <c r="EC86" s="469"/>
      <c r="ED86" s="50"/>
      <c r="EE86" s="50"/>
      <c r="EF86" s="50"/>
      <c r="EG86" s="50"/>
      <c r="EH86" s="469"/>
      <c r="EI86" s="50"/>
      <c r="EJ86" s="50"/>
      <c r="EK86" s="50"/>
      <c r="EL86" s="50"/>
      <c r="EM86" s="469"/>
      <c r="EN86" s="50"/>
      <c r="EO86" s="50"/>
      <c r="EP86" s="50"/>
      <c r="EQ86" s="50"/>
      <c r="ER86" s="469"/>
      <c r="ES86" s="50"/>
      <c r="ET86" s="50"/>
      <c r="EU86" s="50"/>
      <c r="EV86" s="50"/>
      <c r="EW86" s="469"/>
      <c r="EX86" s="50"/>
      <c r="EY86" s="50"/>
      <c r="EZ86" s="50"/>
      <c r="FA86" s="50"/>
      <c r="FB86" s="469"/>
      <c r="FC86" s="50"/>
      <c r="FD86" s="50"/>
      <c r="FE86" s="50"/>
      <c r="FF86" s="50"/>
      <c r="FG86" s="469"/>
      <c r="FH86" s="50"/>
      <c r="FI86" s="50"/>
      <c r="FJ86" s="50"/>
      <c r="FK86" s="50"/>
      <c r="FL86" s="469"/>
      <c r="FM86" s="50"/>
      <c r="FN86" s="50"/>
      <c r="FO86" s="50"/>
      <c r="FP86" s="50"/>
      <c r="FQ86" s="469"/>
      <c r="FR86" s="50"/>
      <c r="FS86" s="50"/>
      <c r="FT86" s="50"/>
      <c r="FU86" s="50"/>
      <c r="FV86" s="469"/>
      <c r="FW86" s="50"/>
      <c r="FX86" s="50"/>
      <c r="FY86" s="50"/>
      <c r="FZ86" s="50"/>
      <c r="GA86" s="469"/>
      <c r="GB86" s="50"/>
      <c r="GC86" s="50"/>
      <c r="GD86" s="50"/>
      <c r="GE86" s="50"/>
      <c r="GF86" s="469"/>
      <c r="GG86" s="50"/>
      <c r="GH86" s="50"/>
      <c r="GI86" s="50"/>
      <c r="GJ86" s="50"/>
      <c r="GK86" s="469"/>
      <c r="GL86" s="50"/>
      <c r="GM86" s="50"/>
      <c r="GN86" s="50"/>
      <c r="GO86" s="50"/>
      <c r="GP86" s="469"/>
      <c r="GQ86" s="50"/>
      <c r="GR86" s="50"/>
      <c r="GS86" s="50"/>
      <c r="GT86" s="50"/>
      <c r="GU86" s="469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2003</v>
      </c>
      <c r="B87" s="46">
        <f t="shared" si="2"/>
        <v>43253.887499999968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9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9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9"/>
      <c r="S87" s="457">
        <v>0</v>
      </c>
      <c r="T87" s="50">
        <v>3.4499999999999318</v>
      </c>
      <c r="U87" s="507">
        <v>132.1500000000002</v>
      </c>
      <c r="V87" s="50">
        <f>'Punten per wedstrijd'!F86</f>
        <v>183.99999999999955</v>
      </c>
      <c r="W87" s="469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9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9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9"/>
      <c r="AM87" s="457">
        <v>0</v>
      </c>
      <c r="AN87" s="457">
        <v>221.79999999999995</v>
      </c>
      <c r="AO87" s="457">
        <v>162.14999999999918</v>
      </c>
      <c r="AP87" s="50">
        <v>639.20000000000164</v>
      </c>
      <c r="AQ87" s="469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9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9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9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9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9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9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9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9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9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9"/>
      <c r="CP87" s="577">
        <v>0</v>
      </c>
      <c r="CQ87" s="577">
        <v>326.85000000000127</v>
      </c>
      <c r="CR87" s="577">
        <v>262.80000000000109</v>
      </c>
      <c r="CS87" s="50">
        <v>360.99999999999818</v>
      </c>
      <c r="CT87" s="469"/>
      <c r="CU87" s="50">
        <v>0</v>
      </c>
      <c r="CV87" s="50">
        <v>76.400000000002365</v>
      </c>
      <c r="CW87" s="50">
        <v>308.32500000000027</v>
      </c>
      <c r="CX87" s="589">
        <v>433.30000000000109</v>
      </c>
      <c r="CY87" s="469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9"/>
      <c r="DE87" s="50">
        <v>0</v>
      </c>
      <c r="DF87" s="50">
        <v>0</v>
      </c>
      <c r="DG87" s="50">
        <v>2307.9375000000014</v>
      </c>
      <c r="DH87" s="50">
        <v>3107.3999999999996</v>
      </c>
      <c r="DI87" s="469"/>
      <c r="DJ87" s="50">
        <v>0</v>
      </c>
      <c r="DK87" s="50">
        <v>0</v>
      </c>
      <c r="DL87" s="50">
        <v>0</v>
      </c>
      <c r="DM87" s="50">
        <v>0</v>
      </c>
      <c r="DN87" s="469"/>
      <c r="DO87" s="50">
        <v>0</v>
      </c>
      <c r="DP87" s="50">
        <v>0</v>
      </c>
      <c r="DQ87" s="50">
        <v>186.07500000000164</v>
      </c>
      <c r="DR87" s="50">
        <v>632.399999999996</v>
      </c>
      <c r="DS87" s="469"/>
      <c r="DT87" s="50">
        <v>0</v>
      </c>
      <c r="DU87" s="50">
        <v>0</v>
      </c>
      <c r="DV87" s="50">
        <v>442.57500000000027</v>
      </c>
      <c r="DW87" s="50">
        <v>486.39999999999964</v>
      </c>
      <c r="DX87" s="469"/>
      <c r="DY87" s="50">
        <v>0</v>
      </c>
      <c r="DZ87" s="50">
        <v>0</v>
      </c>
      <c r="EA87" s="50">
        <v>2406.9749999999954</v>
      </c>
      <c r="EB87" s="50">
        <v>4352.8999999999705</v>
      </c>
      <c r="EC87" s="469"/>
      <c r="ED87" s="50">
        <v>0</v>
      </c>
      <c r="EE87" s="50">
        <v>0</v>
      </c>
      <c r="EF87" s="50">
        <v>0</v>
      </c>
      <c r="EG87" s="50">
        <v>0</v>
      </c>
      <c r="EH87" s="469"/>
      <c r="EI87" s="50">
        <v>0</v>
      </c>
      <c r="EJ87" s="50">
        <v>0</v>
      </c>
      <c r="EK87" s="50">
        <v>151.12499999999454</v>
      </c>
      <c r="EL87" s="50">
        <v>401.80000000000655</v>
      </c>
      <c r="EM87" s="469"/>
      <c r="EN87" s="50">
        <v>0</v>
      </c>
      <c r="EO87" s="50">
        <v>0</v>
      </c>
      <c r="EP87" s="50">
        <v>95.099999999991269</v>
      </c>
      <c r="EQ87" s="50">
        <v>127.80000000000291</v>
      </c>
      <c r="ER87" s="469"/>
      <c r="ES87" s="50">
        <v>0</v>
      </c>
      <c r="ET87" s="50">
        <v>0</v>
      </c>
      <c r="EU87" s="50">
        <v>153.89999999998963</v>
      </c>
      <c r="EV87" s="50">
        <v>0</v>
      </c>
      <c r="EW87" s="469"/>
      <c r="EX87" s="50">
        <v>0</v>
      </c>
      <c r="EY87" s="50">
        <v>0</v>
      </c>
      <c r="EZ87" s="50">
        <v>0</v>
      </c>
      <c r="FA87" s="50">
        <v>143.60000000000946</v>
      </c>
      <c r="FB87" s="469"/>
      <c r="FC87" s="50">
        <v>0</v>
      </c>
      <c r="FD87" s="50">
        <v>0</v>
      </c>
      <c r="FE87" s="50">
        <v>1941.6750000000311</v>
      </c>
      <c r="FF87" s="50">
        <v>3930.4000000000005</v>
      </c>
      <c r="FG87" s="469"/>
      <c r="FH87" s="50">
        <v>0</v>
      </c>
      <c r="FI87" s="50">
        <v>0</v>
      </c>
      <c r="FJ87" s="50">
        <v>112.49999999999454</v>
      </c>
      <c r="FK87" s="50">
        <v>156.00000000000364</v>
      </c>
      <c r="FL87" s="469"/>
      <c r="FM87" s="50">
        <v>0</v>
      </c>
      <c r="FN87" s="50">
        <v>0</v>
      </c>
      <c r="FO87" s="50">
        <v>0</v>
      </c>
      <c r="FP87" s="50">
        <v>100.50000000000364</v>
      </c>
      <c r="FQ87" s="469"/>
      <c r="FR87" s="50">
        <v>0</v>
      </c>
      <c r="FS87" s="50">
        <v>0</v>
      </c>
      <c r="FT87" s="50">
        <v>0</v>
      </c>
      <c r="FU87" s="50">
        <v>333.10000000000218</v>
      </c>
      <c r="FV87" s="469"/>
      <c r="FW87" s="50">
        <v>0</v>
      </c>
      <c r="FX87" s="50">
        <v>0</v>
      </c>
      <c r="FY87" s="50">
        <v>0</v>
      </c>
      <c r="FZ87" s="50">
        <v>0</v>
      </c>
      <c r="GA87" s="469"/>
      <c r="GB87" s="50">
        <v>0</v>
      </c>
      <c r="GC87" s="50">
        <v>0</v>
      </c>
      <c r="GD87" s="50">
        <v>446.09999999999945</v>
      </c>
      <c r="GE87" s="50">
        <v>532.39999999999418</v>
      </c>
      <c r="GF87" s="469"/>
      <c r="GG87" s="50">
        <v>0</v>
      </c>
      <c r="GH87" s="50">
        <v>0</v>
      </c>
      <c r="GI87" s="50">
        <v>0</v>
      </c>
      <c r="GJ87" s="50">
        <v>0</v>
      </c>
      <c r="GK87" s="469"/>
      <c r="GL87" s="50">
        <v>0</v>
      </c>
      <c r="GM87" s="50">
        <v>0</v>
      </c>
      <c r="GN87" s="50">
        <v>805.50000000000273</v>
      </c>
      <c r="GO87" s="50">
        <v>624.69999999998981</v>
      </c>
      <c r="GP87" s="469"/>
      <c r="GQ87" s="50">
        <v>0</v>
      </c>
      <c r="GR87" s="50">
        <v>0</v>
      </c>
      <c r="GS87" s="50">
        <v>164.625</v>
      </c>
      <c r="GT87" s="50">
        <v>231</v>
      </c>
      <c r="GU87" s="469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3401</v>
      </c>
      <c r="B88" s="46">
        <f t="shared" si="2"/>
        <v>8315.7999999999938</v>
      </c>
      <c r="C88" s="42"/>
      <c r="D88" s="50">
        <v>0</v>
      </c>
      <c r="E88" s="494">
        <v>0</v>
      </c>
      <c r="F88" s="50">
        <v>0</v>
      </c>
      <c r="G88" s="50">
        <f>'Punten per wedstrijd'!E191</f>
        <v>256.89999999999998</v>
      </c>
      <c r="H88" s="469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9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9"/>
      <c r="S88" s="457">
        <v>0</v>
      </c>
      <c r="T88" s="50">
        <v>0</v>
      </c>
      <c r="U88" s="507">
        <v>0</v>
      </c>
      <c r="V88" s="50">
        <f>'Punten per wedstrijd'!F87</f>
        <v>430.69999999999982</v>
      </c>
      <c r="W88" s="469"/>
      <c r="X88" s="50">
        <v>0</v>
      </c>
      <c r="Y88" s="50">
        <v>0</v>
      </c>
      <c r="Z88" s="50">
        <v>0</v>
      </c>
      <c r="AA88" s="50">
        <v>378.20000000000027</v>
      </c>
      <c r="AB88" s="469"/>
      <c r="AC88" s="50">
        <v>0</v>
      </c>
      <c r="AD88" s="50">
        <v>0</v>
      </c>
      <c r="AE88" s="50">
        <v>0</v>
      </c>
      <c r="AF88" s="50">
        <v>756.20000000000073</v>
      </c>
      <c r="AG88" s="469"/>
      <c r="AH88" s="50">
        <v>0</v>
      </c>
      <c r="AI88" s="50">
        <v>0</v>
      </c>
      <c r="AJ88" s="50">
        <v>0</v>
      </c>
      <c r="AK88" s="50">
        <v>517.05000000000018</v>
      </c>
      <c r="AL88" s="469"/>
      <c r="AM88" s="457">
        <v>0</v>
      </c>
      <c r="AN88" s="457">
        <v>0</v>
      </c>
      <c r="AO88" s="457">
        <v>0</v>
      </c>
      <c r="AP88" s="50">
        <v>690.55000000000018</v>
      </c>
      <c r="AQ88" s="469"/>
      <c r="AR88" s="50">
        <v>0</v>
      </c>
      <c r="AS88" s="50">
        <v>0</v>
      </c>
      <c r="AT88" s="50">
        <v>0</v>
      </c>
      <c r="AU88" s="50">
        <v>398.3</v>
      </c>
      <c r="AV88" s="469"/>
      <c r="AW88" s="50">
        <v>0</v>
      </c>
      <c r="AX88" s="50">
        <v>0</v>
      </c>
      <c r="AY88" s="50">
        <v>0</v>
      </c>
      <c r="AZ88" s="50">
        <v>353.09999999999945</v>
      </c>
      <c r="BA88" s="469"/>
      <c r="BB88" s="494">
        <v>0</v>
      </c>
      <c r="BC88" s="50">
        <v>0</v>
      </c>
      <c r="BD88" s="50">
        <v>0</v>
      </c>
      <c r="BE88" s="50">
        <v>621.79999999999995</v>
      </c>
      <c r="BF88" s="469"/>
      <c r="BG88" s="50">
        <v>0</v>
      </c>
      <c r="BH88" s="50">
        <v>0</v>
      </c>
      <c r="BI88" s="50">
        <v>0</v>
      </c>
      <c r="BJ88" s="50">
        <v>454.7</v>
      </c>
      <c r="BK88" s="469"/>
      <c r="BL88" s="50">
        <v>0</v>
      </c>
      <c r="BM88" s="50">
        <v>0</v>
      </c>
      <c r="BN88" s="50">
        <v>0</v>
      </c>
      <c r="BO88" s="50">
        <v>450.6</v>
      </c>
      <c r="BP88" s="469"/>
      <c r="BQ88" s="50">
        <v>0</v>
      </c>
      <c r="BR88" s="50">
        <v>0</v>
      </c>
      <c r="BS88" s="50">
        <v>0</v>
      </c>
      <c r="BT88" s="50">
        <v>734.55000000000018</v>
      </c>
      <c r="BU88" s="469"/>
      <c r="BV88" s="50">
        <v>0</v>
      </c>
      <c r="BW88" s="50">
        <v>0</v>
      </c>
      <c r="BX88" s="50">
        <v>0</v>
      </c>
      <c r="BY88" s="50">
        <v>276.69999999999891</v>
      </c>
      <c r="BZ88" s="469"/>
      <c r="CA88" s="50">
        <v>0</v>
      </c>
      <c r="CB88" s="50">
        <v>0</v>
      </c>
      <c r="CC88" s="50">
        <v>0</v>
      </c>
      <c r="CD88" s="50">
        <v>646.449999999998</v>
      </c>
      <c r="CE88" s="469"/>
      <c r="CF88" s="50">
        <v>0</v>
      </c>
      <c r="CG88" s="50">
        <v>0</v>
      </c>
      <c r="CH88" s="50">
        <v>0</v>
      </c>
      <c r="CI88" s="50">
        <v>304.59999999999854</v>
      </c>
      <c r="CJ88" s="469"/>
      <c r="CK88" s="50">
        <v>0</v>
      </c>
      <c r="CL88" s="50">
        <v>0</v>
      </c>
      <c r="CM88" s="50">
        <v>0</v>
      </c>
      <c r="CN88" s="50">
        <v>184.5</v>
      </c>
      <c r="CO88" s="469"/>
      <c r="CP88" s="577">
        <v>0</v>
      </c>
      <c r="CQ88" s="577">
        <v>0</v>
      </c>
      <c r="CR88" s="577">
        <v>0</v>
      </c>
      <c r="CS88" s="50">
        <v>166.49999999999818</v>
      </c>
      <c r="CT88" s="469"/>
      <c r="CU88" s="50">
        <v>0</v>
      </c>
      <c r="CV88" s="50">
        <v>0</v>
      </c>
      <c r="CW88" s="50">
        <v>0</v>
      </c>
      <c r="CX88" s="589">
        <v>49.899999999999636</v>
      </c>
      <c r="CY88" s="469"/>
      <c r="CZ88" s="50">
        <v>0</v>
      </c>
      <c r="DA88" s="50">
        <v>0</v>
      </c>
      <c r="DB88" s="50">
        <v>0</v>
      </c>
      <c r="DC88" s="50">
        <v>164.89999999999998</v>
      </c>
      <c r="DD88" s="469"/>
      <c r="DE88" s="50"/>
      <c r="DF88" s="50"/>
      <c r="DG88" s="50"/>
      <c r="DH88" s="50"/>
      <c r="DI88" s="469"/>
      <c r="DJ88" s="50"/>
      <c r="DK88" s="50"/>
      <c r="DL88" s="50"/>
      <c r="DM88" s="50"/>
      <c r="DN88" s="469"/>
      <c r="DO88" s="50"/>
      <c r="DP88" s="50"/>
      <c r="DQ88" s="50"/>
      <c r="DR88" s="50"/>
      <c r="DS88" s="469"/>
      <c r="DT88" s="50"/>
      <c r="DU88" s="50"/>
      <c r="DV88" s="50"/>
      <c r="DW88" s="50"/>
      <c r="DX88" s="469"/>
      <c r="DY88" s="50"/>
      <c r="DZ88" s="50"/>
      <c r="EA88" s="50"/>
      <c r="EB88" s="50"/>
      <c r="EC88" s="469"/>
      <c r="ED88" s="50"/>
      <c r="EE88" s="50"/>
      <c r="EF88" s="50"/>
      <c r="EG88" s="50"/>
      <c r="EH88" s="469"/>
      <c r="EI88" s="50"/>
      <c r="EJ88" s="50"/>
      <c r="EK88" s="50"/>
      <c r="EL88" s="50"/>
      <c r="EM88" s="469"/>
      <c r="EN88" s="50"/>
      <c r="EO88" s="50"/>
      <c r="EP88" s="50"/>
      <c r="EQ88" s="50"/>
      <c r="ER88" s="469"/>
      <c r="ES88" s="50"/>
      <c r="ET88" s="50"/>
      <c r="EU88" s="50"/>
      <c r="EV88" s="50"/>
      <c r="EW88" s="469"/>
      <c r="EX88" s="50"/>
      <c r="EY88" s="50"/>
      <c r="EZ88" s="50"/>
      <c r="FA88" s="50"/>
      <c r="FB88" s="469"/>
      <c r="FC88" s="50"/>
      <c r="FD88" s="50"/>
      <c r="FE88" s="50"/>
      <c r="FF88" s="50"/>
      <c r="FG88" s="469"/>
      <c r="FH88" s="50"/>
      <c r="FI88" s="50"/>
      <c r="FJ88" s="50"/>
      <c r="FK88" s="50"/>
      <c r="FL88" s="469"/>
      <c r="FM88" s="50"/>
      <c r="FN88" s="50"/>
      <c r="FO88" s="50"/>
      <c r="FP88" s="50"/>
      <c r="FQ88" s="469"/>
      <c r="FR88" s="50"/>
      <c r="FS88" s="50"/>
      <c r="FT88" s="50"/>
      <c r="FU88" s="50"/>
      <c r="FV88" s="469"/>
      <c r="FW88" s="50"/>
      <c r="FX88" s="50"/>
      <c r="FY88" s="50"/>
      <c r="FZ88" s="50"/>
      <c r="GA88" s="469"/>
      <c r="GB88" s="50"/>
      <c r="GC88" s="50"/>
      <c r="GD88" s="50"/>
      <c r="GE88" s="50"/>
      <c r="GF88" s="469"/>
      <c r="GG88" s="50"/>
      <c r="GH88" s="50"/>
      <c r="GI88" s="50"/>
      <c r="GJ88" s="50"/>
      <c r="GK88" s="469"/>
      <c r="GL88" s="50"/>
      <c r="GM88" s="50"/>
      <c r="GN88" s="50"/>
      <c r="GO88" s="50"/>
      <c r="GP88" s="469"/>
      <c r="GQ88" s="50"/>
      <c r="GR88" s="50"/>
      <c r="GS88" s="50"/>
      <c r="GT88" s="50"/>
      <c r="GU88" s="469"/>
      <c r="GZ88" s="21"/>
      <c r="HA88" s="37"/>
      <c r="HI88" s="462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58506.474999999846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9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9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9"/>
      <c r="S89" s="457">
        <v>31.875</v>
      </c>
      <c r="T89" s="50">
        <v>108.89999999999998</v>
      </c>
      <c r="U89" s="507">
        <v>144</v>
      </c>
      <c r="V89" s="50">
        <f>'Punten per wedstrijd'!F88</f>
        <v>222.79999999999973</v>
      </c>
      <c r="W89" s="469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9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9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9"/>
      <c r="AM89" s="457">
        <v>108.64999999999998</v>
      </c>
      <c r="AN89" s="457">
        <v>232.19999999999936</v>
      </c>
      <c r="AO89" s="457">
        <v>318</v>
      </c>
      <c r="AP89" s="50">
        <v>525.99999999999727</v>
      </c>
      <c r="AQ89" s="469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9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9"/>
      <c r="BB89" s="50">
        <v>0</v>
      </c>
      <c r="BC89" s="50">
        <v>136.89999999999964</v>
      </c>
      <c r="BD89" s="50">
        <v>173.17499999999973</v>
      </c>
      <c r="BE89" s="50">
        <v>400</v>
      </c>
      <c r="BF89" s="469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9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9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9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9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9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9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9"/>
      <c r="CP89" s="577">
        <v>160.14999999999964</v>
      </c>
      <c r="CQ89" s="577">
        <v>279.09999999999854</v>
      </c>
      <c r="CR89" s="577">
        <v>318.075000000003</v>
      </c>
      <c r="CS89" s="50">
        <v>385.90000000000146</v>
      </c>
      <c r="CT89" s="469"/>
      <c r="CU89" s="50">
        <v>0</v>
      </c>
      <c r="CV89" s="50">
        <v>107.99999999999909</v>
      </c>
      <c r="CW89" s="50">
        <v>470.887500000003</v>
      </c>
      <c r="CX89" s="589">
        <v>716.84999999999854</v>
      </c>
      <c r="CY89" s="469"/>
      <c r="CZ89" s="50">
        <v>0</v>
      </c>
      <c r="DA89" s="50">
        <v>38.999999999998181</v>
      </c>
      <c r="DB89" s="50">
        <v>173.02500000000055</v>
      </c>
      <c r="DC89" s="50">
        <v>294</v>
      </c>
      <c r="DD89" s="469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69"/>
      <c r="DJ89" s="50">
        <v>130.89999999999827</v>
      </c>
      <c r="DK89" s="50">
        <v>0</v>
      </c>
      <c r="DL89" s="50">
        <v>0</v>
      </c>
      <c r="DM89" s="50">
        <v>0</v>
      </c>
      <c r="DN89" s="469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69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69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69"/>
      <c r="ED89" s="50">
        <v>0</v>
      </c>
      <c r="EE89" s="50">
        <v>0</v>
      </c>
      <c r="EF89" s="50">
        <v>0</v>
      </c>
      <c r="EG89" s="50">
        <v>0</v>
      </c>
      <c r="EH89" s="469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69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69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69"/>
      <c r="EX89" s="50">
        <v>50.874999999999091</v>
      </c>
      <c r="EY89" s="50">
        <v>0</v>
      </c>
      <c r="EZ89" s="50">
        <v>0</v>
      </c>
      <c r="FA89" s="50">
        <v>290.70000000000437</v>
      </c>
      <c r="FB89" s="469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69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69"/>
      <c r="FM89" s="50">
        <v>92.274999999998727</v>
      </c>
      <c r="FN89" s="50">
        <v>0</v>
      </c>
      <c r="FO89" s="50">
        <v>0</v>
      </c>
      <c r="FP89" s="50">
        <v>234.00000000000364</v>
      </c>
      <c r="FQ89" s="469"/>
      <c r="FR89" s="50">
        <v>35.749999999999091</v>
      </c>
      <c r="FS89" s="50">
        <v>0</v>
      </c>
      <c r="FT89" s="50">
        <v>0</v>
      </c>
      <c r="FU89" s="50">
        <v>566.50000000000364</v>
      </c>
      <c r="FV89" s="469"/>
      <c r="FW89" s="50">
        <v>37.600000000000364</v>
      </c>
      <c r="FX89" s="50">
        <v>0</v>
      </c>
      <c r="FY89" s="50">
        <v>0</v>
      </c>
      <c r="FZ89" s="50">
        <v>0</v>
      </c>
      <c r="GA89" s="469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69"/>
      <c r="GG89" s="50">
        <v>125.52499999999782</v>
      </c>
      <c r="GH89" s="50">
        <v>0</v>
      </c>
      <c r="GI89" s="50">
        <v>0</v>
      </c>
      <c r="GJ89" s="50">
        <v>0</v>
      </c>
      <c r="GK89" s="469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69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69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49945.262499999582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9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9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9"/>
      <c r="S90" s="457">
        <v>102.62499999999983</v>
      </c>
      <c r="T90" s="50">
        <v>147.19999999999993</v>
      </c>
      <c r="U90" s="507">
        <v>230.10000000000014</v>
      </c>
      <c r="V90" s="50">
        <f>'Punten per wedstrijd'!F89</f>
        <v>421.59999999999968</v>
      </c>
      <c r="W90" s="469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9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9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9"/>
      <c r="AM90" s="457">
        <v>156.59999999999968</v>
      </c>
      <c r="AN90" s="457">
        <v>296.10000000000036</v>
      </c>
      <c r="AO90" s="457">
        <v>246.97500000000014</v>
      </c>
      <c r="AP90" s="50">
        <v>489.00000000000182</v>
      </c>
      <c r="AQ90" s="469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9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9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9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9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9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9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9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9"/>
      <c r="CF90" s="50">
        <v>0</v>
      </c>
      <c r="CG90" s="50">
        <v>177.94999999999936</v>
      </c>
      <c r="CH90" s="50">
        <v>114</v>
      </c>
      <c r="CI90" s="50">
        <v>256.89999999999873</v>
      </c>
      <c r="CJ90" s="469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9"/>
      <c r="CP90" s="577">
        <v>120.37500000000045</v>
      </c>
      <c r="CQ90" s="577">
        <v>197.64999999999827</v>
      </c>
      <c r="CR90" s="577">
        <v>258.00000000000273</v>
      </c>
      <c r="CS90" s="50">
        <v>336.10000000000036</v>
      </c>
      <c r="CT90" s="469"/>
      <c r="CU90" s="50">
        <v>0</v>
      </c>
      <c r="CV90" s="50">
        <v>27.949999999998454</v>
      </c>
      <c r="CW90" s="50">
        <v>138.67500000000246</v>
      </c>
      <c r="CX90" s="589">
        <v>264.69999999999891</v>
      </c>
      <c r="CY90" s="469"/>
      <c r="CZ90" s="50">
        <v>0</v>
      </c>
      <c r="DA90" s="50">
        <v>106.24999999999636</v>
      </c>
      <c r="DB90" s="50">
        <v>105.30000000000246</v>
      </c>
      <c r="DC90" s="50">
        <v>190</v>
      </c>
      <c r="DD90" s="469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69"/>
      <c r="DJ90" s="50">
        <v>135.38749999999845</v>
      </c>
      <c r="DK90" s="50">
        <v>0</v>
      </c>
      <c r="DL90" s="50">
        <v>0</v>
      </c>
      <c r="DM90" s="50">
        <v>0</v>
      </c>
      <c r="DN90" s="469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69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69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69"/>
      <c r="ED90" s="50">
        <v>104.49999999999909</v>
      </c>
      <c r="EE90" s="50">
        <v>0</v>
      </c>
      <c r="EF90" s="50">
        <v>0</v>
      </c>
      <c r="EG90" s="50">
        <v>0</v>
      </c>
      <c r="EH90" s="469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69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69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69"/>
      <c r="EX90" s="50">
        <v>122.36250000000018</v>
      </c>
      <c r="EY90" s="50">
        <v>0</v>
      </c>
      <c r="EZ90" s="50">
        <v>0</v>
      </c>
      <c r="FA90" s="50">
        <v>377.49999999998909</v>
      </c>
      <c r="FB90" s="469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69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69"/>
      <c r="FM90" s="50">
        <v>143.74999999999909</v>
      </c>
      <c r="FN90" s="50">
        <v>0</v>
      </c>
      <c r="FO90" s="50">
        <v>0</v>
      </c>
      <c r="FP90" s="50">
        <v>305.09999999998763</v>
      </c>
      <c r="FQ90" s="469"/>
      <c r="FR90" s="50">
        <v>61.387499999999818</v>
      </c>
      <c r="FS90" s="50">
        <v>0</v>
      </c>
      <c r="FT90" s="50">
        <v>0</v>
      </c>
      <c r="FU90" s="50">
        <v>356.69999999998618</v>
      </c>
      <c r="FV90" s="469"/>
      <c r="FW90" s="50">
        <v>67.324999999999363</v>
      </c>
      <c r="FX90" s="50">
        <v>0</v>
      </c>
      <c r="FY90" s="50">
        <v>0</v>
      </c>
      <c r="FZ90" s="50">
        <v>0</v>
      </c>
      <c r="GA90" s="469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69"/>
      <c r="GG90" s="50">
        <v>110.92499999999836</v>
      </c>
      <c r="GH90" s="50">
        <v>0</v>
      </c>
      <c r="GI90" s="50">
        <v>0</v>
      </c>
      <c r="GJ90" s="50">
        <v>0</v>
      </c>
      <c r="GK90" s="469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69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69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3385</v>
      </c>
      <c r="B91" s="46">
        <f t="shared" si="2"/>
        <v>8785.3000000000084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9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9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9"/>
      <c r="S91" s="457">
        <v>0</v>
      </c>
      <c r="T91" s="50">
        <v>0</v>
      </c>
      <c r="U91" s="507">
        <v>0</v>
      </c>
      <c r="V91" s="50">
        <f>'Punten per wedstrijd'!F90</f>
        <v>567.34999999999991</v>
      </c>
      <c r="W91" s="469"/>
      <c r="X91" s="50">
        <v>0</v>
      </c>
      <c r="Y91" s="50">
        <v>0</v>
      </c>
      <c r="Z91" s="50">
        <v>0</v>
      </c>
      <c r="AA91" s="50">
        <v>406.10000000000036</v>
      </c>
      <c r="AB91" s="469"/>
      <c r="AC91" s="50">
        <v>0</v>
      </c>
      <c r="AD91" s="50">
        <v>0</v>
      </c>
      <c r="AE91" s="50">
        <v>0</v>
      </c>
      <c r="AF91" s="50">
        <v>523.80000000000018</v>
      </c>
      <c r="AG91" s="469"/>
      <c r="AH91" s="50">
        <v>0</v>
      </c>
      <c r="AI91" s="50">
        <v>0</v>
      </c>
      <c r="AJ91" s="50">
        <v>0</v>
      </c>
      <c r="AK91" s="50">
        <v>347.5</v>
      </c>
      <c r="AL91" s="469"/>
      <c r="AM91" s="457">
        <v>0</v>
      </c>
      <c r="AN91" s="457">
        <v>0</v>
      </c>
      <c r="AO91" s="457">
        <v>0</v>
      </c>
      <c r="AP91" s="50">
        <v>831.34999999999945</v>
      </c>
      <c r="AQ91" s="469"/>
      <c r="AR91" s="50">
        <v>0</v>
      </c>
      <c r="AS91" s="50">
        <v>0</v>
      </c>
      <c r="AT91" s="50">
        <v>0</v>
      </c>
      <c r="AU91" s="50">
        <v>240.3</v>
      </c>
      <c r="AV91" s="469"/>
      <c r="AW91" s="50">
        <v>0</v>
      </c>
      <c r="AX91" s="50">
        <v>0</v>
      </c>
      <c r="AY91" s="50">
        <v>0</v>
      </c>
      <c r="AZ91" s="50">
        <v>611.29999999999927</v>
      </c>
      <c r="BA91" s="469"/>
      <c r="BB91" s="50">
        <v>0</v>
      </c>
      <c r="BC91" s="50">
        <v>0</v>
      </c>
      <c r="BD91" s="50">
        <v>0</v>
      </c>
      <c r="BE91" s="50">
        <v>742.89999999999986</v>
      </c>
      <c r="BF91" s="469"/>
      <c r="BG91" s="50">
        <v>0</v>
      </c>
      <c r="BH91" s="50">
        <v>0</v>
      </c>
      <c r="BI91" s="50">
        <v>0</v>
      </c>
      <c r="BJ91" s="50">
        <v>424.90000000000003</v>
      </c>
      <c r="BK91" s="469"/>
      <c r="BL91" s="50">
        <v>0</v>
      </c>
      <c r="BM91" s="50">
        <v>0</v>
      </c>
      <c r="BN91" s="50">
        <v>0</v>
      </c>
      <c r="BO91" s="50">
        <v>538.4</v>
      </c>
      <c r="BP91" s="469"/>
      <c r="BQ91" s="50">
        <v>0</v>
      </c>
      <c r="BR91" s="50">
        <v>0</v>
      </c>
      <c r="BS91" s="50">
        <v>0</v>
      </c>
      <c r="BT91" s="50">
        <v>806.50000000000091</v>
      </c>
      <c r="BU91" s="469"/>
      <c r="BV91" s="50">
        <v>0</v>
      </c>
      <c r="BW91" s="50">
        <v>0</v>
      </c>
      <c r="BX91" s="50">
        <v>0</v>
      </c>
      <c r="BY91" s="50">
        <v>44.800000000000182</v>
      </c>
      <c r="BZ91" s="469"/>
      <c r="CA91" s="50">
        <v>0</v>
      </c>
      <c r="CB91" s="50">
        <v>0</v>
      </c>
      <c r="CC91" s="50">
        <v>0</v>
      </c>
      <c r="CD91" s="50">
        <v>600.50000000000182</v>
      </c>
      <c r="CE91" s="469"/>
      <c r="CF91" s="50">
        <v>0</v>
      </c>
      <c r="CG91" s="50">
        <v>0</v>
      </c>
      <c r="CH91" s="50">
        <v>0</v>
      </c>
      <c r="CI91" s="50">
        <v>421.50000000000182</v>
      </c>
      <c r="CJ91" s="469"/>
      <c r="CK91" s="50">
        <v>0</v>
      </c>
      <c r="CL91" s="50">
        <v>0</v>
      </c>
      <c r="CM91" s="50">
        <v>0</v>
      </c>
      <c r="CN91" s="50">
        <v>237.2</v>
      </c>
      <c r="CO91" s="469"/>
      <c r="CP91" s="577">
        <v>0</v>
      </c>
      <c r="CQ91" s="577">
        <v>0</v>
      </c>
      <c r="CR91" s="577">
        <v>0</v>
      </c>
      <c r="CS91" s="50">
        <v>389.60000000000218</v>
      </c>
      <c r="CT91" s="469"/>
      <c r="CU91" s="50">
        <v>0</v>
      </c>
      <c r="CV91" s="50">
        <v>0</v>
      </c>
      <c r="CW91" s="50">
        <v>0</v>
      </c>
      <c r="CX91" s="589">
        <v>35.80000000000291</v>
      </c>
      <c r="CY91" s="469"/>
      <c r="CZ91" s="50">
        <v>0</v>
      </c>
      <c r="DA91" s="50">
        <v>0</v>
      </c>
      <c r="DB91" s="50">
        <v>0</v>
      </c>
      <c r="DC91" s="50">
        <v>155.4</v>
      </c>
      <c r="DD91" s="469"/>
      <c r="DE91" s="50"/>
      <c r="DF91" s="50"/>
      <c r="DG91" s="50"/>
      <c r="DH91" s="50"/>
      <c r="DI91" s="469"/>
      <c r="DJ91" s="50"/>
      <c r="DK91" s="50"/>
      <c r="DL91" s="50"/>
      <c r="DM91" s="50"/>
      <c r="DN91" s="469"/>
      <c r="DO91" s="50"/>
      <c r="DP91" s="50"/>
      <c r="DQ91" s="50"/>
      <c r="DR91" s="50"/>
      <c r="DS91" s="469"/>
      <c r="DT91" s="50"/>
      <c r="DU91" s="50"/>
      <c r="DV91" s="50"/>
      <c r="DW91" s="50"/>
      <c r="DX91" s="469"/>
      <c r="DY91" s="50"/>
      <c r="DZ91" s="50"/>
      <c r="EA91" s="50"/>
      <c r="EB91" s="50"/>
      <c r="EC91" s="469"/>
      <c r="ED91" s="50"/>
      <c r="EE91" s="50"/>
      <c r="EF91" s="50"/>
      <c r="EG91" s="50"/>
      <c r="EH91" s="469"/>
      <c r="EI91" s="50"/>
      <c r="EJ91" s="50"/>
      <c r="EK91" s="50"/>
      <c r="EL91" s="50"/>
      <c r="EM91" s="469"/>
      <c r="EN91" s="50"/>
      <c r="EO91" s="50"/>
      <c r="EP91" s="50"/>
      <c r="EQ91" s="50"/>
      <c r="ER91" s="469"/>
      <c r="ES91" s="50"/>
      <c r="ET91" s="50"/>
      <c r="EU91" s="50"/>
      <c r="EV91" s="50"/>
      <c r="EW91" s="469"/>
      <c r="EX91" s="50"/>
      <c r="EY91" s="50"/>
      <c r="EZ91" s="50"/>
      <c r="FA91" s="50"/>
      <c r="FB91" s="469"/>
      <c r="FC91" s="50"/>
      <c r="FD91" s="50"/>
      <c r="FE91" s="50"/>
      <c r="FF91" s="50"/>
      <c r="FG91" s="469"/>
      <c r="FH91" s="50"/>
      <c r="FI91" s="50"/>
      <c r="FJ91" s="50"/>
      <c r="FK91" s="50"/>
      <c r="FL91" s="469"/>
      <c r="FM91" s="50"/>
      <c r="FN91" s="50"/>
      <c r="FO91" s="50"/>
      <c r="FP91" s="50"/>
      <c r="FQ91" s="469"/>
      <c r="FR91" s="50"/>
      <c r="FS91" s="50"/>
      <c r="FT91" s="50"/>
      <c r="FU91" s="50"/>
      <c r="FV91" s="469"/>
      <c r="FW91" s="50"/>
      <c r="FX91" s="50"/>
      <c r="FY91" s="50"/>
      <c r="FZ91" s="50"/>
      <c r="GA91" s="469"/>
      <c r="GB91" s="50"/>
      <c r="GC91" s="50"/>
      <c r="GD91" s="50"/>
      <c r="GE91" s="50"/>
      <c r="GF91" s="469"/>
      <c r="GG91" s="50"/>
      <c r="GH91" s="50"/>
      <c r="GI91" s="50"/>
      <c r="GJ91" s="50"/>
      <c r="GK91" s="469"/>
      <c r="GL91" s="50"/>
      <c r="GM91" s="50"/>
      <c r="GN91" s="50"/>
      <c r="GO91" s="50"/>
      <c r="GP91" s="469"/>
      <c r="GQ91" s="50"/>
      <c r="GR91" s="50"/>
      <c r="GS91" s="50"/>
      <c r="GT91" s="50"/>
      <c r="GU91" s="469"/>
      <c r="GZ91" s="143"/>
      <c r="HA91" s="463"/>
      <c r="HI91" s="143"/>
      <c r="HJ91" s="463"/>
      <c r="HR91" s="143"/>
      <c r="HS91" s="463"/>
      <c r="IB91" s="463"/>
      <c r="IK91" s="463"/>
      <c r="IT91" s="463"/>
      <c r="JC91" s="463"/>
      <c r="JL91" s="463"/>
      <c r="JU91" s="463"/>
      <c r="KD91" s="463"/>
      <c r="KM91" s="463"/>
      <c r="KV91" s="463"/>
      <c r="LE91" s="463"/>
      <c r="MF91" s="463"/>
      <c r="MO91" s="463"/>
      <c r="MX91" s="463"/>
      <c r="NG91" s="463"/>
      <c r="NP91" s="463"/>
      <c r="NY91" s="463"/>
      <c r="OE91" s="37"/>
    </row>
    <row r="92" spans="1:396" ht="18">
      <c r="A92" s="41" t="s">
        <v>755</v>
      </c>
      <c r="B92" s="46">
        <f t="shared" si="2"/>
        <v>44874.924999999981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9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9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9"/>
      <c r="S92" s="457">
        <v>15.750000000000114</v>
      </c>
      <c r="T92" s="50">
        <v>60.000000000000114</v>
      </c>
      <c r="U92" s="507">
        <v>118.65000000000038</v>
      </c>
      <c r="V92" s="50">
        <f>'Punten per wedstrijd'!F91</f>
        <v>201.50000000000068</v>
      </c>
      <c r="W92" s="469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9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9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9"/>
      <c r="AM92" s="457">
        <v>84.799999999999955</v>
      </c>
      <c r="AN92" s="457">
        <v>178.75000000000045</v>
      </c>
      <c r="AO92" s="457">
        <v>226.01249999999993</v>
      </c>
      <c r="AP92" s="50">
        <v>485.90000000000009</v>
      </c>
      <c r="AQ92" s="469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9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9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9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9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9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9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9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9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9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9"/>
      <c r="CP92" s="577">
        <v>101.349999999999</v>
      </c>
      <c r="CQ92" s="577">
        <v>248.30000000000155</v>
      </c>
      <c r="CR92" s="577">
        <v>376.49999999999932</v>
      </c>
      <c r="CS92" s="50">
        <v>279.199999999998</v>
      </c>
      <c r="CT92" s="469"/>
      <c r="CU92" s="50">
        <v>0</v>
      </c>
      <c r="CV92" s="50">
        <v>103.95000000000164</v>
      </c>
      <c r="CW92" s="50">
        <v>118.04999999999973</v>
      </c>
      <c r="CX92" s="589">
        <v>316.89999999999782</v>
      </c>
      <c r="CY92" s="469"/>
      <c r="CZ92" s="50">
        <v>0</v>
      </c>
      <c r="DA92" s="50">
        <v>143.25</v>
      </c>
      <c r="DB92" s="50">
        <v>262.64999999999918</v>
      </c>
      <c r="DC92" s="50">
        <v>149.5</v>
      </c>
      <c r="DD92" s="469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69"/>
      <c r="DJ92" s="50">
        <v>24.0750000000005</v>
      </c>
      <c r="DK92" s="50">
        <v>0</v>
      </c>
      <c r="DL92" s="50">
        <v>0</v>
      </c>
      <c r="DM92" s="50">
        <v>0</v>
      </c>
      <c r="DN92" s="469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69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69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69"/>
      <c r="ED92" s="50">
        <v>66.000000000000455</v>
      </c>
      <c r="EE92" s="50">
        <v>0</v>
      </c>
      <c r="EF92" s="50">
        <v>0</v>
      </c>
      <c r="EG92" s="50">
        <v>0</v>
      </c>
      <c r="EH92" s="469"/>
      <c r="EI92" s="50">
        <v>49.162500000000364</v>
      </c>
      <c r="EJ92" s="50">
        <v>0</v>
      </c>
      <c r="EK92" s="50">
        <v>123.67499999999973</v>
      </c>
      <c r="EL92" s="50">
        <v>393</v>
      </c>
      <c r="EM92" s="469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69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69"/>
      <c r="EX92" s="50">
        <v>70.249999999999091</v>
      </c>
      <c r="EY92" s="50">
        <v>0</v>
      </c>
      <c r="EZ92" s="50">
        <v>0</v>
      </c>
      <c r="FA92" s="50">
        <v>300.99999999999636</v>
      </c>
      <c r="FB92" s="469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69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69"/>
      <c r="FM92" s="50">
        <v>27.887499999999818</v>
      </c>
      <c r="FN92" s="50">
        <v>0</v>
      </c>
      <c r="FO92" s="50">
        <v>0</v>
      </c>
      <c r="FP92" s="50">
        <v>160.79999999999927</v>
      </c>
      <c r="FQ92" s="469"/>
      <c r="FR92" s="50">
        <v>55.112500000001091</v>
      </c>
      <c r="FS92" s="50">
        <v>0</v>
      </c>
      <c r="FT92" s="50">
        <v>0</v>
      </c>
      <c r="FU92" s="50">
        <v>418</v>
      </c>
      <c r="FV92" s="469"/>
      <c r="FW92" s="50">
        <v>94.175000000000409</v>
      </c>
      <c r="FX92" s="50">
        <v>0</v>
      </c>
      <c r="FY92" s="50">
        <v>0</v>
      </c>
      <c r="FZ92" s="50">
        <v>0</v>
      </c>
      <c r="GA92" s="469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69"/>
      <c r="GG92" s="50">
        <v>12.675000000001091</v>
      </c>
      <c r="GH92" s="50">
        <v>0</v>
      </c>
      <c r="GI92" s="50">
        <v>0</v>
      </c>
      <c r="GJ92" s="50">
        <v>0</v>
      </c>
      <c r="GK92" s="469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69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69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44761.987500000199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9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9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9"/>
      <c r="S93" s="457">
        <v>91.549999999999898</v>
      </c>
      <c r="T93" s="50">
        <v>55.100000000000023</v>
      </c>
      <c r="U93" s="507">
        <v>226.80000000000015</v>
      </c>
      <c r="V93" s="50">
        <f>'Punten per wedstrijd'!F92</f>
        <v>163.50000000000045</v>
      </c>
      <c r="W93" s="469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9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9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9"/>
      <c r="AM93" s="457">
        <v>113.9000000000002</v>
      </c>
      <c r="AN93" s="457">
        <v>274.80000000000018</v>
      </c>
      <c r="AO93" s="457">
        <v>193.31250000000034</v>
      </c>
      <c r="AP93" s="50">
        <v>667.10000000000082</v>
      </c>
      <c r="AQ93" s="469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9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9"/>
      <c r="BB93" s="50">
        <v>0</v>
      </c>
      <c r="BC93" s="50">
        <v>285.79999999999973</v>
      </c>
      <c r="BD93" s="50">
        <v>351.37500000000068</v>
      </c>
      <c r="BE93" s="50">
        <v>464</v>
      </c>
      <c r="BF93" s="469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9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9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9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9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9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9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9"/>
      <c r="CP93" s="577">
        <v>130.05000000000064</v>
      </c>
      <c r="CQ93" s="577">
        <v>232.40000000000055</v>
      </c>
      <c r="CR93" s="577">
        <v>238.42499999999905</v>
      </c>
      <c r="CS93" s="50">
        <v>369.5</v>
      </c>
      <c r="CT93" s="469"/>
      <c r="CU93" s="50">
        <v>0</v>
      </c>
      <c r="CV93" s="50">
        <v>118.25</v>
      </c>
      <c r="CW93" s="50">
        <v>106.64999999999986</v>
      </c>
      <c r="CX93" s="589">
        <v>230.59999999999854</v>
      </c>
      <c r="CY93" s="469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9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69"/>
      <c r="DJ93" s="50">
        <v>26.224999999999909</v>
      </c>
      <c r="DK93" s="50">
        <v>0</v>
      </c>
      <c r="DL93" s="50">
        <v>0</v>
      </c>
      <c r="DM93" s="50">
        <v>0</v>
      </c>
      <c r="DN93" s="469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69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69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69"/>
      <c r="ED93" s="50">
        <v>52.724999999999</v>
      </c>
      <c r="EE93" s="50">
        <v>0</v>
      </c>
      <c r="EF93" s="50">
        <v>0</v>
      </c>
      <c r="EG93" s="50">
        <v>0</v>
      </c>
      <c r="EH93" s="469"/>
      <c r="EI93" s="50">
        <v>58.624999999999091</v>
      </c>
      <c r="EJ93" s="50">
        <v>0</v>
      </c>
      <c r="EK93" s="50">
        <v>114</v>
      </c>
      <c r="EL93" s="50">
        <v>250.29999999999745</v>
      </c>
      <c r="EM93" s="469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69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69"/>
      <c r="EX93" s="50">
        <v>74.625000000000909</v>
      </c>
      <c r="EY93" s="50">
        <v>0</v>
      </c>
      <c r="EZ93" s="50">
        <v>0</v>
      </c>
      <c r="FA93" s="50">
        <v>119.99999999999818</v>
      </c>
      <c r="FB93" s="469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69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69"/>
      <c r="FM93" s="50">
        <v>82.324999999999818</v>
      </c>
      <c r="FN93" s="50">
        <v>0</v>
      </c>
      <c r="FO93" s="50">
        <v>0</v>
      </c>
      <c r="FP93" s="50">
        <v>124.49999999999818</v>
      </c>
      <c r="FQ93" s="469"/>
      <c r="FR93" s="50">
        <v>31.75</v>
      </c>
      <c r="FS93" s="50">
        <v>0</v>
      </c>
      <c r="FT93" s="50">
        <v>0</v>
      </c>
      <c r="FU93" s="50">
        <v>360.90000000000146</v>
      </c>
      <c r="FV93" s="469"/>
      <c r="FW93" s="50">
        <v>96.450000000000273</v>
      </c>
      <c r="FX93" s="50">
        <v>0</v>
      </c>
      <c r="FY93" s="50">
        <v>0</v>
      </c>
      <c r="FZ93" s="50">
        <v>0</v>
      </c>
      <c r="GA93" s="469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69"/>
      <c r="GG93" s="50">
        <v>118.82500000000255</v>
      </c>
      <c r="GH93" s="50">
        <v>0</v>
      </c>
      <c r="GI93" s="50">
        <v>0</v>
      </c>
      <c r="GJ93" s="50">
        <v>0</v>
      </c>
      <c r="GK93" s="469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69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69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58036.575000000055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9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9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9"/>
      <c r="S94" s="457">
        <v>28.875</v>
      </c>
      <c r="T94" s="50">
        <v>183.24999999999989</v>
      </c>
      <c r="U94" s="507">
        <v>135.00000000000034</v>
      </c>
      <c r="V94" s="50">
        <f>'Punten per wedstrijd'!F93</f>
        <v>231.7999999999995</v>
      </c>
      <c r="W94" s="469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9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9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9"/>
      <c r="AM94" s="457">
        <v>125.85000000000002</v>
      </c>
      <c r="AN94" s="457">
        <v>275.95000000000073</v>
      </c>
      <c r="AO94" s="457">
        <v>188.40000000000123</v>
      </c>
      <c r="AP94" s="50">
        <v>479.00000000000182</v>
      </c>
      <c r="AQ94" s="469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9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9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9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9"/>
      <c r="BL94" s="50">
        <v>0</v>
      </c>
      <c r="BM94" s="50">
        <v>3.0000000000004547</v>
      </c>
      <c r="BN94" s="50">
        <v>134.99999999999932</v>
      </c>
      <c r="BO94" s="50">
        <v>111</v>
      </c>
      <c r="BP94" s="469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9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9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9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9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9"/>
      <c r="CP94" s="577">
        <v>118.34999999999945</v>
      </c>
      <c r="CQ94" s="577">
        <v>226.55000000000109</v>
      </c>
      <c r="CR94" s="577">
        <v>337.27500000000055</v>
      </c>
      <c r="CS94" s="50">
        <v>495.10000000000036</v>
      </c>
      <c r="CT94" s="469"/>
      <c r="CU94" s="50">
        <v>0</v>
      </c>
      <c r="CV94" s="50">
        <v>152.27500000000055</v>
      </c>
      <c r="CW94" s="50">
        <v>427.83749999999782</v>
      </c>
      <c r="CX94" s="589">
        <v>664.20000000000073</v>
      </c>
      <c r="CY94" s="469"/>
      <c r="CZ94" s="50">
        <v>0</v>
      </c>
      <c r="DA94" s="50">
        <v>143.50000000000364</v>
      </c>
      <c r="DB94" s="50">
        <v>160.64999999999918</v>
      </c>
      <c r="DC94" s="50">
        <v>126</v>
      </c>
      <c r="DD94" s="469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69"/>
      <c r="DJ94" s="50">
        <v>89.325000000000728</v>
      </c>
      <c r="DK94" s="50">
        <v>0</v>
      </c>
      <c r="DL94" s="50">
        <v>0</v>
      </c>
      <c r="DM94" s="50">
        <v>0</v>
      </c>
      <c r="DN94" s="469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69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69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69"/>
      <c r="ED94" s="50">
        <v>0</v>
      </c>
      <c r="EE94" s="50">
        <v>0</v>
      </c>
      <c r="EF94" s="50">
        <v>0</v>
      </c>
      <c r="EG94" s="50">
        <v>0</v>
      </c>
      <c r="EH94" s="469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69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69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69"/>
      <c r="EX94" s="50">
        <v>39.749999999998181</v>
      </c>
      <c r="EY94" s="50">
        <v>0</v>
      </c>
      <c r="EZ94" s="50">
        <v>0</v>
      </c>
      <c r="FA94" s="50">
        <v>200.29999999999563</v>
      </c>
      <c r="FB94" s="469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69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69"/>
      <c r="FM94" s="50">
        <v>66.324999999999818</v>
      </c>
      <c r="FN94" s="50">
        <v>0</v>
      </c>
      <c r="FO94" s="50">
        <v>0</v>
      </c>
      <c r="FP94" s="50">
        <v>105.29999999999927</v>
      </c>
      <c r="FQ94" s="469"/>
      <c r="FR94" s="50">
        <v>41.224999999998545</v>
      </c>
      <c r="FS94" s="50">
        <v>0</v>
      </c>
      <c r="FT94" s="50">
        <v>0</v>
      </c>
      <c r="FU94" s="50">
        <v>468.20000000000073</v>
      </c>
      <c r="FV94" s="469"/>
      <c r="FW94" s="50">
        <v>41.149999999999864</v>
      </c>
      <c r="FX94" s="50">
        <v>0</v>
      </c>
      <c r="FY94" s="50">
        <v>0</v>
      </c>
      <c r="FZ94" s="50">
        <v>0</v>
      </c>
      <c r="GA94" s="469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69"/>
      <c r="GG94" s="50">
        <v>137.29999999999836</v>
      </c>
      <c r="GH94" s="50">
        <v>0</v>
      </c>
      <c r="GI94" s="50">
        <v>0</v>
      </c>
      <c r="GJ94" s="50">
        <v>0</v>
      </c>
      <c r="GK94" s="469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69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69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57164.653749999932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9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9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9"/>
      <c r="S95" s="457">
        <v>61.874999999999886</v>
      </c>
      <c r="T95" s="50">
        <v>104.05000000000007</v>
      </c>
      <c r="U95" s="507">
        <v>143.62499999999983</v>
      </c>
      <c r="V95" s="50">
        <f>'Punten per wedstrijd'!F94</f>
        <v>227.90000000000032</v>
      </c>
      <c r="W95" s="469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9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9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9"/>
      <c r="AM95" s="457">
        <v>78.375000000000114</v>
      </c>
      <c r="AN95" s="457">
        <v>231.45000000000073</v>
      </c>
      <c r="AO95" s="457">
        <v>223.42500000000041</v>
      </c>
      <c r="AP95" s="50">
        <v>456.90000000000146</v>
      </c>
      <c r="AQ95" s="469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9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9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9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9"/>
      <c r="BL95" s="50">
        <v>0</v>
      </c>
      <c r="BM95" s="50">
        <v>87.950000000001182</v>
      </c>
      <c r="BN95" s="50">
        <v>135</v>
      </c>
      <c r="BO95" s="50">
        <v>141.6</v>
      </c>
      <c r="BP95" s="469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9"/>
      <c r="BV95" s="50">
        <v>0</v>
      </c>
      <c r="BW95" s="50">
        <v>454.14999999999964</v>
      </c>
      <c r="BX95" s="50">
        <v>475.19999999999959</v>
      </c>
      <c r="BY95" s="50">
        <v>663</v>
      </c>
      <c r="BZ95" s="469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9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9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9"/>
      <c r="CP95" s="577">
        <v>134.32499999999982</v>
      </c>
      <c r="CQ95" s="577">
        <v>274.09999999999764</v>
      </c>
      <c r="CR95" s="577">
        <v>285.75</v>
      </c>
      <c r="CS95" s="50">
        <v>400.69999999999709</v>
      </c>
      <c r="CT95" s="469"/>
      <c r="CU95" s="50">
        <v>0</v>
      </c>
      <c r="CV95" s="50">
        <v>123.44999999999982</v>
      </c>
      <c r="CW95" s="50">
        <v>306.97500000000014</v>
      </c>
      <c r="CX95" s="589">
        <v>824.19999999999709</v>
      </c>
      <c r="CY95" s="469"/>
      <c r="CZ95" s="50">
        <v>0</v>
      </c>
      <c r="DA95" s="50">
        <v>142.49999999999818</v>
      </c>
      <c r="DB95" s="50">
        <v>29.25</v>
      </c>
      <c r="DC95" s="50">
        <v>36</v>
      </c>
      <c r="DD95" s="469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69"/>
      <c r="DJ95" s="50">
        <v>84.700000000000728</v>
      </c>
      <c r="DK95" s="50">
        <v>0</v>
      </c>
      <c r="DL95" s="50">
        <v>0</v>
      </c>
      <c r="DM95" s="50">
        <v>0</v>
      </c>
      <c r="DN95" s="469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69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69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69"/>
      <c r="ED95" s="50">
        <v>14.324999999999818</v>
      </c>
      <c r="EE95" s="50">
        <v>0</v>
      </c>
      <c r="EF95" s="50">
        <v>0</v>
      </c>
      <c r="EG95" s="50">
        <v>0</v>
      </c>
      <c r="EH95" s="469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69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69"/>
      <c r="ES95" s="50">
        <v>69.125</v>
      </c>
      <c r="ET95" s="50">
        <v>176</v>
      </c>
      <c r="EU95" s="50">
        <v>211.34999999999945</v>
      </c>
      <c r="EV95" s="50">
        <v>0</v>
      </c>
      <c r="EW95" s="469"/>
      <c r="EX95" s="50">
        <v>32.625000000001819</v>
      </c>
      <c r="EY95" s="50">
        <v>0</v>
      </c>
      <c r="EZ95" s="50">
        <v>0</v>
      </c>
      <c r="FA95" s="50">
        <v>263.50000000000364</v>
      </c>
      <c r="FB95" s="469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69"/>
      <c r="FH95" s="50">
        <v>47.450000000001637</v>
      </c>
      <c r="FI95" s="50">
        <v>0</v>
      </c>
      <c r="FJ95" s="50">
        <v>174.75</v>
      </c>
      <c r="FK95" s="50">
        <v>198.5</v>
      </c>
      <c r="FL95" s="469"/>
      <c r="FM95" s="50">
        <v>87.250000000001819</v>
      </c>
      <c r="FN95" s="50">
        <v>0</v>
      </c>
      <c r="FO95" s="50">
        <v>0</v>
      </c>
      <c r="FP95" s="50">
        <v>335.20000000000437</v>
      </c>
      <c r="FQ95" s="469"/>
      <c r="FR95" s="50">
        <v>19.050000000002001</v>
      </c>
      <c r="FS95" s="50">
        <v>0</v>
      </c>
      <c r="FT95" s="50">
        <v>0</v>
      </c>
      <c r="FU95" s="50">
        <v>679.15000000000509</v>
      </c>
      <c r="FV95" s="469"/>
      <c r="FW95" s="50">
        <v>18.924999999999727</v>
      </c>
      <c r="FX95" s="50">
        <v>0</v>
      </c>
      <c r="FY95" s="50">
        <v>0</v>
      </c>
      <c r="FZ95" s="50">
        <v>0</v>
      </c>
      <c r="GA95" s="469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69"/>
      <c r="GG95" s="50">
        <v>124.95000000000164</v>
      </c>
      <c r="GH95" s="50">
        <v>0</v>
      </c>
      <c r="GI95" s="50">
        <v>0</v>
      </c>
      <c r="GJ95" s="50">
        <v>0</v>
      </c>
      <c r="GK95" s="469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69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69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56033.812500000153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9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9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9"/>
      <c r="S96" s="457">
        <v>52.349999999999966</v>
      </c>
      <c r="T96" s="50">
        <v>65.050000000000068</v>
      </c>
      <c r="U96" s="507">
        <v>150.07500000000095</v>
      </c>
      <c r="V96" s="50">
        <f>'Punten per wedstrijd'!F95</f>
        <v>149.30000000000041</v>
      </c>
      <c r="W96" s="469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9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9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9"/>
      <c r="AM96" s="457">
        <v>155.35000000000014</v>
      </c>
      <c r="AN96" s="457">
        <v>227.09999999999991</v>
      </c>
      <c r="AO96" s="457">
        <v>326.70000000000027</v>
      </c>
      <c r="AP96" s="50">
        <v>432.59999999999854</v>
      </c>
      <c r="AQ96" s="469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9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9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9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9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9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9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9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9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9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9"/>
      <c r="CP96" s="577">
        <v>121.724999999999</v>
      </c>
      <c r="CQ96" s="577">
        <v>304.54999999999927</v>
      </c>
      <c r="CR96" s="577">
        <v>283.12499999999727</v>
      </c>
      <c r="CS96" s="50">
        <v>417.90000000000146</v>
      </c>
      <c r="CT96" s="469"/>
      <c r="CU96" s="50">
        <v>0</v>
      </c>
      <c r="CV96" s="50">
        <v>219.70000000000073</v>
      </c>
      <c r="CW96" s="50">
        <v>411.03749999999945</v>
      </c>
      <c r="CX96" s="589">
        <v>946.100000000004</v>
      </c>
      <c r="CY96" s="469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9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69"/>
      <c r="DJ96" s="50">
        <v>200.02500000000009</v>
      </c>
      <c r="DK96" s="50">
        <v>0</v>
      </c>
      <c r="DL96" s="50">
        <v>0</v>
      </c>
      <c r="DM96" s="50">
        <v>0</v>
      </c>
      <c r="DN96" s="469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69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69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69"/>
      <c r="ED96" s="50">
        <v>10.649999999999636</v>
      </c>
      <c r="EE96" s="50">
        <v>0</v>
      </c>
      <c r="EF96" s="50">
        <v>0</v>
      </c>
      <c r="EG96" s="50">
        <v>0</v>
      </c>
      <c r="EH96" s="469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69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69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69"/>
      <c r="EX96" s="50">
        <v>38.925000000000182</v>
      </c>
      <c r="EY96" s="50">
        <v>0</v>
      </c>
      <c r="EZ96" s="50">
        <v>0</v>
      </c>
      <c r="FA96" s="50">
        <v>251.10000000000582</v>
      </c>
      <c r="FB96" s="469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69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69"/>
      <c r="FM96" s="50">
        <v>37.475000000001273</v>
      </c>
      <c r="FN96" s="50">
        <v>0</v>
      </c>
      <c r="FO96" s="50">
        <v>0</v>
      </c>
      <c r="FP96" s="50">
        <v>276.00000000000364</v>
      </c>
      <c r="FQ96" s="469"/>
      <c r="FR96" s="50">
        <v>29.625000000003638</v>
      </c>
      <c r="FS96" s="50">
        <v>0</v>
      </c>
      <c r="FT96" s="50">
        <v>0</v>
      </c>
      <c r="FU96" s="50">
        <v>329.80000000000291</v>
      </c>
      <c r="FV96" s="469"/>
      <c r="FW96" s="50">
        <v>19.950000000000273</v>
      </c>
      <c r="FX96" s="50">
        <v>0</v>
      </c>
      <c r="FY96" s="50">
        <v>0</v>
      </c>
      <c r="FZ96" s="50">
        <v>0</v>
      </c>
      <c r="GA96" s="469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69"/>
      <c r="GG96" s="50">
        <v>87.525000000002365</v>
      </c>
      <c r="GH96" s="50">
        <v>0</v>
      </c>
      <c r="GI96" s="50">
        <v>0</v>
      </c>
      <c r="GJ96" s="50">
        <v>0</v>
      </c>
      <c r="GK96" s="469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69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69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54093.425000000054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9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9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9"/>
      <c r="S97" s="457">
        <v>67.125</v>
      </c>
      <c r="T97" s="50">
        <v>120.6500000000002</v>
      </c>
      <c r="U97" s="507">
        <v>280.87499999999966</v>
      </c>
      <c r="V97" s="50">
        <f>'Punten per wedstrijd'!F96</f>
        <v>283.29999999999995</v>
      </c>
      <c r="W97" s="469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9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9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9"/>
      <c r="AM97" s="457">
        <v>167.60000000000014</v>
      </c>
      <c r="AN97" s="457">
        <v>331.65000000000009</v>
      </c>
      <c r="AO97" s="457">
        <v>362.10000000000082</v>
      </c>
      <c r="AP97" s="50">
        <v>545.30000000000291</v>
      </c>
      <c r="AQ97" s="469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9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9"/>
      <c r="BB97" s="50">
        <v>0</v>
      </c>
      <c r="BC97" s="50">
        <v>217.70000000000073</v>
      </c>
      <c r="BD97" s="50">
        <v>132.75</v>
      </c>
      <c r="BE97" s="50">
        <v>452.5</v>
      </c>
      <c r="BF97" s="469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9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9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9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9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9"/>
      <c r="CF97" s="50">
        <v>0</v>
      </c>
      <c r="CG97" s="50">
        <v>290.00000000000136</v>
      </c>
      <c r="CH97" s="50">
        <v>97.274999999999864</v>
      </c>
      <c r="CI97" s="50">
        <v>357</v>
      </c>
      <c r="CJ97" s="469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9"/>
      <c r="CP97" s="577">
        <v>126.22499999999809</v>
      </c>
      <c r="CQ97" s="577">
        <v>294.29999999999927</v>
      </c>
      <c r="CR97" s="577">
        <v>279.52500000000055</v>
      </c>
      <c r="CS97" s="50">
        <v>407.30000000000109</v>
      </c>
      <c r="CT97" s="469"/>
      <c r="CU97" s="50">
        <v>0</v>
      </c>
      <c r="CV97" s="50">
        <v>321.47500000000127</v>
      </c>
      <c r="CW97" s="50">
        <v>455.92500000000246</v>
      </c>
      <c r="CX97" s="589">
        <v>484.00000000000182</v>
      </c>
      <c r="CY97" s="469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9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69"/>
      <c r="DJ97" s="50">
        <v>0</v>
      </c>
      <c r="DK97" s="50">
        <v>0</v>
      </c>
      <c r="DL97" s="50">
        <v>0</v>
      </c>
      <c r="DM97" s="50">
        <v>0</v>
      </c>
      <c r="DN97" s="469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69"/>
      <c r="DT97" s="50">
        <v>0</v>
      </c>
      <c r="DU97" s="50">
        <v>0</v>
      </c>
      <c r="DV97" s="50">
        <v>540.22499999999945</v>
      </c>
      <c r="DW97" s="50">
        <v>456.69999999999891</v>
      </c>
      <c r="DX97" s="469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69"/>
      <c r="ED97" s="50">
        <v>0</v>
      </c>
      <c r="EE97" s="50">
        <v>0</v>
      </c>
      <c r="EF97" s="50">
        <v>0</v>
      </c>
      <c r="EG97" s="50">
        <v>0</v>
      </c>
      <c r="EH97" s="469"/>
      <c r="EI97" s="50">
        <v>0</v>
      </c>
      <c r="EJ97" s="50">
        <v>0</v>
      </c>
      <c r="EK97" s="50">
        <v>114.00000000000546</v>
      </c>
      <c r="EL97" s="50">
        <v>240.50000000000728</v>
      </c>
      <c r="EM97" s="469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69"/>
      <c r="ES97" s="50">
        <v>0</v>
      </c>
      <c r="ET97" s="50">
        <v>253.949999999998</v>
      </c>
      <c r="EU97" s="50">
        <v>269.62500000000546</v>
      </c>
      <c r="EV97" s="50">
        <v>0</v>
      </c>
      <c r="EW97" s="469"/>
      <c r="EX97" s="50">
        <v>0</v>
      </c>
      <c r="EY97" s="50">
        <v>0</v>
      </c>
      <c r="EZ97" s="50">
        <v>0</v>
      </c>
      <c r="FA97" s="50">
        <v>234.00000000000364</v>
      </c>
      <c r="FB97" s="469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69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69"/>
      <c r="FM97" s="50">
        <v>0</v>
      </c>
      <c r="FN97" s="50">
        <v>0</v>
      </c>
      <c r="FO97" s="50">
        <v>0</v>
      </c>
      <c r="FP97" s="50">
        <v>148.39999999999782</v>
      </c>
      <c r="FQ97" s="469"/>
      <c r="FR97" s="50">
        <v>0</v>
      </c>
      <c r="FS97" s="50">
        <v>0</v>
      </c>
      <c r="FT97" s="50">
        <v>0</v>
      </c>
      <c r="FU97" s="50">
        <v>413.50000000000364</v>
      </c>
      <c r="FV97" s="469"/>
      <c r="FW97" s="50">
        <v>0</v>
      </c>
      <c r="FX97" s="50">
        <v>0</v>
      </c>
      <c r="FY97" s="50">
        <v>0</v>
      </c>
      <c r="FZ97" s="50">
        <v>0</v>
      </c>
      <c r="GA97" s="469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69"/>
      <c r="GG97" s="50">
        <v>0</v>
      </c>
      <c r="GH97" s="50">
        <v>0</v>
      </c>
      <c r="GI97" s="50">
        <v>0</v>
      </c>
      <c r="GJ97" s="50">
        <v>0</v>
      </c>
      <c r="GK97" s="469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69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69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2031</v>
      </c>
      <c r="B98" s="46">
        <f t="shared" si="2"/>
        <v>25661.249999999953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9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9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9"/>
      <c r="S98" s="457">
        <v>0</v>
      </c>
      <c r="T98" s="50">
        <v>0</v>
      </c>
      <c r="U98" s="507">
        <v>421.5750000000001</v>
      </c>
      <c r="V98" s="50">
        <f>'Punten per wedstrijd'!F97</f>
        <v>172</v>
      </c>
      <c r="W98" s="469"/>
      <c r="X98" s="50">
        <v>0</v>
      </c>
      <c r="Y98" s="50">
        <v>0</v>
      </c>
      <c r="Z98" s="50">
        <v>295.12500000000034</v>
      </c>
      <c r="AA98" s="50">
        <v>247.50000000000045</v>
      </c>
      <c r="AB98" s="469"/>
      <c r="AC98" s="50">
        <v>0</v>
      </c>
      <c r="AD98" s="50">
        <v>0</v>
      </c>
      <c r="AE98" s="50">
        <v>487.95000000000095</v>
      </c>
      <c r="AF98" s="50">
        <v>799.70000000000073</v>
      </c>
      <c r="AG98" s="469"/>
      <c r="AH98" s="50">
        <v>0</v>
      </c>
      <c r="AI98" s="50">
        <v>0</v>
      </c>
      <c r="AJ98" s="50">
        <v>545.62500000000102</v>
      </c>
      <c r="AK98" s="50">
        <v>660.00000000000045</v>
      </c>
      <c r="AL98" s="469"/>
      <c r="AM98" s="457">
        <v>0</v>
      </c>
      <c r="AN98" s="457">
        <v>0</v>
      </c>
      <c r="AO98" s="457">
        <v>248.85000000000082</v>
      </c>
      <c r="AP98" s="50">
        <v>621.59999999999945</v>
      </c>
      <c r="AQ98" s="469"/>
      <c r="AR98" s="50">
        <v>0</v>
      </c>
      <c r="AS98" s="50">
        <v>0</v>
      </c>
      <c r="AT98" s="50">
        <v>151.50000000000136</v>
      </c>
      <c r="AU98" s="50">
        <v>399.9</v>
      </c>
      <c r="AV98" s="469"/>
      <c r="AW98" s="50">
        <v>0</v>
      </c>
      <c r="AX98" s="50">
        <v>0</v>
      </c>
      <c r="AY98" s="50">
        <v>107.55000000000177</v>
      </c>
      <c r="AZ98" s="50">
        <v>790.20000000000073</v>
      </c>
      <c r="BA98" s="469"/>
      <c r="BB98" s="50">
        <v>0</v>
      </c>
      <c r="BC98" s="50">
        <v>0</v>
      </c>
      <c r="BD98" s="50">
        <v>324.30000000000177</v>
      </c>
      <c r="BE98" s="50">
        <v>473</v>
      </c>
      <c r="BF98" s="469"/>
      <c r="BG98" s="50">
        <v>0</v>
      </c>
      <c r="BH98" s="50">
        <v>0</v>
      </c>
      <c r="BI98" s="50">
        <v>218.4750000000015</v>
      </c>
      <c r="BJ98" s="50">
        <v>191.7</v>
      </c>
      <c r="BK98" s="469"/>
      <c r="BL98" s="50">
        <v>0</v>
      </c>
      <c r="BM98" s="50">
        <v>0</v>
      </c>
      <c r="BN98" s="50">
        <v>349.27500000000191</v>
      </c>
      <c r="BO98" s="50">
        <v>181</v>
      </c>
      <c r="BP98" s="469"/>
      <c r="BQ98" s="50">
        <v>0</v>
      </c>
      <c r="BR98" s="50">
        <v>0</v>
      </c>
      <c r="BS98" s="50">
        <v>221.02500000000123</v>
      </c>
      <c r="BT98" s="50">
        <v>482.5</v>
      </c>
      <c r="BU98" s="469"/>
      <c r="BV98" s="50">
        <v>0</v>
      </c>
      <c r="BW98" s="50">
        <v>0</v>
      </c>
      <c r="BX98" s="50">
        <v>415.80000000000177</v>
      </c>
      <c r="BY98" s="50">
        <v>385.10000000000036</v>
      </c>
      <c r="BZ98" s="469"/>
      <c r="CA98" s="50">
        <v>0</v>
      </c>
      <c r="CB98" s="50">
        <v>0</v>
      </c>
      <c r="CC98" s="50">
        <v>276.15000000000055</v>
      </c>
      <c r="CD98" s="50">
        <v>461.5</v>
      </c>
      <c r="CE98" s="469"/>
      <c r="CF98" s="50">
        <v>0</v>
      </c>
      <c r="CG98" s="50">
        <v>0</v>
      </c>
      <c r="CH98" s="50">
        <v>243.52500000000055</v>
      </c>
      <c r="CI98" s="50">
        <v>435.00000000000182</v>
      </c>
      <c r="CJ98" s="469"/>
      <c r="CK98" s="50">
        <v>0</v>
      </c>
      <c r="CL98" s="50">
        <v>0</v>
      </c>
      <c r="CM98" s="50">
        <v>142.20000000000027</v>
      </c>
      <c r="CN98" s="50">
        <v>262.5</v>
      </c>
      <c r="CO98" s="469"/>
      <c r="CP98" s="577">
        <v>0</v>
      </c>
      <c r="CQ98" s="577">
        <v>0</v>
      </c>
      <c r="CR98" s="577">
        <v>339.60000000000082</v>
      </c>
      <c r="CS98" s="50">
        <v>476.10000000000036</v>
      </c>
      <c r="CT98" s="469"/>
      <c r="CU98" s="50">
        <v>0</v>
      </c>
      <c r="CV98" s="50">
        <v>0</v>
      </c>
      <c r="CW98" s="50">
        <v>93.074999999998909</v>
      </c>
      <c r="CX98" s="589">
        <v>490</v>
      </c>
      <c r="CY98" s="469"/>
      <c r="CZ98" s="50">
        <v>0</v>
      </c>
      <c r="DA98" s="50">
        <v>0</v>
      </c>
      <c r="DB98" s="50">
        <v>4.8749999999986358</v>
      </c>
      <c r="DC98" s="50">
        <v>179.7</v>
      </c>
      <c r="DD98" s="469"/>
      <c r="DE98" s="50">
        <v>0</v>
      </c>
      <c r="DF98" s="50">
        <v>0</v>
      </c>
      <c r="DG98" s="50">
        <v>0</v>
      </c>
      <c r="DH98" s="50">
        <v>1449.1</v>
      </c>
      <c r="DI98" s="469"/>
      <c r="DJ98" s="50">
        <v>0</v>
      </c>
      <c r="DK98" s="50">
        <v>0</v>
      </c>
      <c r="DL98" s="50">
        <v>0</v>
      </c>
      <c r="DM98" s="50">
        <v>0</v>
      </c>
      <c r="DN98" s="469"/>
      <c r="DO98" s="50">
        <v>0</v>
      </c>
      <c r="DP98" s="50">
        <v>0</v>
      </c>
      <c r="DQ98" s="50">
        <v>0</v>
      </c>
      <c r="DR98" s="50">
        <v>563.30000000000109</v>
      </c>
      <c r="DS98" s="469"/>
      <c r="DT98" s="50">
        <v>0</v>
      </c>
      <c r="DU98" s="50">
        <v>0</v>
      </c>
      <c r="DV98" s="50">
        <v>0</v>
      </c>
      <c r="DW98" s="50">
        <v>301.69999999999709</v>
      </c>
      <c r="DX98" s="469"/>
      <c r="DY98" s="50">
        <v>0</v>
      </c>
      <c r="DZ98" s="50">
        <v>0</v>
      </c>
      <c r="EA98" s="50">
        <v>0</v>
      </c>
      <c r="EB98" s="50">
        <v>3044.6999999999643</v>
      </c>
      <c r="EC98" s="469"/>
      <c r="ED98" s="50">
        <v>0</v>
      </c>
      <c r="EE98" s="50">
        <v>0</v>
      </c>
      <c r="EF98" s="50">
        <v>0</v>
      </c>
      <c r="EG98" s="50">
        <v>0</v>
      </c>
      <c r="EH98" s="469"/>
      <c r="EI98" s="50">
        <v>0</v>
      </c>
      <c r="EJ98" s="50">
        <v>0</v>
      </c>
      <c r="EK98" s="50">
        <v>0</v>
      </c>
      <c r="EL98" s="50">
        <v>448.99999999999818</v>
      </c>
      <c r="EM98" s="469"/>
      <c r="EN98" s="50">
        <v>0</v>
      </c>
      <c r="EO98" s="50">
        <v>0</v>
      </c>
      <c r="EP98" s="50">
        <v>0</v>
      </c>
      <c r="EQ98" s="50">
        <v>226.49999999999818</v>
      </c>
      <c r="ER98" s="469"/>
      <c r="ES98" s="50">
        <v>0</v>
      </c>
      <c r="ET98" s="50">
        <v>0</v>
      </c>
      <c r="EU98" s="50">
        <v>0</v>
      </c>
      <c r="EV98" s="50">
        <v>0</v>
      </c>
      <c r="EW98" s="469"/>
      <c r="EX98" s="50">
        <v>0</v>
      </c>
      <c r="EY98" s="50">
        <v>0</v>
      </c>
      <c r="EZ98" s="50">
        <v>0</v>
      </c>
      <c r="FA98" s="50">
        <v>279.59999999999854</v>
      </c>
      <c r="FB98" s="469"/>
      <c r="FC98" s="50">
        <v>0</v>
      </c>
      <c r="FD98" s="50">
        <v>0</v>
      </c>
      <c r="FE98" s="50">
        <v>0</v>
      </c>
      <c r="FF98" s="50">
        <v>3257.6</v>
      </c>
      <c r="FG98" s="469"/>
      <c r="FH98" s="50">
        <v>0</v>
      </c>
      <c r="FI98" s="50">
        <v>0</v>
      </c>
      <c r="FJ98" s="50">
        <v>0</v>
      </c>
      <c r="FK98" s="50">
        <v>186.19999999999891</v>
      </c>
      <c r="FL98" s="469"/>
      <c r="FM98" s="50">
        <v>0</v>
      </c>
      <c r="FN98" s="50">
        <v>0</v>
      </c>
      <c r="FO98" s="50">
        <v>0</v>
      </c>
      <c r="FP98" s="50">
        <v>107.59999999999854</v>
      </c>
      <c r="FQ98" s="469"/>
      <c r="FR98" s="50">
        <v>0</v>
      </c>
      <c r="FS98" s="50">
        <v>0</v>
      </c>
      <c r="FT98" s="50">
        <v>0</v>
      </c>
      <c r="FU98" s="50">
        <v>308.09999999999854</v>
      </c>
      <c r="FV98" s="469"/>
      <c r="FW98" s="50">
        <v>0</v>
      </c>
      <c r="FX98" s="50">
        <v>0</v>
      </c>
      <c r="FY98" s="50">
        <v>0</v>
      </c>
      <c r="FZ98" s="50">
        <v>0</v>
      </c>
      <c r="GA98" s="469"/>
      <c r="GB98" s="50">
        <v>0</v>
      </c>
      <c r="GC98" s="50">
        <v>0</v>
      </c>
      <c r="GD98" s="50">
        <v>0</v>
      </c>
      <c r="GE98" s="50">
        <v>301.19999999999345</v>
      </c>
      <c r="GF98" s="469"/>
      <c r="GG98" s="50">
        <v>0</v>
      </c>
      <c r="GH98" s="50">
        <v>0</v>
      </c>
      <c r="GI98" s="50">
        <v>0</v>
      </c>
      <c r="GJ98" s="50">
        <v>0</v>
      </c>
      <c r="GK98" s="469"/>
      <c r="GL98" s="50">
        <v>0</v>
      </c>
      <c r="GM98" s="50">
        <v>0</v>
      </c>
      <c r="GN98" s="50">
        <v>0</v>
      </c>
      <c r="GO98" s="50">
        <v>1109.8999999999905</v>
      </c>
      <c r="GP98" s="469"/>
      <c r="GQ98" s="50">
        <v>0</v>
      </c>
      <c r="GR98" s="50">
        <v>0</v>
      </c>
      <c r="GS98" s="50">
        <v>0</v>
      </c>
      <c r="GT98" s="50">
        <v>244.49999999999636</v>
      </c>
      <c r="GU98" s="469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8654.5000000000036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9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9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9"/>
      <c r="S99" s="457">
        <v>0</v>
      </c>
      <c r="T99" s="50">
        <v>0</v>
      </c>
      <c r="U99" s="507">
        <v>0</v>
      </c>
      <c r="V99" s="50">
        <f>'Punten per wedstrijd'!F98</f>
        <v>89.999999999999545</v>
      </c>
      <c r="W99" s="469"/>
      <c r="X99" s="50">
        <v>0</v>
      </c>
      <c r="Y99" s="50">
        <v>0</v>
      </c>
      <c r="Z99" s="50">
        <v>0</v>
      </c>
      <c r="AA99" s="50">
        <v>383.10000000000036</v>
      </c>
      <c r="AB99" s="469"/>
      <c r="AC99" s="50">
        <v>0</v>
      </c>
      <c r="AD99" s="50">
        <v>0</v>
      </c>
      <c r="AE99" s="50">
        <v>0</v>
      </c>
      <c r="AF99" s="50">
        <v>933.09999999999945</v>
      </c>
      <c r="AG99" s="469"/>
      <c r="AH99" s="50">
        <v>0</v>
      </c>
      <c r="AI99" s="50">
        <v>0</v>
      </c>
      <c r="AJ99" s="50">
        <v>0</v>
      </c>
      <c r="AK99" s="50">
        <v>791.70000000000027</v>
      </c>
      <c r="AL99" s="469"/>
      <c r="AM99" s="457">
        <v>0</v>
      </c>
      <c r="AN99" s="457">
        <v>0</v>
      </c>
      <c r="AO99" s="457">
        <v>0</v>
      </c>
      <c r="AP99" s="50">
        <v>629.95000000000073</v>
      </c>
      <c r="AQ99" s="469"/>
      <c r="AR99" s="50">
        <v>0</v>
      </c>
      <c r="AS99" s="50">
        <v>0</v>
      </c>
      <c r="AT99" s="50">
        <v>0</v>
      </c>
      <c r="AU99" s="50">
        <v>97.5</v>
      </c>
      <c r="AV99" s="469"/>
      <c r="AW99" s="50">
        <v>0</v>
      </c>
      <c r="AX99" s="50">
        <v>0</v>
      </c>
      <c r="AY99" s="50">
        <v>0</v>
      </c>
      <c r="AZ99" s="50">
        <v>779.50000000000182</v>
      </c>
      <c r="BA99" s="469"/>
      <c r="BB99" s="50">
        <v>0</v>
      </c>
      <c r="BC99" s="50">
        <v>0</v>
      </c>
      <c r="BD99" s="50">
        <v>0</v>
      </c>
      <c r="BE99" s="50">
        <v>543.65</v>
      </c>
      <c r="BF99" s="469"/>
      <c r="BG99" s="50">
        <v>0</v>
      </c>
      <c r="BH99" s="50">
        <v>0</v>
      </c>
      <c r="BI99" s="50">
        <v>0</v>
      </c>
      <c r="BJ99" s="50">
        <v>157.70000000000002</v>
      </c>
      <c r="BK99" s="469"/>
      <c r="BL99" s="50">
        <v>0</v>
      </c>
      <c r="BM99" s="50">
        <v>0</v>
      </c>
      <c r="BN99" s="50">
        <v>0</v>
      </c>
      <c r="BO99" s="50">
        <v>62.400000000000006</v>
      </c>
      <c r="BP99" s="469"/>
      <c r="BQ99" s="50">
        <v>0</v>
      </c>
      <c r="BR99" s="50">
        <v>0</v>
      </c>
      <c r="BS99" s="50">
        <v>0</v>
      </c>
      <c r="BT99" s="50">
        <v>525.19999999999982</v>
      </c>
      <c r="BU99" s="469"/>
      <c r="BV99" s="50">
        <v>0</v>
      </c>
      <c r="BW99" s="50">
        <v>0</v>
      </c>
      <c r="BX99" s="50">
        <v>0</v>
      </c>
      <c r="BY99" s="50">
        <v>530.60000000000127</v>
      </c>
      <c r="BZ99" s="469"/>
      <c r="CA99" s="50">
        <v>0</v>
      </c>
      <c r="CB99" s="50">
        <v>0</v>
      </c>
      <c r="CC99" s="50">
        <v>0</v>
      </c>
      <c r="CD99" s="50">
        <v>335.60000000000127</v>
      </c>
      <c r="CE99" s="469"/>
      <c r="CF99" s="50">
        <v>0</v>
      </c>
      <c r="CG99" s="50">
        <v>0</v>
      </c>
      <c r="CH99" s="50">
        <v>0</v>
      </c>
      <c r="CI99" s="50">
        <v>420.10000000000218</v>
      </c>
      <c r="CJ99" s="469"/>
      <c r="CK99" s="50">
        <v>0</v>
      </c>
      <c r="CL99" s="50">
        <v>0</v>
      </c>
      <c r="CM99" s="50">
        <v>0</v>
      </c>
      <c r="CN99" s="50">
        <v>353.90000000000003</v>
      </c>
      <c r="CO99" s="469"/>
      <c r="CP99" s="577">
        <v>0</v>
      </c>
      <c r="CQ99" s="577">
        <v>0</v>
      </c>
      <c r="CR99" s="577">
        <v>0</v>
      </c>
      <c r="CS99" s="50">
        <v>458.39999999999964</v>
      </c>
      <c r="CT99" s="469"/>
      <c r="CU99" s="50">
        <v>0</v>
      </c>
      <c r="CV99" s="50">
        <v>0</v>
      </c>
      <c r="CW99" s="50">
        <v>0</v>
      </c>
      <c r="CX99" s="589">
        <v>276.39999999999964</v>
      </c>
      <c r="CY99" s="469"/>
      <c r="CZ99" s="50">
        <v>0</v>
      </c>
      <c r="DA99" s="50">
        <v>0</v>
      </c>
      <c r="DB99" s="50">
        <v>0</v>
      </c>
      <c r="DC99" s="50">
        <v>275.3</v>
      </c>
      <c r="DD99" s="469"/>
      <c r="DE99" s="50"/>
      <c r="DF99" s="50"/>
      <c r="DG99" s="50"/>
      <c r="DH99" s="50"/>
      <c r="DI99" s="469"/>
      <c r="DJ99" s="50"/>
      <c r="DK99" s="50"/>
      <c r="DL99" s="50"/>
      <c r="DM99" s="50"/>
      <c r="DN99" s="469"/>
      <c r="DO99" s="50"/>
      <c r="DP99" s="50"/>
      <c r="DQ99" s="50"/>
      <c r="DR99" s="50"/>
      <c r="DS99" s="469"/>
      <c r="DT99" s="50"/>
      <c r="DU99" s="50"/>
      <c r="DV99" s="50"/>
      <c r="DW99" s="50"/>
      <c r="DX99" s="469"/>
      <c r="DY99" s="50"/>
      <c r="DZ99" s="50"/>
      <c r="EA99" s="50"/>
      <c r="EB99" s="50"/>
      <c r="EC99" s="469"/>
      <c r="ED99" s="50"/>
      <c r="EE99" s="50"/>
      <c r="EF99" s="50"/>
      <c r="EG99" s="50"/>
      <c r="EH99" s="469"/>
      <c r="EI99" s="50"/>
      <c r="EJ99" s="50"/>
      <c r="EK99" s="50"/>
      <c r="EL99" s="50"/>
      <c r="EM99" s="469"/>
      <c r="EN99" s="50"/>
      <c r="EO99" s="50"/>
      <c r="EP99" s="50"/>
      <c r="EQ99" s="50"/>
      <c r="ER99" s="469"/>
      <c r="ES99" s="50"/>
      <c r="ET99" s="50"/>
      <c r="EU99" s="50"/>
      <c r="EV99" s="50"/>
      <c r="EW99" s="469"/>
      <c r="EX99" s="50"/>
      <c r="EY99" s="50"/>
      <c r="EZ99" s="50"/>
      <c r="FA99" s="50"/>
      <c r="FB99" s="469"/>
      <c r="FC99" s="50"/>
      <c r="FD99" s="50"/>
      <c r="FE99" s="50"/>
      <c r="FF99" s="50"/>
      <c r="FG99" s="469"/>
      <c r="FH99" s="50"/>
      <c r="FI99" s="50"/>
      <c r="FJ99" s="50"/>
      <c r="FK99" s="50"/>
      <c r="FL99" s="469"/>
      <c r="FM99" s="50"/>
      <c r="FN99" s="50"/>
      <c r="FO99" s="50"/>
      <c r="FP99" s="50"/>
      <c r="FQ99" s="469"/>
      <c r="FR99" s="50"/>
      <c r="FS99" s="50"/>
      <c r="FT99" s="50"/>
      <c r="FU99" s="50"/>
      <c r="FV99" s="469"/>
      <c r="FW99" s="50"/>
      <c r="FX99" s="50"/>
      <c r="FY99" s="50"/>
      <c r="FZ99" s="50"/>
      <c r="GA99" s="469"/>
      <c r="GB99" s="50"/>
      <c r="GC99" s="50"/>
      <c r="GD99" s="50"/>
      <c r="GE99" s="50"/>
      <c r="GF99" s="469"/>
      <c r="GG99" s="50"/>
      <c r="GH99" s="50"/>
      <c r="GI99" s="50"/>
      <c r="GJ99" s="50"/>
      <c r="GK99" s="469"/>
      <c r="GL99" s="50"/>
      <c r="GM99" s="50"/>
      <c r="GN99" s="50"/>
      <c r="GO99" s="50"/>
      <c r="GP99" s="469"/>
      <c r="GQ99" s="50"/>
      <c r="GR99" s="50"/>
      <c r="GS99" s="50"/>
      <c r="GT99" s="50"/>
      <c r="GU99" s="469"/>
      <c r="GZ99" s="143"/>
      <c r="HA99" s="463"/>
      <c r="HI99" s="143"/>
      <c r="HJ99" s="463"/>
      <c r="HR99" s="143"/>
      <c r="HS99" s="463"/>
      <c r="IA99" s="39"/>
      <c r="IB99" s="463"/>
      <c r="IJ99" s="39"/>
      <c r="IK99" s="463"/>
      <c r="IS99" s="39"/>
      <c r="IT99" s="463"/>
      <c r="JB99" s="39"/>
      <c r="JC99" s="463"/>
      <c r="JK99" s="39"/>
      <c r="JL99" s="463"/>
      <c r="JT99" s="39"/>
      <c r="JU99" s="463"/>
      <c r="KC99" s="39"/>
      <c r="KD99" s="463"/>
      <c r="KL99" s="39"/>
      <c r="KM99" s="463"/>
      <c r="KU99" s="39"/>
      <c r="KV99" s="463"/>
      <c r="LD99" s="39"/>
      <c r="LE99" s="463"/>
      <c r="ME99" s="39"/>
      <c r="MF99" s="463"/>
      <c r="MN99" s="39"/>
      <c r="MO99" s="463"/>
      <c r="MW99" s="39"/>
      <c r="MX99" s="463"/>
      <c r="NF99" s="39"/>
      <c r="NG99" s="463"/>
      <c r="NO99" s="39"/>
      <c r="NP99" s="463"/>
      <c r="NX99" s="39"/>
      <c r="NY99" s="463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3397</v>
      </c>
      <c r="B100" s="46">
        <f t="shared" si="2"/>
        <v>8613.4999999999873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9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9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9"/>
      <c r="S100" s="457">
        <v>0</v>
      </c>
      <c r="T100" s="50">
        <v>0</v>
      </c>
      <c r="U100" s="507">
        <v>0</v>
      </c>
      <c r="V100" s="50">
        <f>'Punten per wedstrijd'!F99</f>
        <v>339.49999999999955</v>
      </c>
      <c r="W100" s="469"/>
      <c r="X100" s="50">
        <v>0</v>
      </c>
      <c r="Y100" s="50">
        <v>0</v>
      </c>
      <c r="Z100" s="50">
        <v>0</v>
      </c>
      <c r="AA100" s="50">
        <v>207.00000000000045</v>
      </c>
      <c r="AB100" s="469"/>
      <c r="AC100" s="50">
        <v>0</v>
      </c>
      <c r="AD100" s="50">
        <v>0</v>
      </c>
      <c r="AE100" s="50">
        <v>0</v>
      </c>
      <c r="AF100" s="50">
        <v>905.30000000000155</v>
      </c>
      <c r="AG100" s="469"/>
      <c r="AH100" s="50">
        <v>0</v>
      </c>
      <c r="AI100" s="50">
        <v>0</v>
      </c>
      <c r="AJ100" s="50">
        <v>0</v>
      </c>
      <c r="AK100" s="50">
        <v>556.60000000000036</v>
      </c>
      <c r="AL100" s="469"/>
      <c r="AM100" s="457">
        <v>0</v>
      </c>
      <c r="AN100" s="457">
        <v>0</v>
      </c>
      <c r="AO100" s="457">
        <v>0</v>
      </c>
      <c r="AP100" s="50">
        <v>619.10000000000036</v>
      </c>
      <c r="AQ100" s="469"/>
      <c r="AR100" s="50">
        <v>0</v>
      </c>
      <c r="AS100" s="50">
        <v>0</v>
      </c>
      <c r="AT100" s="50">
        <v>0</v>
      </c>
      <c r="AU100" s="50">
        <v>262.10000000000002</v>
      </c>
      <c r="AV100" s="469"/>
      <c r="AW100" s="50">
        <v>0</v>
      </c>
      <c r="AX100" s="50">
        <v>0</v>
      </c>
      <c r="AY100" s="50">
        <v>0</v>
      </c>
      <c r="AZ100" s="50">
        <v>684.89999999999964</v>
      </c>
      <c r="BA100" s="469"/>
      <c r="BB100" s="50">
        <v>0</v>
      </c>
      <c r="BC100" s="50">
        <v>0</v>
      </c>
      <c r="BD100" s="50">
        <v>0</v>
      </c>
      <c r="BE100" s="50">
        <v>487.5</v>
      </c>
      <c r="BF100" s="469"/>
      <c r="BG100" s="50">
        <v>0</v>
      </c>
      <c r="BH100" s="50">
        <v>0</v>
      </c>
      <c r="BI100" s="50">
        <v>0</v>
      </c>
      <c r="BJ100" s="50">
        <v>168.8</v>
      </c>
      <c r="BK100" s="469"/>
      <c r="BL100" s="50">
        <v>0</v>
      </c>
      <c r="BM100" s="50">
        <v>0</v>
      </c>
      <c r="BN100" s="50">
        <v>0</v>
      </c>
      <c r="BO100" s="50">
        <v>195.5</v>
      </c>
      <c r="BP100" s="469"/>
      <c r="BQ100" s="50">
        <v>0</v>
      </c>
      <c r="BR100" s="50">
        <v>0</v>
      </c>
      <c r="BS100" s="50">
        <v>0</v>
      </c>
      <c r="BT100" s="50">
        <v>556.19999999999982</v>
      </c>
      <c r="BU100" s="469"/>
      <c r="BV100" s="50">
        <v>0</v>
      </c>
      <c r="BW100" s="50">
        <v>0</v>
      </c>
      <c r="BX100" s="50">
        <v>0</v>
      </c>
      <c r="BY100" s="50">
        <v>443.29999999999745</v>
      </c>
      <c r="BZ100" s="469"/>
      <c r="CA100" s="50">
        <v>0</v>
      </c>
      <c r="CB100" s="50">
        <v>0</v>
      </c>
      <c r="CC100" s="50">
        <v>0</v>
      </c>
      <c r="CD100" s="50">
        <v>513.80000000000109</v>
      </c>
      <c r="CE100" s="469"/>
      <c r="CF100" s="50">
        <v>0</v>
      </c>
      <c r="CG100" s="50">
        <v>0</v>
      </c>
      <c r="CH100" s="50">
        <v>0</v>
      </c>
      <c r="CI100" s="50">
        <v>348.59999999999673</v>
      </c>
      <c r="CJ100" s="469"/>
      <c r="CK100" s="50">
        <v>0</v>
      </c>
      <c r="CL100" s="50">
        <v>0</v>
      </c>
      <c r="CM100" s="50">
        <v>0</v>
      </c>
      <c r="CN100" s="50">
        <v>219.9</v>
      </c>
      <c r="CO100" s="469"/>
      <c r="CP100" s="577">
        <v>0</v>
      </c>
      <c r="CQ100" s="577">
        <v>0</v>
      </c>
      <c r="CR100" s="577">
        <v>0</v>
      </c>
      <c r="CS100" s="50">
        <v>285.69999999999527</v>
      </c>
      <c r="CT100" s="469"/>
      <c r="CU100" s="50">
        <v>0</v>
      </c>
      <c r="CV100" s="50">
        <v>0</v>
      </c>
      <c r="CW100" s="50">
        <v>0</v>
      </c>
      <c r="CX100" s="589">
        <v>325.09999999999491</v>
      </c>
      <c r="CY100" s="469"/>
      <c r="CZ100" s="50">
        <v>0</v>
      </c>
      <c r="DA100" s="50">
        <v>0</v>
      </c>
      <c r="DB100" s="50">
        <v>0</v>
      </c>
      <c r="DC100" s="50">
        <v>33</v>
      </c>
      <c r="DD100" s="469"/>
      <c r="DE100" s="50"/>
      <c r="DF100" s="50"/>
      <c r="DG100" s="50"/>
      <c r="DH100" s="50"/>
      <c r="DI100" s="469"/>
      <c r="DJ100" s="50"/>
      <c r="DK100" s="50"/>
      <c r="DL100" s="50"/>
      <c r="DM100" s="50"/>
      <c r="DN100" s="469"/>
      <c r="DO100" s="50"/>
      <c r="DP100" s="50"/>
      <c r="DQ100" s="50"/>
      <c r="DR100" s="50"/>
      <c r="DS100" s="469"/>
      <c r="DT100" s="50"/>
      <c r="DU100" s="50"/>
      <c r="DV100" s="50"/>
      <c r="DW100" s="50"/>
      <c r="DX100" s="469"/>
      <c r="DY100" s="50"/>
      <c r="DZ100" s="50"/>
      <c r="EA100" s="50"/>
      <c r="EB100" s="50"/>
      <c r="EC100" s="469"/>
      <c r="ED100" s="50"/>
      <c r="EE100" s="50"/>
      <c r="EF100" s="50"/>
      <c r="EG100" s="50"/>
      <c r="EH100" s="469"/>
      <c r="EI100" s="50"/>
      <c r="EJ100" s="50"/>
      <c r="EK100" s="50"/>
      <c r="EL100" s="50"/>
      <c r="EM100" s="469"/>
      <c r="EN100" s="50"/>
      <c r="EO100" s="50"/>
      <c r="EP100" s="50"/>
      <c r="EQ100" s="50"/>
      <c r="ER100" s="469"/>
      <c r="ES100" s="50"/>
      <c r="ET100" s="50"/>
      <c r="EU100" s="50"/>
      <c r="EV100" s="50"/>
      <c r="EW100" s="469"/>
      <c r="EX100" s="50"/>
      <c r="EY100" s="50"/>
      <c r="EZ100" s="50"/>
      <c r="FA100" s="50"/>
      <c r="FB100" s="469"/>
      <c r="FC100" s="50"/>
      <c r="FD100" s="50"/>
      <c r="FE100" s="50"/>
      <c r="FF100" s="50"/>
      <c r="FG100" s="469"/>
      <c r="FH100" s="50"/>
      <c r="FI100" s="50"/>
      <c r="FJ100" s="50"/>
      <c r="FK100" s="50"/>
      <c r="FL100" s="469"/>
      <c r="FM100" s="50"/>
      <c r="FN100" s="50"/>
      <c r="FO100" s="50"/>
      <c r="FP100" s="50"/>
      <c r="FQ100" s="469"/>
      <c r="FR100" s="50"/>
      <c r="FS100" s="50"/>
      <c r="FT100" s="50"/>
      <c r="FU100" s="50"/>
      <c r="FV100" s="469"/>
      <c r="FW100" s="50"/>
      <c r="FX100" s="50"/>
      <c r="FY100" s="50"/>
      <c r="FZ100" s="50"/>
      <c r="GA100" s="469"/>
      <c r="GB100" s="50"/>
      <c r="GC100" s="50"/>
      <c r="GD100" s="50"/>
      <c r="GE100" s="50"/>
      <c r="GF100" s="469"/>
      <c r="GG100" s="50"/>
      <c r="GH100" s="50"/>
      <c r="GI100" s="50"/>
      <c r="GJ100" s="50"/>
      <c r="GK100" s="469"/>
      <c r="GL100" s="50"/>
      <c r="GM100" s="50"/>
      <c r="GN100" s="50"/>
      <c r="GO100" s="50"/>
      <c r="GP100" s="469"/>
      <c r="GQ100" s="50"/>
      <c r="GR100" s="50"/>
      <c r="GS100" s="50"/>
      <c r="GT100" s="50"/>
      <c r="GU100" s="469"/>
      <c r="GZ100" s="143"/>
      <c r="HA100" s="463"/>
      <c r="HI100" s="143"/>
      <c r="HJ100" s="463"/>
      <c r="HR100" s="143"/>
      <c r="HS100" s="463"/>
      <c r="IA100" s="39"/>
      <c r="IB100" s="463"/>
      <c r="IJ100" s="39"/>
      <c r="IK100" s="463"/>
      <c r="IS100" s="39"/>
      <c r="IT100" s="463"/>
      <c r="JB100" s="39"/>
      <c r="JC100" s="463"/>
      <c r="JK100" s="39"/>
      <c r="JL100" s="463"/>
      <c r="JT100" s="39"/>
      <c r="JU100" s="463"/>
      <c r="KC100" s="39"/>
      <c r="KD100" s="463"/>
      <c r="KL100" s="39"/>
      <c r="KM100" s="463"/>
      <c r="KU100" s="39"/>
      <c r="KV100" s="463"/>
      <c r="LD100" s="39"/>
      <c r="LE100" s="463"/>
      <c r="ME100" s="39"/>
      <c r="MF100" s="463"/>
      <c r="MN100" s="39"/>
      <c r="MO100" s="463"/>
      <c r="MW100" s="39"/>
      <c r="MX100" s="463"/>
      <c r="NF100" s="39"/>
      <c r="NG100" s="463"/>
      <c r="NO100" s="39"/>
      <c r="NP100" s="463"/>
      <c r="NX100" s="39"/>
      <c r="NY100" s="463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48416.912499999926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9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9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9"/>
      <c r="S101" s="457">
        <v>26</v>
      </c>
      <c r="T101" s="50">
        <v>142.44999999999993</v>
      </c>
      <c r="U101" s="507">
        <v>218.0250000000002</v>
      </c>
      <c r="V101" s="50">
        <f>'Punten per wedstrijd'!F100</f>
        <v>200.20000000000027</v>
      </c>
      <c r="W101" s="469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9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9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9"/>
      <c r="AM101" s="457">
        <v>116.22499999999991</v>
      </c>
      <c r="AN101" s="457">
        <v>287.59999999999945</v>
      </c>
      <c r="AO101" s="457">
        <v>422.40000000000055</v>
      </c>
      <c r="AP101" s="50">
        <v>554.49999999999909</v>
      </c>
      <c r="AQ101" s="469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9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9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9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9"/>
      <c r="BL101" s="50">
        <v>0</v>
      </c>
      <c r="BM101" s="50">
        <v>65.849999999999909</v>
      </c>
      <c r="BN101" s="50">
        <v>157.875</v>
      </c>
      <c r="BO101" s="50">
        <v>296.8</v>
      </c>
      <c r="BP101" s="469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9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9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9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9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9"/>
      <c r="CP101" s="577">
        <v>142.90000000000009</v>
      </c>
      <c r="CQ101" s="577">
        <v>247.25000000000182</v>
      </c>
      <c r="CR101" s="577">
        <v>374.62500000000136</v>
      </c>
      <c r="CS101" s="50">
        <v>214.79999999999927</v>
      </c>
      <c r="CT101" s="469"/>
      <c r="CU101" s="50">
        <v>0</v>
      </c>
      <c r="CV101" s="50">
        <v>139.15000000000055</v>
      </c>
      <c r="CW101" s="50">
        <v>420.97499999999945</v>
      </c>
      <c r="CX101" s="589">
        <v>277.60000000000036</v>
      </c>
      <c r="CY101" s="469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9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69"/>
      <c r="DJ101" s="50">
        <v>0</v>
      </c>
      <c r="DK101" s="50">
        <v>0</v>
      </c>
      <c r="DL101" s="50">
        <v>0</v>
      </c>
      <c r="DM101" s="50">
        <v>0</v>
      </c>
      <c r="DN101" s="469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69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69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69"/>
      <c r="ED101" s="50">
        <v>0</v>
      </c>
      <c r="EE101" s="50">
        <v>0</v>
      </c>
      <c r="EF101" s="50">
        <v>0</v>
      </c>
      <c r="EG101" s="50">
        <v>0</v>
      </c>
      <c r="EH101" s="469"/>
      <c r="EI101" s="50">
        <v>0</v>
      </c>
      <c r="EJ101" s="50">
        <v>0</v>
      </c>
      <c r="EK101" s="50">
        <v>235.42500000000109</v>
      </c>
      <c r="EL101" s="50">
        <v>180</v>
      </c>
      <c r="EM101" s="469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69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69"/>
      <c r="EX101" s="50">
        <v>0</v>
      </c>
      <c r="EY101" s="50">
        <v>0</v>
      </c>
      <c r="EZ101" s="50">
        <v>0</v>
      </c>
      <c r="FA101" s="50">
        <v>205.99999999999272</v>
      </c>
      <c r="FB101" s="469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69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69"/>
      <c r="FM101" s="50">
        <v>0</v>
      </c>
      <c r="FN101" s="50">
        <v>0</v>
      </c>
      <c r="FO101" s="50">
        <v>0</v>
      </c>
      <c r="FP101" s="50">
        <v>256.69999999998981</v>
      </c>
      <c r="FQ101" s="469"/>
      <c r="FR101" s="50">
        <v>0</v>
      </c>
      <c r="FS101" s="50">
        <v>0</v>
      </c>
      <c r="FT101" s="50">
        <v>0</v>
      </c>
      <c r="FU101" s="50">
        <v>375.19999999998981</v>
      </c>
      <c r="FV101" s="469"/>
      <c r="FW101" s="50">
        <v>0</v>
      </c>
      <c r="FX101" s="50">
        <v>0</v>
      </c>
      <c r="FY101" s="50">
        <v>0</v>
      </c>
      <c r="FZ101" s="50">
        <v>0</v>
      </c>
      <c r="GA101" s="469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69"/>
      <c r="GG101" s="50">
        <v>0</v>
      </c>
      <c r="GH101" s="50">
        <v>0</v>
      </c>
      <c r="GI101" s="50">
        <v>0</v>
      </c>
      <c r="GJ101" s="50">
        <v>0</v>
      </c>
      <c r="GK101" s="469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69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69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58542.449999999641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9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9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9"/>
      <c r="S102" s="457">
        <v>40.125000000000114</v>
      </c>
      <c r="T102" s="50">
        <v>69.999999999999886</v>
      </c>
      <c r="U102" s="507">
        <v>143.25</v>
      </c>
      <c r="V102" s="50">
        <f>'Punten per wedstrijd'!F101</f>
        <v>284.20000000000005</v>
      </c>
      <c r="W102" s="469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9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9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9"/>
      <c r="AM102" s="457">
        <v>118.87500000000011</v>
      </c>
      <c r="AN102" s="457">
        <v>193.54999999999995</v>
      </c>
      <c r="AO102" s="457">
        <v>277.95000000000027</v>
      </c>
      <c r="AP102" s="50">
        <v>418.30000000000109</v>
      </c>
      <c r="AQ102" s="469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9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9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9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9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9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9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9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9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9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9"/>
      <c r="CP102" s="577">
        <v>167.57500000000027</v>
      </c>
      <c r="CQ102" s="577">
        <v>242.74999999999955</v>
      </c>
      <c r="CR102" s="577">
        <v>302.84999999999945</v>
      </c>
      <c r="CS102" s="50">
        <v>504.60000000000036</v>
      </c>
      <c r="CT102" s="469"/>
      <c r="CU102" s="50">
        <v>0</v>
      </c>
      <c r="CV102" s="50">
        <v>182.44999999999982</v>
      </c>
      <c r="CW102" s="50">
        <v>495.90000000000055</v>
      </c>
      <c r="CX102" s="589">
        <v>689.60000000000036</v>
      </c>
      <c r="CY102" s="469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9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69"/>
      <c r="DJ102" s="50">
        <v>148.900000000001</v>
      </c>
      <c r="DK102" s="50">
        <v>0</v>
      </c>
      <c r="DL102" s="50">
        <v>0</v>
      </c>
      <c r="DM102" s="50">
        <v>0</v>
      </c>
      <c r="DN102" s="469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69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69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69"/>
      <c r="ED102" s="50">
        <v>63.000000000001364</v>
      </c>
      <c r="EE102" s="50">
        <v>0</v>
      </c>
      <c r="EF102" s="50">
        <v>0</v>
      </c>
      <c r="EG102" s="50">
        <v>0</v>
      </c>
      <c r="EH102" s="469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69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69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69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69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69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69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69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69"/>
      <c r="FW102" s="50">
        <v>67.349999999999682</v>
      </c>
      <c r="FX102" s="50">
        <v>0</v>
      </c>
      <c r="FY102" s="50">
        <v>0</v>
      </c>
      <c r="FZ102" s="50">
        <v>0</v>
      </c>
      <c r="GA102" s="469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69"/>
      <c r="GG102" s="50">
        <v>154.82499999999982</v>
      </c>
      <c r="GH102" s="50">
        <v>0</v>
      </c>
      <c r="GI102" s="50">
        <v>0</v>
      </c>
      <c r="GJ102" s="50">
        <v>0</v>
      </c>
      <c r="GK102" s="469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69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69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55353.537500000035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9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9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9"/>
      <c r="S103" s="457">
        <v>53.5</v>
      </c>
      <c r="T103" s="50">
        <v>77.849999999999966</v>
      </c>
      <c r="U103" s="507">
        <v>235.12500000000017</v>
      </c>
      <c r="V103" s="50">
        <f>'Punten per wedstrijd'!F102</f>
        <v>181.09999999999991</v>
      </c>
      <c r="W103" s="469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9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9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9"/>
      <c r="AM103" s="457">
        <v>126.20000000000016</v>
      </c>
      <c r="AN103" s="457">
        <v>278.79999999999995</v>
      </c>
      <c r="AO103" s="457">
        <v>303.29999999999973</v>
      </c>
      <c r="AP103" s="50">
        <v>413.99999999999955</v>
      </c>
      <c r="AQ103" s="469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9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9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9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9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9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9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9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9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9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9"/>
      <c r="CP103" s="577">
        <v>140.32500000000027</v>
      </c>
      <c r="CQ103" s="577">
        <v>314.400000000001</v>
      </c>
      <c r="CR103" s="577">
        <v>257.47499999999809</v>
      </c>
      <c r="CS103" s="50">
        <v>289.40000000000146</v>
      </c>
      <c r="CT103" s="469"/>
      <c r="CU103" s="50">
        <v>0</v>
      </c>
      <c r="CV103" s="50">
        <v>182.49999999999909</v>
      </c>
      <c r="CW103" s="50">
        <v>551.58750000000055</v>
      </c>
      <c r="CX103" s="589">
        <v>736.80000000000109</v>
      </c>
      <c r="CY103" s="469"/>
      <c r="CZ103" s="50">
        <v>0</v>
      </c>
      <c r="DA103" s="50">
        <v>103.99999999999818</v>
      </c>
      <c r="DB103" s="50">
        <v>27</v>
      </c>
      <c r="DC103" s="50">
        <v>51.6</v>
      </c>
      <c r="DD103" s="469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69"/>
      <c r="DJ103" s="50">
        <v>58.875000000000227</v>
      </c>
      <c r="DK103" s="50">
        <v>0</v>
      </c>
      <c r="DL103" s="50">
        <v>0</v>
      </c>
      <c r="DM103" s="50">
        <v>0</v>
      </c>
      <c r="DN103" s="469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69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69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69"/>
      <c r="ED103" s="50">
        <v>48.299999999998818</v>
      </c>
      <c r="EE103" s="50">
        <v>0</v>
      </c>
      <c r="EF103" s="50">
        <v>0</v>
      </c>
      <c r="EG103" s="50">
        <v>0</v>
      </c>
      <c r="EH103" s="469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69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69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69"/>
      <c r="EX103" s="50">
        <v>45.549999999998363</v>
      </c>
      <c r="EY103" s="50">
        <v>0</v>
      </c>
      <c r="EZ103" s="50">
        <v>0</v>
      </c>
      <c r="FA103" s="50">
        <v>351</v>
      </c>
      <c r="FB103" s="469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69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69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69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69"/>
      <c r="FW103" s="50">
        <v>2.1000000000001364</v>
      </c>
      <c r="FX103" s="50">
        <v>0</v>
      </c>
      <c r="FY103" s="50">
        <v>0</v>
      </c>
      <c r="FZ103" s="50">
        <v>0</v>
      </c>
      <c r="GA103" s="469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69"/>
      <c r="GG103" s="50">
        <v>48.050000000002001</v>
      </c>
      <c r="GH103" s="50">
        <v>0</v>
      </c>
      <c r="GI103" s="50">
        <v>0</v>
      </c>
      <c r="GJ103" s="50">
        <v>0</v>
      </c>
      <c r="GK103" s="469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69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69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3368</v>
      </c>
      <c r="B104" s="46">
        <f t="shared" si="2"/>
        <v>6435.399999999996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9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9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9"/>
      <c r="S104" s="457">
        <v>0</v>
      </c>
      <c r="T104" s="50">
        <v>0</v>
      </c>
      <c r="U104" s="507">
        <v>0</v>
      </c>
      <c r="V104" s="50">
        <f>'Punten per wedstrijd'!F103</f>
        <v>502.7999999999995</v>
      </c>
      <c r="W104" s="469"/>
      <c r="X104" s="50">
        <v>0</v>
      </c>
      <c r="Y104" s="50">
        <v>0</v>
      </c>
      <c r="Z104" s="50">
        <v>0</v>
      </c>
      <c r="AA104" s="50">
        <v>170</v>
      </c>
      <c r="AB104" s="469"/>
      <c r="AC104" s="50">
        <v>0</v>
      </c>
      <c r="AD104" s="50">
        <v>0</v>
      </c>
      <c r="AE104" s="50">
        <v>0</v>
      </c>
      <c r="AF104" s="50">
        <v>664.29999999999927</v>
      </c>
      <c r="AG104" s="469"/>
      <c r="AH104" s="50">
        <v>0</v>
      </c>
      <c r="AI104" s="50">
        <v>0</v>
      </c>
      <c r="AJ104" s="50">
        <v>0</v>
      </c>
      <c r="AK104" s="50">
        <v>262.05000000000064</v>
      </c>
      <c r="AL104" s="469"/>
      <c r="AM104" s="457">
        <v>0</v>
      </c>
      <c r="AN104" s="457">
        <v>0</v>
      </c>
      <c r="AO104" s="457">
        <v>0</v>
      </c>
      <c r="AP104" s="50">
        <v>607.85000000000082</v>
      </c>
      <c r="AQ104" s="469"/>
      <c r="AR104" s="50">
        <v>0</v>
      </c>
      <c r="AS104" s="50">
        <v>0</v>
      </c>
      <c r="AT104" s="50">
        <v>0</v>
      </c>
      <c r="AU104" s="50">
        <v>196.9</v>
      </c>
      <c r="AV104" s="469"/>
      <c r="AW104" s="50">
        <v>0</v>
      </c>
      <c r="AX104" s="50">
        <v>0</v>
      </c>
      <c r="AY104" s="50">
        <v>0</v>
      </c>
      <c r="AZ104" s="50">
        <v>15.199999999998909</v>
      </c>
      <c r="BA104" s="469"/>
      <c r="BB104" s="50">
        <v>0</v>
      </c>
      <c r="BC104" s="50">
        <v>0</v>
      </c>
      <c r="BD104" s="50">
        <v>0</v>
      </c>
      <c r="BE104" s="50">
        <v>496.90000000000003</v>
      </c>
      <c r="BF104" s="469"/>
      <c r="BG104" s="50">
        <v>0</v>
      </c>
      <c r="BH104" s="50">
        <v>0</v>
      </c>
      <c r="BI104" s="50">
        <v>0</v>
      </c>
      <c r="BJ104" s="50">
        <v>325.39999999999998</v>
      </c>
      <c r="BK104" s="469"/>
      <c r="BL104" s="50">
        <v>0</v>
      </c>
      <c r="BM104" s="50">
        <v>0</v>
      </c>
      <c r="BN104" s="50">
        <v>0</v>
      </c>
      <c r="BO104" s="50">
        <v>317.3</v>
      </c>
      <c r="BP104" s="469"/>
      <c r="BQ104" s="50">
        <v>0</v>
      </c>
      <c r="BR104" s="50">
        <v>0</v>
      </c>
      <c r="BS104" s="50">
        <v>0</v>
      </c>
      <c r="BT104" s="50">
        <v>433.94999999999891</v>
      </c>
      <c r="BU104" s="469"/>
      <c r="BV104" s="50">
        <v>0</v>
      </c>
      <c r="BW104" s="50">
        <v>0</v>
      </c>
      <c r="BX104" s="50">
        <v>0</v>
      </c>
      <c r="BY104" s="50">
        <v>269.39999999999964</v>
      </c>
      <c r="BZ104" s="469"/>
      <c r="CA104" s="50">
        <v>0</v>
      </c>
      <c r="CB104" s="50">
        <v>0</v>
      </c>
      <c r="CC104" s="50">
        <v>0</v>
      </c>
      <c r="CD104" s="50">
        <v>397.45000000000073</v>
      </c>
      <c r="CE104" s="469"/>
      <c r="CF104" s="50">
        <v>0</v>
      </c>
      <c r="CG104" s="50">
        <v>0</v>
      </c>
      <c r="CH104" s="50">
        <v>0</v>
      </c>
      <c r="CI104" s="50">
        <v>295.89999999999964</v>
      </c>
      <c r="CJ104" s="469"/>
      <c r="CK104" s="50">
        <v>0</v>
      </c>
      <c r="CL104" s="50">
        <v>0</v>
      </c>
      <c r="CM104" s="50">
        <v>0</v>
      </c>
      <c r="CN104" s="50">
        <v>230.79999999999998</v>
      </c>
      <c r="CO104" s="469"/>
      <c r="CP104" s="577">
        <v>0</v>
      </c>
      <c r="CQ104" s="577">
        <v>0</v>
      </c>
      <c r="CR104" s="577">
        <v>0</v>
      </c>
      <c r="CS104" s="50">
        <v>93.099999999998545</v>
      </c>
      <c r="CT104" s="469"/>
      <c r="CU104" s="50">
        <v>0</v>
      </c>
      <c r="CV104" s="50">
        <v>0</v>
      </c>
      <c r="CW104" s="50">
        <v>0</v>
      </c>
      <c r="CX104" s="589">
        <v>289.09999999999945</v>
      </c>
      <c r="CY104" s="469"/>
      <c r="CZ104" s="50">
        <v>0</v>
      </c>
      <c r="DA104" s="50">
        <v>0</v>
      </c>
      <c r="DB104" s="50">
        <v>0</v>
      </c>
      <c r="DC104" s="50">
        <v>149.5</v>
      </c>
      <c r="DD104" s="469"/>
      <c r="DE104" s="50"/>
      <c r="DF104" s="50"/>
      <c r="DG104" s="50"/>
      <c r="DH104" s="50"/>
      <c r="DI104" s="469"/>
      <c r="DJ104" s="50"/>
      <c r="DK104" s="50"/>
      <c r="DL104" s="50"/>
      <c r="DM104" s="50"/>
      <c r="DN104" s="469"/>
      <c r="DO104" s="50"/>
      <c r="DP104" s="50"/>
      <c r="DQ104" s="50"/>
      <c r="DR104" s="50"/>
      <c r="DS104" s="469"/>
      <c r="DT104" s="50"/>
      <c r="DU104" s="50"/>
      <c r="DV104" s="50"/>
      <c r="DW104" s="50"/>
      <c r="DX104" s="469"/>
      <c r="DY104" s="50"/>
      <c r="DZ104" s="50"/>
      <c r="EA104" s="50"/>
      <c r="EB104" s="50"/>
      <c r="EC104" s="469"/>
      <c r="ED104" s="50"/>
      <c r="EE104" s="50"/>
      <c r="EF104" s="50"/>
      <c r="EG104" s="50"/>
      <c r="EH104" s="469"/>
      <c r="EI104" s="50"/>
      <c r="EJ104" s="50"/>
      <c r="EK104" s="50"/>
      <c r="EL104" s="50"/>
      <c r="EM104" s="469"/>
      <c r="EN104" s="50"/>
      <c r="EO104" s="50"/>
      <c r="EP104" s="50"/>
      <c r="EQ104" s="50"/>
      <c r="ER104" s="469"/>
      <c r="ES104" s="50"/>
      <c r="ET104" s="50"/>
      <c r="EU104" s="50"/>
      <c r="EV104" s="50"/>
      <c r="EW104" s="469"/>
      <c r="EX104" s="50"/>
      <c r="EY104" s="50"/>
      <c r="EZ104" s="50"/>
      <c r="FA104" s="50"/>
      <c r="FB104" s="469"/>
      <c r="FC104" s="50"/>
      <c r="FD104" s="50"/>
      <c r="FE104" s="50"/>
      <c r="FF104" s="50"/>
      <c r="FG104" s="469"/>
      <c r="FH104" s="50"/>
      <c r="FI104" s="50"/>
      <c r="FJ104" s="50"/>
      <c r="FK104" s="50"/>
      <c r="FL104" s="469"/>
      <c r="FM104" s="50"/>
      <c r="FN104" s="50"/>
      <c r="FO104" s="50"/>
      <c r="FP104" s="50"/>
      <c r="FQ104" s="469"/>
      <c r="FR104" s="50"/>
      <c r="FS104" s="50"/>
      <c r="FT104" s="50"/>
      <c r="FU104" s="50"/>
      <c r="FV104" s="469"/>
      <c r="FW104" s="50"/>
      <c r="FX104" s="50"/>
      <c r="FY104" s="50"/>
      <c r="FZ104" s="50"/>
      <c r="GA104" s="469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2009</v>
      </c>
      <c r="B105" s="46">
        <f t="shared" si="2"/>
        <v>46744.387500000033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9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9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9"/>
      <c r="S105" s="457">
        <v>0</v>
      </c>
      <c r="T105" s="50">
        <v>122.75</v>
      </c>
      <c r="U105" s="507">
        <v>141.75</v>
      </c>
      <c r="V105" s="50">
        <f>'Punten per wedstrijd'!F104</f>
        <v>147.30000000000018</v>
      </c>
      <c r="W105" s="469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9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9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9"/>
      <c r="AM105" s="457">
        <v>0</v>
      </c>
      <c r="AN105" s="457">
        <v>226.150000000001</v>
      </c>
      <c r="AO105" s="457">
        <v>221.58749999999918</v>
      </c>
      <c r="AP105" s="50">
        <v>629.55000000000018</v>
      </c>
      <c r="AQ105" s="469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9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9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9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9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9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9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9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9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9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9"/>
      <c r="CP105" s="577">
        <v>0</v>
      </c>
      <c r="CQ105" s="577">
        <v>215.40000000000009</v>
      </c>
      <c r="CR105" s="577">
        <v>325.79999999999973</v>
      </c>
      <c r="CS105" s="50">
        <v>362.10000000000036</v>
      </c>
      <c r="CT105" s="469"/>
      <c r="CU105" s="50">
        <v>0</v>
      </c>
      <c r="CV105" s="50">
        <v>194.39999999999873</v>
      </c>
      <c r="CW105" s="50">
        <v>308.69999999999754</v>
      </c>
      <c r="CX105" s="589">
        <v>758.09999999999854</v>
      </c>
      <c r="CY105" s="469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9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69"/>
      <c r="DJ105" s="50">
        <v>0</v>
      </c>
      <c r="DK105" s="50">
        <v>0</v>
      </c>
      <c r="DL105" s="50">
        <v>0</v>
      </c>
      <c r="DM105" s="50">
        <v>0</v>
      </c>
      <c r="DN105" s="469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69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69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69"/>
      <c r="ED105" s="50">
        <v>0</v>
      </c>
      <c r="EE105" s="50">
        <v>0</v>
      </c>
      <c r="EF105" s="50">
        <v>0</v>
      </c>
      <c r="EG105" s="50">
        <v>0</v>
      </c>
      <c r="EH105" s="469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69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69"/>
      <c r="ES105" s="50">
        <v>0</v>
      </c>
      <c r="ET105" s="50">
        <v>0</v>
      </c>
      <c r="EU105" s="50">
        <v>132.60000000000218</v>
      </c>
      <c r="EV105" s="50">
        <v>0</v>
      </c>
      <c r="EW105" s="469"/>
      <c r="EX105" s="50">
        <v>0</v>
      </c>
      <c r="EY105" s="50">
        <v>0</v>
      </c>
      <c r="EZ105" s="50">
        <v>0</v>
      </c>
      <c r="FA105" s="50">
        <v>247.60000000000946</v>
      </c>
      <c r="FB105" s="469"/>
      <c r="FC105" s="50">
        <v>0</v>
      </c>
      <c r="FD105" s="50">
        <v>0</v>
      </c>
      <c r="FE105" s="50">
        <v>2406.9750000000076</v>
      </c>
      <c r="FF105" s="50">
        <v>3896.5</v>
      </c>
      <c r="FG105" s="469"/>
      <c r="FH105" s="50">
        <v>0</v>
      </c>
      <c r="FI105" s="50">
        <v>0</v>
      </c>
      <c r="FJ105" s="50">
        <v>138.07500000000709</v>
      </c>
      <c r="FK105" s="50">
        <v>167.700000000008</v>
      </c>
      <c r="FL105" s="469"/>
      <c r="FM105" s="50">
        <v>0</v>
      </c>
      <c r="FN105" s="50">
        <v>0</v>
      </c>
      <c r="FO105" s="50">
        <v>0</v>
      </c>
      <c r="FP105" s="50">
        <v>250.00000000000364</v>
      </c>
      <c r="FQ105" s="469"/>
      <c r="FR105" s="50">
        <v>0</v>
      </c>
      <c r="FS105" s="50">
        <v>0</v>
      </c>
      <c r="FT105" s="50">
        <v>0</v>
      </c>
      <c r="FU105" s="50">
        <v>446.89999999999782</v>
      </c>
      <c r="FV105" s="469"/>
      <c r="FW105" s="50">
        <v>0</v>
      </c>
      <c r="FX105" s="50">
        <v>0</v>
      </c>
      <c r="FY105" s="50">
        <v>0</v>
      </c>
      <c r="FZ105" s="50">
        <v>0</v>
      </c>
      <c r="GA105" s="469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69"/>
      <c r="GG105" s="50">
        <v>0</v>
      </c>
      <c r="GH105" s="50">
        <v>0</v>
      </c>
      <c r="GI105" s="50">
        <v>0</v>
      </c>
      <c r="GJ105" s="50">
        <v>0</v>
      </c>
      <c r="GK105" s="469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69"/>
      <c r="GQ105" s="50">
        <v>0</v>
      </c>
      <c r="GR105" s="50">
        <v>0</v>
      </c>
      <c r="GS105" s="50">
        <v>178.125</v>
      </c>
      <c r="GT105" s="50">
        <v>350.49999999999636</v>
      </c>
      <c r="GU105" s="469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7"/>
      <c r="T106" s="50"/>
      <c r="U106" s="507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7"/>
      <c r="AN106" s="457"/>
      <c r="AO106" s="457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77"/>
      <c r="CQ106" s="577"/>
      <c r="CR106" s="577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69"/>
      <c r="GG106" s="50"/>
      <c r="GH106" s="50"/>
      <c r="GI106" s="50"/>
      <c r="GJ106" s="50"/>
      <c r="GK106" s="469"/>
      <c r="GL106" s="50"/>
      <c r="GM106" s="50"/>
      <c r="GN106" s="50"/>
      <c r="GO106" s="50"/>
      <c r="GP106" s="469"/>
      <c r="GQ106" s="50"/>
      <c r="GR106" s="50"/>
      <c r="GS106" s="50"/>
      <c r="GT106" s="50"/>
      <c r="GU106" s="469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35228.637500000215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9"/>
      <c r="I107" s="50">
        <v>79.599999999999994</v>
      </c>
      <c r="J107" s="50">
        <v>0</v>
      </c>
      <c r="K107" s="50">
        <v>0</v>
      </c>
      <c r="L107" s="50">
        <v>0</v>
      </c>
      <c r="M107" s="469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9"/>
      <c r="S107" s="457">
        <v>30.424999999999955</v>
      </c>
      <c r="T107" s="50">
        <v>2.1000000000000227</v>
      </c>
      <c r="U107" s="507">
        <v>199.87499999999983</v>
      </c>
      <c r="V107" s="50">
        <v>0</v>
      </c>
      <c r="W107" s="469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9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9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9"/>
      <c r="AM107" s="457">
        <v>124.625</v>
      </c>
      <c r="AN107" s="457">
        <v>248.59999999999991</v>
      </c>
      <c r="AO107" s="457">
        <v>317.4375</v>
      </c>
      <c r="AP107" s="50">
        <v>0</v>
      </c>
      <c r="AQ107" s="469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9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9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9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9"/>
      <c r="BL107" s="50">
        <v>0</v>
      </c>
      <c r="BM107" s="50">
        <v>100.5</v>
      </c>
      <c r="BN107" s="50">
        <v>178.50000000000148</v>
      </c>
      <c r="BO107" s="50">
        <v>0</v>
      </c>
      <c r="BP107" s="469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9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9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9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9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9"/>
      <c r="CP107" s="577">
        <v>102.35000000000036</v>
      </c>
      <c r="CQ107" s="577">
        <v>255.30000000000018</v>
      </c>
      <c r="CR107" s="577">
        <v>167.10000000000082</v>
      </c>
      <c r="CS107" s="50">
        <v>0</v>
      </c>
      <c r="CT107" s="469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9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9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69"/>
      <c r="DJ107" s="50">
        <v>77.900000000000546</v>
      </c>
      <c r="DK107" s="50">
        <v>0</v>
      </c>
      <c r="DL107" s="50">
        <v>0</v>
      </c>
      <c r="DM107" s="50">
        <v>0</v>
      </c>
      <c r="DN107" s="469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69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69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69"/>
      <c r="ED107" s="50">
        <v>31.374999999999091</v>
      </c>
      <c r="EE107" s="50">
        <v>0</v>
      </c>
      <c r="EF107" s="50">
        <v>0</v>
      </c>
      <c r="EG107" s="50">
        <v>0</v>
      </c>
      <c r="EH107" s="469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69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69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69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69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69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69"/>
      <c r="FM107" s="50">
        <v>134.625</v>
      </c>
      <c r="FN107" s="50">
        <v>0</v>
      </c>
      <c r="FO107" s="50">
        <v>0</v>
      </c>
      <c r="FP107" s="50">
        <v>132.99999999999636</v>
      </c>
      <c r="FQ107" s="469"/>
      <c r="FR107" s="50">
        <v>60.274999999999636</v>
      </c>
      <c r="FS107" s="50">
        <v>0</v>
      </c>
      <c r="FT107" s="50">
        <v>0</v>
      </c>
      <c r="FU107" s="50">
        <v>317.5</v>
      </c>
      <c r="FV107" s="469"/>
      <c r="FW107" s="50">
        <v>37.949999999999818</v>
      </c>
      <c r="FX107" s="50">
        <v>0</v>
      </c>
      <c r="FY107" s="50">
        <v>0</v>
      </c>
      <c r="FZ107" s="50">
        <v>0</v>
      </c>
      <c r="GA107" s="469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69"/>
      <c r="GG107" s="50">
        <v>32.125</v>
      </c>
      <c r="GH107" s="50">
        <v>0</v>
      </c>
      <c r="GI107" s="50">
        <v>0</v>
      </c>
      <c r="GJ107" s="50">
        <v>0</v>
      </c>
      <c r="GK107" s="469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69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69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2010</v>
      </c>
      <c r="B108" s="46">
        <f t="shared" si="3"/>
        <v>32814.474999999962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9"/>
      <c r="I108" s="50">
        <v>0</v>
      </c>
      <c r="J108" s="50">
        <v>0</v>
      </c>
      <c r="K108" s="50">
        <v>0</v>
      </c>
      <c r="L108" s="50">
        <v>0</v>
      </c>
      <c r="M108" s="469"/>
      <c r="N108" s="50">
        <v>0</v>
      </c>
      <c r="O108" s="50">
        <v>296.30000000000007</v>
      </c>
      <c r="P108" s="50">
        <v>403.05000000000024</v>
      </c>
      <c r="Q108" s="50">
        <v>0</v>
      </c>
      <c r="R108" s="469"/>
      <c r="S108" s="457">
        <v>0</v>
      </c>
      <c r="T108" s="50">
        <v>132.14999999999998</v>
      </c>
      <c r="U108" s="507">
        <v>261.90000000000038</v>
      </c>
      <c r="V108" s="50">
        <v>0</v>
      </c>
      <c r="W108" s="469"/>
      <c r="X108" s="50">
        <v>0</v>
      </c>
      <c r="Y108" s="50">
        <v>339.64999999999975</v>
      </c>
      <c r="Z108" s="50">
        <v>344.7750000000002</v>
      </c>
      <c r="AA108" s="50">
        <v>0</v>
      </c>
      <c r="AB108" s="469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9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9"/>
      <c r="AM108" s="457">
        <v>0</v>
      </c>
      <c r="AN108" s="457">
        <v>328.44999999999914</v>
      </c>
      <c r="AO108" s="457">
        <v>283.42500000000041</v>
      </c>
      <c r="AP108" s="50">
        <v>0</v>
      </c>
      <c r="AQ108" s="469"/>
      <c r="AR108" s="50">
        <v>0</v>
      </c>
      <c r="AS108" s="50">
        <v>133.49999999999955</v>
      </c>
      <c r="AT108" s="50">
        <v>327</v>
      </c>
      <c r="AU108" s="50">
        <v>0</v>
      </c>
      <c r="AV108" s="469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9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9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9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9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9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9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9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9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9"/>
      <c r="CP108" s="577">
        <v>0</v>
      </c>
      <c r="CQ108" s="577">
        <v>233.85000000000082</v>
      </c>
      <c r="CR108" s="577">
        <v>302.09999999999809</v>
      </c>
      <c r="CS108" s="50">
        <v>0</v>
      </c>
      <c r="CT108" s="469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9"/>
      <c r="CZ108" s="50">
        <v>0</v>
      </c>
      <c r="DA108" s="50">
        <v>120.5</v>
      </c>
      <c r="DB108" s="50">
        <v>134.99999999999727</v>
      </c>
      <c r="DC108" s="50">
        <v>0</v>
      </c>
      <c r="DD108" s="469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69"/>
      <c r="DJ108" s="50">
        <v>0</v>
      </c>
      <c r="DK108" s="50">
        <v>0</v>
      </c>
      <c r="DL108" s="50">
        <v>0</v>
      </c>
      <c r="DM108" s="50">
        <v>0</v>
      </c>
      <c r="DN108" s="469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69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69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69"/>
      <c r="ED108" s="50">
        <v>0</v>
      </c>
      <c r="EE108" s="50">
        <v>0</v>
      </c>
      <c r="EF108" s="50">
        <v>0</v>
      </c>
      <c r="EG108" s="50">
        <v>0</v>
      </c>
      <c r="EH108" s="469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69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69"/>
      <c r="ES108" s="50">
        <v>0</v>
      </c>
      <c r="ET108" s="50">
        <v>0</v>
      </c>
      <c r="EU108" s="50">
        <v>301.20000000000437</v>
      </c>
      <c r="EV108" s="50">
        <v>0</v>
      </c>
      <c r="EW108" s="469"/>
      <c r="EX108" s="50">
        <v>0</v>
      </c>
      <c r="EY108" s="50">
        <v>0</v>
      </c>
      <c r="EZ108" s="50">
        <v>0</v>
      </c>
      <c r="FA108" s="50">
        <v>235.70000000000073</v>
      </c>
      <c r="FB108" s="469"/>
      <c r="FC108" s="50">
        <v>0</v>
      </c>
      <c r="FD108" s="50">
        <v>0</v>
      </c>
      <c r="FE108" s="50">
        <v>1894.2750000000278</v>
      </c>
      <c r="FF108" s="50">
        <v>3365.2</v>
      </c>
      <c r="FG108" s="469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69"/>
      <c r="FM108" s="50">
        <v>0</v>
      </c>
      <c r="FN108" s="50">
        <v>0</v>
      </c>
      <c r="FO108" s="50">
        <v>0</v>
      </c>
      <c r="FP108" s="50">
        <v>161.79999999999927</v>
      </c>
      <c r="FQ108" s="469"/>
      <c r="FR108" s="50">
        <v>0</v>
      </c>
      <c r="FS108" s="50">
        <v>0</v>
      </c>
      <c r="FT108" s="50">
        <v>0</v>
      </c>
      <c r="FU108" s="50">
        <v>415.5</v>
      </c>
      <c r="FV108" s="469"/>
      <c r="FW108" s="50">
        <v>0</v>
      </c>
      <c r="FX108" s="50">
        <v>0</v>
      </c>
      <c r="FY108" s="50">
        <v>0</v>
      </c>
      <c r="FZ108" s="50">
        <v>0</v>
      </c>
      <c r="GA108" s="469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69"/>
      <c r="GG108" s="50">
        <v>0</v>
      </c>
      <c r="GH108" s="50">
        <v>0</v>
      </c>
      <c r="GI108" s="50">
        <v>0</v>
      </c>
      <c r="GJ108" s="50">
        <v>0</v>
      </c>
      <c r="GK108" s="469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69"/>
      <c r="GQ108" s="50">
        <v>0</v>
      </c>
      <c r="GR108" s="50">
        <v>0</v>
      </c>
      <c r="GS108" s="50">
        <v>240</v>
      </c>
      <c r="GT108" s="50">
        <v>213.99999999998545</v>
      </c>
      <c r="GU108" s="469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8731.4625000000233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9"/>
      <c r="I109" s="50">
        <v>82.374999999999986</v>
      </c>
      <c r="J109" s="50">
        <v>0</v>
      </c>
      <c r="K109" s="50">
        <v>0</v>
      </c>
      <c r="L109" s="50">
        <v>0</v>
      </c>
      <c r="M109" s="469"/>
      <c r="N109" s="50">
        <v>99.299999999999955</v>
      </c>
      <c r="O109" s="50">
        <v>0</v>
      </c>
      <c r="P109" s="50">
        <v>0</v>
      </c>
      <c r="Q109" s="50">
        <v>0</v>
      </c>
      <c r="R109" s="469"/>
      <c r="S109" s="457">
        <v>37.77499999999992</v>
      </c>
      <c r="T109" s="50">
        <v>0</v>
      </c>
      <c r="U109" s="507">
        <v>0</v>
      </c>
      <c r="V109" s="50">
        <v>0</v>
      </c>
      <c r="W109" s="469"/>
      <c r="X109" s="50">
        <v>69.824999999999932</v>
      </c>
      <c r="Y109" s="50">
        <v>0</v>
      </c>
      <c r="Z109" s="50">
        <v>0</v>
      </c>
      <c r="AA109" s="50">
        <v>0</v>
      </c>
      <c r="AB109" s="469"/>
      <c r="AC109" s="50">
        <v>48.724999999999802</v>
      </c>
      <c r="AD109" s="50">
        <v>0</v>
      </c>
      <c r="AE109" s="50">
        <v>0</v>
      </c>
      <c r="AF109" s="50">
        <v>0</v>
      </c>
      <c r="AG109" s="469"/>
      <c r="AH109" s="50">
        <v>75.025000000000091</v>
      </c>
      <c r="AI109" s="50">
        <v>0</v>
      </c>
      <c r="AJ109" s="50">
        <v>0</v>
      </c>
      <c r="AK109" s="50">
        <v>0</v>
      </c>
      <c r="AL109" s="469"/>
      <c r="AM109" s="457">
        <v>109.39999999999986</v>
      </c>
      <c r="AN109" s="457">
        <v>0</v>
      </c>
      <c r="AO109" s="457">
        <v>0</v>
      </c>
      <c r="AP109" s="50">
        <v>0</v>
      </c>
      <c r="AQ109" s="469"/>
      <c r="AR109" s="50">
        <v>47.174999999998818</v>
      </c>
      <c r="AS109" s="50">
        <v>0</v>
      </c>
      <c r="AT109" s="50">
        <v>0</v>
      </c>
      <c r="AU109" s="50">
        <v>0</v>
      </c>
      <c r="AV109" s="469"/>
      <c r="AW109" s="50">
        <v>0</v>
      </c>
      <c r="AX109" s="50">
        <v>0</v>
      </c>
      <c r="AY109" s="50">
        <v>0</v>
      </c>
      <c r="AZ109" s="50">
        <v>0</v>
      </c>
      <c r="BA109" s="469"/>
      <c r="BB109" s="50">
        <v>0</v>
      </c>
      <c r="BC109" s="50">
        <v>0</v>
      </c>
      <c r="BD109" s="50">
        <v>0</v>
      </c>
      <c r="BE109" s="50">
        <v>0</v>
      </c>
      <c r="BF109" s="469"/>
      <c r="BG109" s="50">
        <v>81.199999999998909</v>
      </c>
      <c r="BH109" s="50">
        <v>0</v>
      </c>
      <c r="BI109" s="50">
        <v>0</v>
      </c>
      <c r="BJ109" s="50">
        <v>0</v>
      </c>
      <c r="BK109" s="469"/>
      <c r="BL109" s="50">
        <v>0</v>
      </c>
      <c r="BM109" s="50">
        <v>0</v>
      </c>
      <c r="BN109" s="50">
        <v>0</v>
      </c>
      <c r="BO109" s="50">
        <v>0</v>
      </c>
      <c r="BP109" s="469"/>
      <c r="BQ109" s="50">
        <v>125.49999999999909</v>
      </c>
      <c r="BR109" s="50">
        <v>0</v>
      </c>
      <c r="BS109" s="50">
        <v>0</v>
      </c>
      <c r="BT109" s="50">
        <v>0</v>
      </c>
      <c r="BU109" s="469"/>
      <c r="BV109" s="50">
        <v>0</v>
      </c>
      <c r="BW109" s="50">
        <v>0</v>
      </c>
      <c r="BX109" s="50">
        <v>0</v>
      </c>
      <c r="BY109" s="50">
        <v>0</v>
      </c>
      <c r="BZ109" s="469"/>
      <c r="CA109" s="50">
        <v>107.12500000000068</v>
      </c>
      <c r="CB109" s="50">
        <v>0</v>
      </c>
      <c r="CC109" s="50">
        <v>0</v>
      </c>
      <c r="CD109" s="50">
        <v>0</v>
      </c>
      <c r="CE109" s="469"/>
      <c r="CF109" s="50">
        <v>0</v>
      </c>
      <c r="CG109" s="50">
        <v>0</v>
      </c>
      <c r="CH109" s="50">
        <v>0</v>
      </c>
      <c r="CI109" s="50">
        <v>0</v>
      </c>
      <c r="CJ109" s="469"/>
      <c r="CK109" s="50">
        <v>62.624999999999545</v>
      </c>
      <c r="CL109" s="50">
        <v>0</v>
      </c>
      <c r="CM109" s="50">
        <v>0</v>
      </c>
      <c r="CN109" s="50">
        <v>0</v>
      </c>
      <c r="CO109" s="469"/>
      <c r="CP109" s="577">
        <v>130.44999999999891</v>
      </c>
      <c r="CQ109" s="577">
        <v>0</v>
      </c>
      <c r="CR109" s="577">
        <v>0</v>
      </c>
      <c r="CS109" s="50">
        <v>0</v>
      </c>
      <c r="CT109" s="469"/>
      <c r="CU109" s="50">
        <v>0</v>
      </c>
      <c r="CV109" s="50">
        <v>0</v>
      </c>
      <c r="CW109" s="50">
        <v>0</v>
      </c>
      <c r="CX109" s="50">
        <v>0</v>
      </c>
      <c r="CY109" s="469"/>
      <c r="CZ109" s="50">
        <v>0</v>
      </c>
      <c r="DA109" s="50">
        <v>0</v>
      </c>
      <c r="DB109" s="50">
        <v>0</v>
      </c>
      <c r="DC109" s="50">
        <v>0</v>
      </c>
      <c r="DD109" s="469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69"/>
      <c r="DJ109" s="50">
        <v>45.450000000001182</v>
      </c>
      <c r="DK109" s="50">
        <v>0</v>
      </c>
      <c r="DL109" s="50">
        <v>0</v>
      </c>
      <c r="DM109" s="50">
        <v>0</v>
      </c>
      <c r="DN109" s="469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69"/>
      <c r="DT109" s="50">
        <v>102.52500000000191</v>
      </c>
      <c r="DU109" s="50">
        <v>0</v>
      </c>
      <c r="DV109" s="50">
        <v>0</v>
      </c>
      <c r="DW109" s="50">
        <v>0</v>
      </c>
      <c r="DX109" s="469"/>
      <c r="DY109" s="50">
        <v>716.68750000000091</v>
      </c>
      <c r="DZ109" s="50">
        <v>1683.625</v>
      </c>
      <c r="EA109" s="50">
        <v>0</v>
      </c>
      <c r="EB109" s="50">
        <v>0</v>
      </c>
      <c r="EC109" s="469"/>
      <c r="ED109" s="50">
        <v>75.125000000000909</v>
      </c>
      <c r="EE109" s="50">
        <v>0</v>
      </c>
      <c r="EF109" s="50">
        <v>0</v>
      </c>
      <c r="EG109" s="50">
        <v>0</v>
      </c>
      <c r="EH109" s="469"/>
      <c r="EI109" s="50">
        <v>24.875</v>
      </c>
      <c r="EJ109" s="50">
        <v>0</v>
      </c>
      <c r="EK109" s="50">
        <v>0</v>
      </c>
      <c r="EL109" s="50">
        <v>0</v>
      </c>
      <c r="EM109" s="469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69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69"/>
      <c r="EX109" s="50">
        <v>109.72500000000218</v>
      </c>
      <c r="EY109" s="50">
        <v>0</v>
      </c>
      <c r="EZ109" s="50">
        <v>0</v>
      </c>
      <c r="FA109" s="50">
        <v>0</v>
      </c>
      <c r="FB109" s="469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69"/>
      <c r="FH109" s="50">
        <v>52.400000000001455</v>
      </c>
      <c r="FI109" s="50">
        <v>0</v>
      </c>
      <c r="FJ109" s="50">
        <v>0</v>
      </c>
      <c r="FK109" s="50">
        <v>0</v>
      </c>
      <c r="FL109" s="469"/>
      <c r="FM109" s="50">
        <v>119.32500000000255</v>
      </c>
      <c r="FN109" s="50">
        <v>0</v>
      </c>
      <c r="FO109" s="50">
        <v>0</v>
      </c>
      <c r="FP109" s="50">
        <v>0</v>
      </c>
      <c r="FQ109" s="469"/>
      <c r="FR109" s="50">
        <v>21.400000000001455</v>
      </c>
      <c r="FS109" s="50">
        <v>0</v>
      </c>
      <c r="FT109" s="50">
        <v>0</v>
      </c>
      <c r="FU109" s="50">
        <v>0</v>
      </c>
      <c r="FV109" s="469"/>
      <c r="FW109" s="50">
        <v>3.7500000000004547</v>
      </c>
      <c r="FX109" s="50">
        <v>0</v>
      </c>
      <c r="FY109" s="50">
        <v>0</v>
      </c>
      <c r="FZ109" s="50">
        <v>0</v>
      </c>
      <c r="GA109" s="469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69"/>
      <c r="GG109" s="50">
        <v>74.675000000000182</v>
      </c>
      <c r="GH109" s="50">
        <v>0</v>
      </c>
      <c r="GI109" s="50">
        <v>0</v>
      </c>
      <c r="GJ109" s="50">
        <v>0</v>
      </c>
      <c r="GK109" s="469"/>
      <c r="GL109" s="50">
        <v>144.037500000004</v>
      </c>
      <c r="GM109" s="50">
        <v>613.32499999999891</v>
      </c>
      <c r="GN109" s="50">
        <v>0</v>
      </c>
      <c r="GO109" s="50">
        <v>0</v>
      </c>
      <c r="GP109" s="469"/>
      <c r="GQ109" s="50">
        <v>62.500000000003638</v>
      </c>
      <c r="GR109" s="50">
        <v>148</v>
      </c>
      <c r="GS109" s="50">
        <v>0</v>
      </c>
      <c r="GT109" s="50">
        <v>0</v>
      </c>
      <c r="GU109" s="469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7962.7375000000002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9"/>
      <c r="I110" s="50">
        <v>12.5</v>
      </c>
      <c r="J110" s="50">
        <v>0</v>
      </c>
      <c r="K110" s="50">
        <v>0</v>
      </c>
      <c r="L110" s="50">
        <v>0</v>
      </c>
      <c r="M110" s="469"/>
      <c r="N110" s="50">
        <v>81.674999999999955</v>
      </c>
      <c r="O110" s="50">
        <v>0</v>
      </c>
      <c r="P110" s="50">
        <v>0</v>
      </c>
      <c r="Q110" s="50">
        <v>0</v>
      </c>
      <c r="R110" s="469"/>
      <c r="S110" s="457">
        <v>26.249999999999943</v>
      </c>
      <c r="T110" s="50">
        <v>0</v>
      </c>
      <c r="U110" s="507">
        <v>0</v>
      </c>
      <c r="V110" s="50">
        <v>0</v>
      </c>
      <c r="W110" s="469"/>
      <c r="X110" s="50">
        <v>86.624999999999886</v>
      </c>
      <c r="Y110" s="50">
        <v>0</v>
      </c>
      <c r="Z110" s="50">
        <v>0</v>
      </c>
      <c r="AA110" s="50">
        <v>0</v>
      </c>
      <c r="AB110" s="469"/>
      <c r="AC110" s="50">
        <v>89.224999999999852</v>
      </c>
      <c r="AD110" s="50">
        <v>0</v>
      </c>
      <c r="AE110" s="50">
        <v>0</v>
      </c>
      <c r="AF110" s="50">
        <v>0</v>
      </c>
      <c r="AG110" s="469"/>
      <c r="AH110" s="50">
        <v>24.800000000000182</v>
      </c>
      <c r="AI110" s="50">
        <v>0</v>
      </c>
      <c r="AJ110" s="50">
        <v>0</v>
      </c>
      <c r="AK110" s="50">
        <v>0</v>
      </c>
      <c r="AL110" s="469"/>
      <c r="AM110" s="457">
        <v>74.174999999999955</v>
      </c>
      <c r="AN110" s="457">
        <v>0</v>
      </c>
      <c r="AO110" s="457">
        <v>0</v>
      </c>
      <c r="AP110" s="50">
        <v>0</v>
      </c>
      <c r="AQ110" s="469"/>
      <c r="AR110" s="50">
        <v>19.625</v>
      </c>
      <c r="AS110" s="50">
        <v>0</v>
      </c>
      <c r="AT110" s="50">
        <v>0</v>
      </c>
      <c r="AU110" s="50">
        <v>0</v>
      </c>
      <c r="AV110" s="469"/>
      <c r="AW110" s="50">
        <v>0</v>
      </c>
      <c r="AX110" s="50">
        <v>0</v>
      </c>
      <c r="AY110" s="50">
        <v>0</v>
      </c>
      <c r="AZ110" s="50">
        <v>0</v>
      </c>
      <c r="BA110" s="469"/>
      <c r="BB110" s="50">
        <v>0</v>
      </c>
      <c r="BC110" s="50">
        <v>0</v>
      </c>
      <c r="BD110" s="50">
        <v>0</v>
      </c>
      <c r="BE110" s="50">
        <v>0</v>
      </c>
      <c r="BF110" s="469"/>
      <c r="BG110" s="50">
        <v>46.125</v>
      </c>
      <c r="BH110" s="50">
        <v>0</v>
      </c>
      <c r="BI110" s="50">
        <v>0</v>
      </c>
      <c r="BJ110" s="50">
        <v>0</v>
      </c>
      <c r="BK110" s="469"/>
      <c r="BL110" s="50">
        <v>0</v>
      </c>
      <c r="BM110" s="50">
        <v>0</v>
      </c>
      <c r="BN110" s="50">
        <v>0</v>
      </c>
      <c r="BO110" s="50">
        <v>0</v>
      </c>
      <c r="BP110" s="469"/>
      <c r="BQ110" s="50">
        <v>71.25</v>
      </c>
      <c r="BR110" s="50">
        <v>0</v>
      </c>
      <c r="BS110" s="50">
        <v>0</v>
      </c>
      <c r="BT110" s="50">
        <v>0</v>
      </c>
      <c r="BU110" s="469"/>
      <c r="BV110" s="50">
        <v>0</v>
      </c>
      <c r="BW110" s="50">
        <v>0</v>
      </c>
      <c r="BX110" s="50">
        <v>0</v>
      </c>
      <c r="BY110" s="50">
        <v>0</v>
      </c>
      <c r="BZ110" s="469"/>
      <c r="CA110" s="50">
        <v>29.224999999999909</v>
      </c>
      <c r="CB110" s="50">
        <v>0</v>
      </c>
      <c r="CC110" s="50">
        <v>0</v>
      </c>
      <c r="CD110" s="50">
        <v>0</v>
      </c>
      <c r="CE110" s="469"/>
      <c r="CF110" s="50">
        <v>0</v>
      </c>
      <c r="CG110" s="50">
        <v>0</v>
      </c>
      <c r="CH110" s="50">
        <v>0</v>
      </c>
      <c r="CI110" s="50">
        <v>0</v>
      </c>
      <c r="CJ110" s="469"/>
      <c r="CK110" s="50">
        <v>37.025000000001</v>
      </c>
      <c r="CL110" s="50">
        <v>0</v>
      </c>
      <c r="CM110" s="50">
        <v>0</v>
      </c>
      <c r="CN110" s="50">
        <v>0</v>
      </c>
      <c r="CO110" s="469"/>
      <c r="CP110" s="577">
        <v>112.15000000000009</v>
      </c>
      <c r="CQ110" s="577">
        <v>0</v>
      </c>
      <c r="CR110" s="577">
        <v>0</v>
      </c>
      <c r="CS110" s="50">
        <v>0</v>
      </c>
      <c r="CT110" s="469"/>
      <c r="CU110" s="50">
        <v>0</v>
      </c>
      <c r="CV110" s="50">
        <v>0</v>
      </c>
      <c r="CW110" s="50">
        <v>0</v>
      </c>
      <c r="CX110" s="50">
        <v>0</v>
      </c>
      <c r="CY110" s="469"/>
      <c r="CZ110" s="50">
        <v>0</v>
      </c>
      <c r="DA110" s="50">
        <v>0</v>
      </c>
      <c r="DB110" s="50">
        <v>0</v>
      </c>
      <c r="DC110" s="50">
        <v>0</v>
      </c>
      <c r="DD110" s="469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69"/>
      <c r="DJ110" s="50">
        <v>69.324999999999363</v>
      </c>
      <c r="DK110" s="50">
        <v>0</v>
      </c>
      <c r="DL110" s="50">
        <v>0</v>
      </c>
      <c r="DM110" s="50">
        <v>0</v>
      </c>
      <c r="DN110" s="469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69"/>
      <c r="DT110" s="50">
        <v>150.07500000000027</v>
      </c>
      <c r="DU110" s="50">
        <v>0</v>
      </c>
      <c r="DV110" s="50">
        <v>0</v>
      </c>
      <c r="DW110" s="50">
        <v>0</v>
      </c>
      <c r="DX110" s="469"/>
      <c r="DY110" s="50">
        <v>468.125</v>
      </c>
      <c r="DZ110" s="50">
        <v>1286.4000000000005</v>
      </c>
      <c r="EA110" s="50">
        <v>0</v>
      </c>
      <c r="EB110" s="50">
        <v>0</v>
      </c>
      <c r="EC110" s="469"/>
      <c r="ED110" s="50">
        <v>41.674999999999727</v>
      </c>
      <c r="EE110" s="50">
        <v>0</v>
      </c>
      <c r="EF110" s="50">
        <v>0</v>
      </c>
      <c r="EG110" s="50">
        <v>0</v>
      </c>
      <c r="EH110" s="469"/>
      <c r="EI110" s="50">
        <v>33.899999999999636</v>
      </c>
      <c r="EJ110" s="50">
        <v>0</v>
      </c>
      <c r="EK110" s="50">
        <v>0</v>
      </c>
      <c r="EL110" s="50">
        <v>0</v>
      </c>
      <c r="EM110" s="469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69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69"/>
      <c r="EX110" s="50">
        <v>85.75</v>
      </c>
      <c r="EY110" s="50">
        <v>0</v>
      </c>
      <c r="EZ110" s="50">
        <v>0</v>
      </c>
      <c r="FA110" s="50">
        <v>0</v>
      </c>
      <c r="FB110" s="469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69"/>
      <c r="FH110" s="50">
        <v>33.5</v>
      </c>
      <c r="FI110" s="50">
        <v>72</v>
      </c>
      <c r="FJ110" s="50">
        <v>0</v>
      </c>
      <c r="FK110" s="50">
        <v>0</v>
      </c>
      <c r="FL110" s="469"/>
      <c r="FM110" s="50">
        <v>147.125</v>
      </c>
      <c r="FN110" s="50">
        <v>0</v>
      </c>
      <c r="FO110" s="50">
        <v>0</v>
      </c>
      <c r="FP110" s="50">
        <v>0</v>
      </c>
      <c r="FQ110" s="469"/>
      <c r="FR110" s="50">
        <v>96.700000000000273</v>
      </c>
      <c r="FS110" s="50">
        <v>0</v>
      </c>
      <c r="FT110" s="50">
        <v>0</v>
      </c>
      <c r="FU110" s="50">
        <v>0</v>
      </c>
      <c r="FV110" s="469"/>
      <c r="FW110" s="50">
        <v>9.4249999999994998</v>
      </c>
      <c r="FX110" s="50">
        <v>0</v>
      </c>
      <c r="FY110" s="50">
        <v>0</v>
      </c>
      <c r="FZ110" s="50">
        <v>0</v>
      </c>
      <c r="GA110" s="469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69"/>
      <c r="GG110" s="50">
        <v>18.250000000001819</v>
      </c>
      <c r="GH110" s="50">
        <v>0</v>
      </c>
      <c r="GI110" s="50">
        <v>0</v>
      </c>
      <c r="GJ110" s="50">
        <v>0</v>
      </c>
      <c r="GK110" s="469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69"/>
      <c r="GQ110" s="50">
        <v>46.875000000000909</v>
      </c>
      <c r="GR110" s="50">
        <v>108.25</v>
      </c>
      <c r="GS110" s="50">
        <v>0</v>
      </c>
      <c r="GT110" s="50">
        <v>0</v>
      </c>
      <c r="GU110" s="469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23895.149999999987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9"/>
      <c r="I111" s="50">
        <v>53.874999999999972</v>
      </c>
      <c r="J111" s="50">
        <v>0</v>
      </c>
      <c r="K111" s="50">
        <v>0</v>
      </c>
      <c r="L111" s="50">
        <v>0</v>
      </c>
      <c r="M111" s="469"/>
      <c r="N111" s="50">
        <v>145.77499999999992</v>
      </c>
      <c r="O111" s="50">
        <v>376.09999999999991</v>
      </c>
      <c r="P111" s="50">
        <v>0</v>
      </c>
      <c r="Q111" s="50">
        <v>0</v>
      </c>
      <c r="R111" s="469"/>
      <c r="S111" s="457">
        <v>26.39999999999992</v>
      </c>
      <c r="T111" s="50">
        <v>165.70000000000005</v>
      </c>
      <c r="U111" s="507">
        <v>0</v>
      </c>
      <c r="V111" s="50">
        <v>0</v>
      </c>
      <c r="W111" s="469"/>
      <c r="X111" s="50">
        <v>56.174999999999955</v>
      </c>
      <c r="Y111" s="50">
        <v>363.49999999999983</v>
      </c>
      <c r="Z111" s="50">
        <v>0</v>
      </c>
      <c r="AA111" s="50">
        <v>0</v>
      </c>
      <c r="AB111" s="469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9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9"/>
      <c r="AM111" s="457">
        <v>70.375000000000114</v>
      </c>
      <c r="AN111" s="457">
        <v>232.85000000000036</v>
      </c>
      <c r="AO111" s="457">
        <v>0</v>
      </c>
      <c r="AP111" s="50">
        <v>0</v>
      </c>
      <c r="AQ111" s="469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9"/>
      <c r="AW111" s="50">
        <v>0</v>
      </c>
      <c r="AX111" s="50">
        <v>285.10000000000036</v>
      </c>
      <c r="AY111" s="50">
        <v>0</v>
      </c>
      <c r="AZ111" s="50">
        <v>0</v>
      </c>
      <c r="BA111" s="469"/>
      <c r="BB111" s="50">
        <v>0</v>
      </c>
      <c r="BC111" s="50">
        <v>166.25</v>
      </c>
      <c r="BD111" s="50">
        <v>0</v>
      </c>
      <c r="BE111" s="50">
        <v>0</v>
      </c>
      <c r="BF111" s="469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9"/>
      <c r="BL111" s="50">
        <v>0</v>
      </c>
      <c r="BM111" s="50">
        <v>111.25</v>
      </c>
      <c r="BN111" s="50">
        <v>0</v>
      </c>
      <c r="BO111" s="50">
        <v>0</v>
      </c>
      <c r="BP111" s="469"/>
      <c r="BQ111" s="50">
        <v>70.375</v>
      </c>
      <c r="BR111" s="50">
        <v>250.39999999999964</v>
      </c>
      <c r="BS111" s="50">
        <v>0</v>
      </c>
      <c r="BT111" s="50">
        <v>0</v>
      </c>
      <c r="BU111" s="469"/>
      <c r="BV111" s="50">
        <v>0</v>
      </c>
      <c r="BW111" s="50">
        <v>453.92499999999927</v>
      </c>
      <c r="BX111" s="50">
        <v>0</v>
      </c>
      <c r="BY111" s="50">
        <v>0</v>
      </c>
      <c r="BZ111" s="469"/>
      <c r="CA111" s="50">
        <v>54.825000000000045</v>
      </c>
      <c r="CB111" s="50">
        <v>165.75</v>
      </c>
      <c r="CC111" s="50">
        <v>0</v>
      </c>
      <c r="CD111" s="50">
        <v>0</v>
      </c>
      <c r="CE111" s="469"/>
      <c r="CF111" s="50">
        <v>0</v>
      </c>
      <c r="CG111" s="50">
        <v>120.35000000000036</v>
      </c>
      <c r="CH111" s="50">
        <v>0</v>
      </c>
      <c r="CI111" s="50">
        <v>0</v>
      </c>
      <c r="CJ111" s="469"/>
      <c r="CK111" s="50">
        <v>42.900000000000546</v>
      </c>
      <c r="CL111" s="50">
        <v>258.25</v>
      </c>
      <c r="CM111" s="50">
        <v>0</v>
      </c>
      <c r="CN111" s="50">
        <v>0</v>
      </c>
      <c r="CO111" s="469"/>
      <c r="CP111" s="577">
        <v>177.67500000000018</v>
      </c>
      <c r="CQ111" s="577">
        <v>281.800000000002</v>
      </c>
      <c r="CR111" s="577">
        <v>0</v>
      </c>
      <c r="CS111" s="50">
        <v>0</v>
      </c>
      <c r="CT111" s="469"/>
      <c r="CU111" s="50">
        <v>0</v>
      </c>
      <c r="CV111" s="50">
        <v>40.150000000001455</v>
      </c>
      <c r="CW111" s="50">
        <v>0</v>
      </c>
      <c r="CX111" s="50">
        <v>0</v>
      </c>
      <c r="CY111" s="469"/>
      <c r="CZ111" s="50">
        <v>0</v>
      </c>
      <c r="DA111" s="50">
        <v>44.349999999998545</v>
      </c>
      <c r="DB111" s="50">
        <v>0</v>
      </c>
      <c r="DC111" s="50">
        <v>0</v>
      </c>
      <c r="DD111" s="469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69"/>
      <c r="DJ111" s="50">
        <v>89.449999999998909</v>
      </c>
      <c r="DK111" s="50">
        <v>0</v>
      </c>
      <c r="DL111" s="50">
        <v>0</v>
      </c>
      <c r="DM111" s="50">
        <v>0</v>
      </c>
      <c r="DN111" s="469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69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69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69"/>
      <c r="ED111" s="50">
        <v>101.80000000000155</v>
      </c>
      <c r="EE111" s="50">
        <v>0</v>
      </c>
      <c r="EF111" s="50">
        <v>0</v>
      </c>
      <c r="EG111" s="50">
        <v>0</v>
      </c>
      <c r="EH111" s="469"/>
      <c r="EI111" s="50">
        <v>31.125000000000455</v>
      </c>
      <c r="EJ111" s="50">
        <v>0</v>
      </c>
      <c r="EK111" s="50">
        <v>109.875</v>
      </c>
      <c r="EL111" s="50">
        <v>0</v>
      </c>
      <c r="EM111" s="469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69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69"/>
      <c r="EX111" s="50">
        <v>105.15000000000236</v>
      </c>
      <c r="EY111" s="50">
        <v>0</v>
      </c>
      <c r="EZ111" s="50">
        <v>0</v>
      </c>
      <c r="FA111" s="50">
        <v>0</v>
      </c>
      <c r="FB111" s="469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69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69"/>
      <c r="FM111" s="50">
        <v>108.62500000000364</v>
      </c>
      <c r="FN111" s="50">
        <v>0</v>
      </c>
      <c r="FO111" s="50">
        <v>0</v>
      </c>
      <c r="FP111" s="50">
        <v>0</v>
      </c>
      <c r="FQ111" s="469"/>
      <c r="FR111" s="50">
        <v>61.400000000003274</v>
      </c>
      <c r="FS111" s="50">
        <v>0</v>
      </c>
      <c r="FT111" s="50">
        <v>0</v>
      </c>
      <c r="FU111" s="50">
        <v>0</v>
      </c>
      <c r="FV111" s="469"/>
      <c r="FW111" s="50">
        <v>34.450000000000045</v>
      </c>
      <c r="FX111" s="50">
        <v>0</v>
      </c>
      <c r="FY111" s="50">
        <v>0</v>
      </c>
      <c r="FZ111" s="50">
        <v>0</v>
      </c>
      <c r="GA111" s="469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69"/>
      <c r="GG111" s="50">
        <v>91.650000000002365</v>
      </c>
      <c r="GH111" s="50">
        <v>0</v>
      </c>
      <c r="GI111" s="50">
        <v>0</v>
      </c>
      <c r="GJ111" s="50">
        <v>0</v>
      </c>
      <c r="GK111" s="469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69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69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2005</v>
      </c>
      <c r="B112" s="46">
        <f t="shared" si="3"/>
        <v>13183.899999999858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9"/>
      <c r="I112" s="50">
        <v>0</v>
      </c>
      <c r="J112" s="50">
        <v>0</v>
      </c>
      <c r="K112" s="50">
        <v>0</v>
      </c>
      <c r="L112" s="50">
        <v>0</v>
      </c>
      <c r="M112" s="469"/>
      <c r="N112" s="50">
        <v>0</v>
      </c>
      <c r="O112" s="50">
        <v>212.60000000000002</v>
      </c>
      <c r="P112" s="50">
        <v>0</v>
      </c>
      <c r="Q112" s="50">
        <v>0</v>
      </c>
      <c r="R112" s="469"/>
      <c r="S112" s="457">
        <v>0</v>
      </c>
      <c r="T112" s="50">
        <v>28.100000000000023</v>
      </c>
      <c r="U112" s="507">
        <v>0</v>
      </c>
      <c r="V112" s="50">
        <v>0</v>
      </c>
      <c r="W112" s="469"/>
      <c r="X112" s="50">
        <v>0</v>
      </c>
      <c r="Y112" s="50">
        <v>290.49999999999989</v>
      </c>
      <c r="Z112" s="50">
        <v>0</v>
      </c>
      <c r="AA112" s="50">
        <v>0</v>
      </c>
      <c r="AB112" s="469"/>
      <c r="AC112" s="50">
        <v>0</v>
      </c>
      <c r="AD112" s="50">
        <v>316.04999999999984</v>
      </c>
      <c r="AE112" s="50">
        <v>0</v>
      </c>
      <c r="AF112" s="50">
        <v>0</v>
      </c>
      <c r="AG112" s="469"/>
      <c r="AH112" s="50">
        <v>0</v>
      </c>
      <c r="AI112" s="50">
        <v>372.80000000000018</v>
      </c>
      <c r="AJ112" s="50">
        <v>0</v>
      </c>
      <c r="AK112" s="50">
        <v>0</v>
      </c>
      <c r="AL112" s="469"/>
      <c r="AM112" s="457">
        <v>0</v>
      </c>
      <c r="AN112" s="457">
        <v>282.89999999999964</v>
      </c>
      <c r="AO112" s="457">
        <v>0</v>
      </c>
      <c r="AP112" s="50">
        <v>0</v>
      </c>
      <c r="AQ112" s="469"/>
      <c r="AR112" s="50">
        <v>0</v>
      </c>
      <c r="AS112" s="50">
        <v>140.74999999999977</v>
      </c>
      <c r="AT112" s="50">
        <v>0</v>
      </c>
      <c r="AU112" s="50">
        <v>0</v>
      </c>
      <c r="AV112" s="469"/>
      <c r="AW112" s="50">
        <v>0</v>
      </c>
      <c r="AX112" s="50">
        <v>184.00000000000045</v>
      </c>
      <c r="AY112" s="50">
        <v>0</v>
      </c>
      <c r="AZ112" s="50">
        <v>0</v>
      </c>
      <c r="BA112" s="469"/>
      <c r="BB112" s="50">
        <v>0</v>
      </c>
      <c r="BC112" s="50">
        <v>94.349999999999909</v>
      </c>
      <c r="BD112" s="50">
        <v>0</v>
      </c>
      <c r="BE112" s="50">
        <v>0</v>
      </c>
      <c r="BF112" s="469"/>
      <c r="BG112" s="50">
        <v>0</v>
      </c>
      <c r="BH112" s="50">
        <v>187.50000000000045</v>
      </c>
      <c r="BI112" s="50">
        <v>0</v>
      </c>
      <c r="BJ112" s="50">
        <v>0</v>
      </c>
      <c r="BK112" s="469"/>
      <c r="BL112" s="50">
        <v>0</v>
      </c>
      <c r="BM112" s="50">
        <v>7.0000000000004547</v>
      </c>
      <c r="BN112" s="50">
        <v>0</v>
      </c>
      <c r="BO112" s="50">
        <v>0</v>
      </c>
      <c r="BP112" s="469"/>
      <c r="BQ112" s="50">
        <v>0</v>
      </c>
      <c r="BR112" s="50">
        <v>126.14999999999964</v>
      </c>
      <c r="BS112" s="50">
        <v>0</v>
      </c>
      <c r="BT112" s="50">
        <v>0</v>
      </c>
      <c r="BU112" s="469"/>
      <c r="BV112" s="50">
        <v>0</v>
      </c>
      <c r="BW112" s="50">
        <v>253</v>
      </c>
      <c r="BX112" s="50">
        <v>0</v>
      </c>
      <c r="BY112" s="50">
        <v>0</v>
      </c>
      <c r="BZ112" s="469"/>
      <c r="CA112" s="50">
        <v>0</v>
      </c>
      <c r="CB112" s="50">
        <v>182.75000000000182</v>
      </c>
      <c r="CC112" s="50">
        <v>0</v>
      </c>
      <c r="CD112" s="50">
        <v>0</v>
      </c>
      <c r="CE112" s="469"/>
      <c r="CF112" s="50">
        <v>0</v>
      </c>
      <c r="CG112" s="50">
        <v>198.64999999999964</v>
      </c>
      <c r="CH112" s="50">
        <v>0</v>
      </c>
      <c r="CI112" s="50">
        <v>0</v>
      </c>
      <c r="CJ112" s="469"/>
      <c r="CK112" s="50">
        <v>0</v>
      </c>
      <c r="CL112" s="50">
        <v>200.75</v>
      </c>
      <c r="CM112" s="50">
        <v>0</v>
      </c>
      <c r="CN112" s="50">
        <v>0</v>
      </c>
      <c r="CO112" s="469"/>
      <c r="CP112" s="577">
        <v>0</v>
      </c>
      <c r="CQ112" s="577">
        <v>193.85000000000127</v>
      </c>
      <c r="CR112" s="577">
        <v>0</v>
      </c>
      <c r="CS112" s="50">
        <v>0</v>
      </c>
      <c r="CT112" s="469"/>
      <c r="CU112" s="50">
        <v>0</v>
      </c>
      <c r="CV112" s="50">
        <v>139.65000000000055</v>
      </c>
      <c r="CW112" s="50">
        <v>0</v>
      </c>
      <c r="CX112" s="50">
        <v>0</v>
      </c>
      <c r="CY112" s="469"/>
      <c r="CZ112" s="50">
        <v>0</v>
      </c>
      <c r="DA112" s="50">
        <v>45.499999999998181</v>
      </c>
      <c r="DB112" s="50">
        <v>0</v>
      </c>
      <c r="DC112" s="50">
        <v>0</v>
      </c>
      <c r="DD112" s="469"/>
      <c r="DE112" s="50">
        <v>0</v>
      </c>
      <c r="DF112" s="50">
        <v>0</v>
      </c>
      <c r="DG112" s="50">
        <v>1966.349999999996</v>
      </c>
      <c r="DH112" s="50">
        <v>0</v>
      </c>
      <c r="DI112" s="469"/>
      <c r="DJ112" s="50">
        <v>0</v>
      </c>
      <c r="DK112" s="50">
        <v>0</v>
      </c>
      <c r="DL112" s="50">
        <v>0</v>
      </c>
      <c r="DM112" s="50">
        <v>0</v>
      </c>
      <c r="DN112" s="469"/>
      <c r="DO112" s="50">
        <v>0</v>
      </c>
      <c r="DP112" s="50">
        <v>0</v>
      </c>
      <c r="DQ112" s="50">
        <v>361.87499999999591</v>
      </c>
      <c r="DR112" s="50">
        <v>0</v>
      </c>
      <c r="DS112" s="469"/>
      <c r="DT112" s="50">
        <v>0</v>
      </c>
      <c r="DU112" s="50">
        <v>0</v>
      </c>
      <c r="DV112" s="50">
        <v>286.34999999999536</v>
      </c>
      <c r="DW112" s="50">
        <v>0</v>
      </c>
      <c r="DX112" s="469"/>
      <c r="DY112" s="50">
        <v>0</v>
      </c>
      <c r="DZ112" s="50">
        <v>0</v>
      </c>
      <c r="EA112" s="50">
        <v>1843.7999999999233</v>
      </c>
      <c r="EB112" s="50">
        <v>0</v>
      </c>
      <c r="EC112" s="469"/>
      <c r="ED112" s="50">
        <v>0</v>
      </c>
      <c r="EE112" s="50">
        <v>0</v>
      </c>
      <c r="EF112" s="50">
        <v>0</v>
      </c>
      <c r="EG112" s="50">
        <v>0</v>
      </c>
      <c r="EH112" s="469"/>
      <c r="EI112" s="50">
        <v>0</v>
      </c>
      <c r="EJ112" s="50">
        <v>0</v>
      </c>
      <c r="EK112" s="50">
        <v>277.34999999999809</v>
      </c>
      <c r="EL112" s="50">
        <v>0</v>
      </c>
      <c r="EM112" s="469"/>
      <c r="EN112" s="50">
        <v>0</v>
      </c>
      <c r="EO112" s="50">
        <v>0</v>
      </c>
      <c r="EP112" s="50">
        <v>294.22499999999945</v>
      </c>
      <c r="EQ112" s="50">
        <v>0</v>
      </c>
      <c r="ER112" s="469"/>
      <c r="ES112" s="50">
        <v>0</v>
      </c>
      <c r="ET112" s="50">
        <v>0</v>
      </c>
      <c r="EU112" s="50">
        <v>439.57500000000164</v>
      </c>
      <c r="EV112" s="50">
        <v>0</v>
      </c>
      <c r="EW112" s="469"/>
      <c r="EX112" s="50">
        <v>0</v>
      </c>
      <c r="EY112" s="50">
        <v>0</v>
      </c>
      <c r="EZ112" s="50">
        <v>0</v>
      </c>
      <c r="FA112" s="50">
        <v>0</v>
      </c>
      <c r="FB112" s="469"/>
      <c r="FC112" s="50">
        <v>0</v>
      </c>
      <c r="FD112" s="50">
        <v>0</v>
      </c>
      <c r="FE112" s="50">
        <v>1921.2749999999569</v>
      </c>
      <c r="FF112" s="50">
        <v>0</v>
      </c>
      <c r="FG112" s="469"/>
      <c r="FH112" s="50">
        <v>0</v>
      </c>
      <c r="FI112" s="50">
        <v>0</v>
      </c>
      <c r="FJ112" s="50">
        <v>147.00000000000273</v>
      </c>
      <c r="FK112" s="50">
        <v>0</v>
      </c>
      <c r="FL112" s="469"/>
      <c r="FM112" s="50">
        <v>0</v>
      </c>
      <c r="FN112" s="50">
        <v>0</v>
      </c>
      <c r="FO112" s="50">
        <v>0</v>
      </c>
      <c r="FP112" s="50">
        <v>0</v>
      </c>
      <c r="FQ112" s="469"/>
      <c r="FR112" s="50">
        <v>0</v>
      </c>
      <c r="FS112" s="50">
        <v>0</v>
      </c>
      <c r="FT112" s="50">
        <v>0</v>
      </c>
      <c r="FU112" s="50">
        <v>0</v>
      </c>
      <c r="FV112" s="469"/>
      <c r="FW112" s="50">
        <v>0</v>
      </c>
      <c r="FX112" s="50">
        <v>0</v>
      </c>
      <c r="FY112" s="50">
        <v>0</v>
      </c>
      <c r="FZ112" s="50">
        <v>0</v>
      </c>
      <c r="GA112" s="469"/>
      <c r="GB112" s="50">
        <v>0</v>
      </c>
      <c r="GC112" s="50">
        <v>0</v>
      </c>
      <c r="GD112" s="50">
        <v>194.69999999999891</v>
      </c>
      <c r="GE112" s="50">
        <v>0</v>
      </c>
      <c r="GF112" s="469"/>
      <c r="GG112" s="50">
        <v>0</v>
      </c>
      <c r="GH112" s="50">
        <v>0</v>
      </c>
      <c r="GI112" s="50">
        <v>0</v>
      </c>
      <c r="GJ112" s="50">
        <v>0</v>
      </c>
      <c r="GK112" s="469"/>
      <c r="GL112" s="50">
        <v>0</v>
      </c>
      <c r="GM112" s="50">
        <v>0</v>
      </c>
      <c r="GN112" s="50">
        <v>817.94999999999891</v>
      </c>
      <c r="GO112" s="50">
        <v>0</v>
      </c>
      <c r="GP112" s="469"/>
      <c r="GQ112" s="50">
        <v>0</v>
      </c>
      <c r="GR112" s="50">
        <v>0</v>
      </c>
      <c r="GS112" s="50">
        <v>268.49999999999454</v>
      </c>
      <c r="GT112" s="50">
        <v>0</v>
      </c>
      <c r="GU112" s="469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10224.600000000002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9"/>
      <c r="I113" s="50">
        <v>50.624999999999943</v>
      </c>
      <c r="J113" s="50">
        <v>0</v>
      </c>
      <c r="K113" s="50">
        <v>0</v>
      </c>
      <c r="L113" s="50">
        <v>0</v>
      </c>
      <c r="M113" s="469"/>
      <c r="N113" s="50">
        <v>61.249999999999943</v>
      </c>
      <c r="O113" s="50">
        <v>0</v>
      </c>
      <c r="P113" s="50">
        <v>0</v>
      </c>
      <c r="Q113" s="50">
        <v>0</v>
      </c>
      <c r="R113" s="469"/>
      <c r="S113" s="457">
        <v>93.25</v>
      </c>
      <c r="T113" s="50">
        <v>0</v>
      </c>
      <c r="U113" s="507">
        <v>0</v>
      </c>
      <c r="V113" s="50">
        <v>0</v>
      </c>
      <c r="W113" s="469"/>
      <c r="X113" s="50">
        <v>51.299999999999955</v>
      </c>
      <c r="Y113" s="50">
        <v>0</v>
      </c>
      <c r="Z113" s="50">
        <v>0</v>
      </c>
      <c r="AA113" s="50">
        <v>0</v>
      </c>
      <c r="AB113" s="469"/>
      <c r="AC113" s="50">
        <v>84.975000000000023</v>
      </c>
      <c r="AD113" s="50">
        <v>0</v>
      </c>
      <c r="AE113" s="50">
        <v>0</v>
      </c>
      <c r="AF113" s="50">
        <v>0</v>
      </c>
      <c r="AG113" s="469"/>
      <c r="AH113" s="50">
        <v>84.774999999999849</v>
      </c>
      <c r="AI113" s="50">
        <v>0</v>
      </c>
      <c r="AJ113" s="50">
        <v>0</v>
      </c>
      <c r="AK113" s="50">
        <v>0</v>
      </c>
      <c r="AL113" s="469"/>
      <c r="AM113" s="457">
        <v>96.775000000000091</v>
      </c>
      <c r="AN113" s="457">
        <v>0</v>
      </c>
      <c r="AO113" s="457">
        <v>0</v>
      </c>
      <c r="AP113" s="50">
        <v>0</v>
      </c>
      <c r="AQ113" s="469"/>
      <c r="AR113" s="50">
        <v>39.825000000000273</v>
      </c>
      <c r="AS113" s="50">
        <v>0</v>
      </c>
      <c r="AT113" s="50">
        <v>0</v>
      </c>
      <c r="AU113" s="50">
        <v>0</v>
      </c>
      <c r="AV113" s="469"/>
      <c r="AW113" s="50">
        <v>0</v>
      </c>
      <c r="AX113" s="50">
        <v>0</v>
      </c>
      <c r="AY113" s="50">
        <v>0</v>
      </c>
      <c r="AZ113" s="50">
        <v>0</v>
      </c>
      <c r="BA113" s="469"/>
      <c r="BB113" s="50">
        <v>0</v>
      </c>
      <c r="BC113" s="50">
        <v>0</v>
      </c>
      <c r="BD113" s="50">
        <v>0</v>
      </c>
      <c r="BE113" s="50">
        <v>0</v>
      </c>
      <c r="BF113" s="469"/>
      <c r="BG113" s="50">
        <v>112.77500000000009</v>
      </c>
      <c r="BH113" s="50">
        <v>0</v>
      </c>
      <c r="BI113" s="50">
        <v>0</v>
      </c>
      <c r="BJ113" s="50">
        <v>0</v>
      </c>
      <c r="BK113" s="469"/>
      <c r="BL113" s="50">
        <v>0</v>
      </c>
      <c r="BM113" s="50">
        <v>0</v>
      </c>
      <c r="BN113" s="50">
        <v>0</v>
      </c>
      <c r="BO113" s="50">
        <v>0</v>
      </c>
      <c r="BP113" s="469"/>
      <c r="BQ113" s="50">
        <v>110.94999999999982</v>
      </c>
      <c r="BR113" s="50">
        <v>0</v>
      </c>
      <c r="BS113" s="50">
        <v>0</v>
      </c>
      <c r="BT113" s="50">
        <v>0</v>
      </c>
      <c r="BU113" s="469"/>
      <c r="BV113" s="50">
        <v>0</v>
      </c>
      <c r="BW113" s="50">
        <v>0</v>
      </c>
      <c r="BX113" s="50">
        <v>0</v>
      </c>
      <c r="BY113" s="50">
        <v>0</v>
      </c>
      <c r="BZ113" s="469"/>
      <c r="CA113" s="50">
        <v>62.937499999999318</v>
      </c>
      <c r="CB113" s="50">
        <v>0</v>
      </c>
      <c r="CC113" s="50">
        <v>0</v>
      </c>
      <c r="CD113" s="50">
        <v>0</v>
      </c>
      <c r="CE113" s="469"/>
      <c r="CF113" s="50">
        <v>0</v>
      </c>
      <c r="CG113" s="50">
        <v>0</v>
      </c>
      <c r="CH113" s="50">
        <v>0</v>
      </c>
      <c r="CI113" s="50">
        <v>0</v>
      </c>
      <c r="CJ113" s="469"/>
      <c r="CK113" s="50">
        <v>44.174999999999272</v>
      </c>
      <c r="CL113" s="50">
        <v>0</v>
      </c>
      <c r="CM113" s="50">
        <v>0</v>
      </c>
      <c r="CN113" s="50">
        <v>0</v>
      </c>
      <c r="CO113" s="469"/>
      <c r="CP113" s="577">
        <v>127.64999999999964</v>
      </c>
      <c r="CQ113" s="577">
        <v>0</v>
      </c>
      <c r="CR113" s="577">
        <v>0</v>
      </c>
      <c r="CS113" s="50">
        <v>0</v>
      </c>
      <c r="CT113" s="469"/>
      <c r="CU113" s="50">
        <v>0</v>
      </c>
      <c r="CV113" s="50">
        <v>0</v>
      </c>
      <c r="CW113" s="50">
        <v>0</v>
      </c>
      <c r="CX113" s="50">
        <v>0</v>
      </c>
      <c r="CY113" s="469"/>
      <c r="CZ113" s="50">
        <v>0</v>
      </c>
      <c r="DA113" s="50">
        <v>0</v>
      </c>
      <c r="DB113" s="50">
        <v>0</v>
      </c>
      <c r="DC113" s="50">
        <v>0</v>
      </c>
      <c r="DD113" s="469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69"/>
      <c r="DJ113" s="50">
        <v>43.712500000000546</v>
      </c>
      <c r="DK113" s="50">
        <v>0</v>
      </c>
      <c r="DL113" s="50">
        <v>0</v>
      </c>
      <c r="DM113" s="50">
        <v>0</v>
      </c>
      <c r="DN113" s="469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69"/>
      <c r="DT113" s="50">
        <v>254.00000000000045</v>
      </c>
      <c r="DU113" s="50">
        <v>0</v>
      </c>
      <c r="DV113" s="50">
        <v>0</v>
      </c>
      <c r="DW113" s="50">
        <v>0</v>
      </c>
      <c r="DX113" s="469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69"/>
      <c r="ED113" s="50">
        <v>95.874999999999091</v>
      </c>
      <c r="EE113" s="50">
        <v>0</v>
      </c>
      <c r="EF113" s="50">
        <v>0</v>
      </c>
      <c r="EG113" s="50">
        <v>0</v>
      </c>
      <c r="EH113" s="469"/>
      <c r="EI113" s="50">
        <v>18.725000000000364</v>
      </c>
      <c r="EJ113" s="50">
        <v>0</v>
      </c>
      <c r="EK113" s="50">
        <v>0</v>
      </c>
      <c r="EL113" s="50">
        <v>0</v>
      </c>
      <c r="EM113" s="469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69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69"/>
      <c r="EX113" s="50">
        <v>126.08750000000236</v>
      </c>
      <c r="EY113" s="50">
        <v>0</v>
      </c>
      <c r="EZ113" s="50">
        <v>0</v>
      </c>
      <c r="FA113" s="50">
        <v>0</v>
      </c>
      <c r="FB113" s="469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69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69"/>
      <c r="FM113" s="50">
        <v>113.30000000000109</v>
      </c>
      <c r="FN113" s="50">
        <v>0</v>
      </c>
      <c r="FO113" s="50">
        <v>0</v>
      </c>
      <c r="FP113" s="50">
        <v>0</v>
      </c>
      <c r="FQ113" s="469"/>
      <c r="FR113" s="50">
        <v>7.9125000000012733</v>
      </c>
      <c r="FS113" s="50">
        <v>0</v>
      </c>
      <c r="FT113" s="50">
        <v>0</v>
      </c>
      <c r="FU113" s="50">
        <v>0</v>
      </c>
      <c r="FV113" s="469"/>
      <c r="FW113" s="50">
        <v>23.2999999999995</v>
      </c>
      <c r="FX113" s="50">
        <v>0</v>
      </c>
      <c r="FY113" s="50">
        <v>0</v>
      </c>
      <c r="FZ113" s="50">
        <v>0</v>
      </c>
      <c r="GA113" s="469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69"/>
      <c r="GG113" s="50">
        <v>115.12500000000273</v>
      </c>
      <c r="GH113" s="50">
        <v>0</v>
      </c>
      <c r="GI113" s="50">
        <v>0</v>
      </c>
      <c r="GJ113" s="50">
        <v>0</v>
      </c>
      <c r="GK113" s="469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69"/>
      <c r="GQ113" s="50">
        <v>84.250000000000909</v>
      </c>
      <c r="GR113" s="50">
        <v>124.25</v>
      </c>
      <c r="GS113" s="50">
        <v>0</v>
      </c>
      <c r="GT113" s="50">
        <v>0</v>
      </c>
      <c r="GU113" s="469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3091.549999999982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9"/>
      <c r="I114" s="50">
        <v>0</v>
      </c>
      <c r="J114" s="50">
        <v>0</v>
      </c>
      <c r="K114" s="50">
        <v>0</v>
      </c>
      <c r="L114" s="50">
        <v>0</v>
      </c>
      <c r="M114" s="469"/>
      <c r="N114" s="50">
        <v>0</v>
      </c>
      <c r="O114" s="50">
        <v>0</v>
      </c>
      <c r="P114" s="50">
        <v>0</v>
      </c>
      <c r="Q114" s="50">
        <v>0</v>
      </c>
      <c r="R114" s="469"/>
      <c r="S114" s="457">
        <v>0</v>
      </c>
      <c r="T114" s="50">
        <v>0</v>
      </c>
      <c r="U114" s="507">
        <v>0</v>
      </c>
      <c r="V114" s="50">
        <v>0</v>
      </c>
      <c r="W114" s="469"/>
      <c r="X114" s="50">
        <v>0</v>
      </c>
      <c r="Y114" s="50">
        <v>0</v>
      </c>
      <c r="Z114" s="50">
        <v>0</v>
      </c>
      <c r="AA114" s="50">
        <v>0</v>
      </c>
      <c r="AB114" s="469"/>
      <c r="AC114" s="50">
        <v>0</v>
      </c>
      <c r="AD114" s="50">
        <v>0</v>
      </c>
      <c r="AE114" s="50">
        <v>0</v>
      </c>
      <c r="AF114" s="50">
        <v>0</v>
      </c>
      <c r="AG114" s="469"/>
      <c r="AH114" s="50">
        <v>0</v>
      </c>
      <c r="AI114" s="50">
        <v>0</v>
      </c>
      <c r="AJ114" s="50">
        <v>0</v>
      </c>
      <c r="AK114" s="50">
        <v>0</v>
      </c>
      <c r="AL114" s="469"/>
      <c r="AM114" s="457">
        <v>0</v>
      </c>
      <c r="AN114" s="457">
        <v>0</v>
      </c>
      <c r="AO114" s="457">
        <v>0</v>
      </c>
      <c r="AP114" s="50">
        <v>0</v>
      </c>
      <c r="AQ114" s="469"/>
      <c r="AR114" s="50">
        <v>0</v>
      </c>
      <c r="AS114" s="50">
        <v>0</v>
      </c>
      <c r="AT114" s="50">
        <v>0</v>
      </c>
      <c r="AU114" s="50">
        <v>0</v>
      </c>
      <c r="AV114" s="469"/>
      <c r="AW114" s="50">
        <v>0</v>
      </c>
      <c r="AX114" s="50">
        <v>0</v>
      </c>
      <c r="AY114" s="50">
        <v>0</v>
      </c>
      <c r="AZ114" s="50">
        <v>0</v>
      </c>
      <c r="BA114" s="469"/>
      <c r="BB114" s="50">
        <v>0</v>
      </c>
      <c r="BC114" s="50">
        <v>0</v>
      </c>
      <c r="BD114" s="50">
        <v>0</v>
      </c>
      <c r="BE114" s="50">
        <v>0</v>
      </c>
      <c r="BF114" s="469"/>
      <c r="BG114" s="50">
        <v>0</v>
      </c>
      <c r="BH114" s="50">
        <v>0</v>
      </c>
      <c r="BI114" s="50">
        <v>0</v>
      </c>
      <c r="BJ114" s="50">
        <v>0</v>
      </c>
      <c r="BK114" s="469"/>
      <c r="BL114" s="50">
        <v>0</v>
      </c>
      <c r="BM114" s="50">
        <v>0</v>
      </c>
      <c r="BN114" s="50">
        <v>0</v>
      </c>
      <c r="BO114" s="50">
        <v>0</v>
      </c>
      <c r="BP114" s="469"/>
      <c r="BQ114" s="50">
        <v>0</v>
      </c>
      <c r="BR114" s="50">
        <v>0</v>
      </c>
      <c r="BS114" s="50">
        <v>0</v>
      </c>
      <c r="BT114" s="50">
        <v>0</v>
      </c>
      <c r="BU114" s="469"/>
      <c r="BV114" s="50">
        <v>0</v>
      </c>
      <c r="BW114" s="50">
        <v>0</v>
      </c>
      <c r="BX114" s="50">
        <v>0</v>
      </c>
      <c r="BY114" s="50">
        <v>0</v>
      </c>
      <c r="BZ114" s="469"/>
      <c r="CA114" s="50">
        <v>100.03749999999991</v>
      </c>
      <c r="CB114" s="50">
        <v>0</v>
      </c>
      <c r="CC114" s="50">
        <v>0</v>
      </c>
      <c r="CD114" s="50">
        <v>0</v>
      </c>
      <c r="CE114" s="469"/>
      <c r="CF114" s="50">
        <v>0</v>
      </c>
      <c r="CG114" s="50">
        <v>0</v>
      </c>
      <c r="CH114" s="50">
        <v>0</v>
      </c>
      <c r="CI114" s="50">
        <v>0</v>
      </c>
      <c r="CJ114" s="469"/>
      <c r="CK114" s="50">
        <v>0</v>
      </c>
      <c r="CL114" s="50">
        <v>0</v>
      </c>
      <c r="CM114" s="50">
        <v>0</v>
      </c>
      <c r="CN114" s="50">
        <v>0</v>
      </c>
      <c r="CO114" s="469"/>
      <c r="CP114" s="577">
        <v>0</v>
      </c>
      <c r="CQ114" s="577">
        <v>0</v>
      </c>
      <c r="CR114" s="577">
        <v>0</v>
      </c>
      <c r="CS114" s="50">
        <v>0</v>
      </c>
      <c r="CT114" s="469"/>
      <c r="CU114" s="50">
        <v>0</v>
      </c>
      <c r="CV114" s="50">
        <v>0</v>
      </c>
      <c r="CW114" s="50">
        <v>0</v>
      </c>
      <c r="CX114" s="50">
        <v>0</v>
      </c>
      <c r="CY114" s="469"/>
      <c r="CZ114" s="50">
        <v>0</v>
      </c>
      <c r="DA114" s="50">
        <v>0</v>
      </c>
      <c r="DB114" s="50">
        <v>0</v>
      </c>
      <c r="DC114" s="50">
        <v>0</v>
      </c>
      <c r="DD114" s="469"/>
      <c r="DE114" s="50">
        <v>526.97499999999877</v>
      </c>
      <c r="DF114" s="50">
        <v>0</v>
      </c>
      <c r="DG114" s="50">
        <v>0</v>
      </c>
      <c r="DH114" s="50">
        <v>0</v>
      </c>
      <c r="DI114" s="469"/>
      <c r="DJ114" s="50">
        <v>46.074999999999818</v>
      </c>
      <c r="DK114" s="50">
        <v>0</v>
      </c>
      <c r="DL114" s="50">
        <v>0</v>
      </c>
      <c r="DM114" s="50">
        <v>0</v>
      </c>
      <c r="DN114" s="469"/>
      <c r="DO114" s="50">
        <v>116.02499999999827</v>
      </c>
      <c r="DP114" s="50">
        <v>0</v>
      </c>
      <c r="DQ114" s="50">
        <v>0</v>
      </c>
      <c r="DR114" s="50">
        <v>0</v>
      </c>
      <c r="DS114" s="469"/>
      <c r="DT114" s="50">
        <v>124.89999999999873</v>
      </c>
      <c r="DU114" s="50">
        <v>0</v>
      </c>
      <c r="DV114" s="50">
        <v>0</v>
      </c>
      <c r="DW114" s="50">
        <v>0</v>
      </c>
      <c r="DX114" s="469"/>
      <c r="DY114" s="50">
        <v>538.724999999999</v>
      </c>
      <c r="DZ114" s="50">
        <v>0</v>
      </c>
      <c r="EA114" s="50">
        <v>0</v>
      </c>
      <c r="EB114" s="50">
        <v>0</v>
      </c>
      <c r="EC114" s="469"/>
      <c r="ED114" s="50">
        <v>89.249999999998636</v>
      </c>
      <c r="EE114" s="50">
        <v>0</v>
      </c>
      <c r="EF114" s="50">
        <v>0</v>
      </c>
      <c r="EG114" s="50">
        <v>0</v>
      </c>
      <c r="EH114" s="469"/>
      <c r="EI114" s="50">
        <v>65.524999999998727</v>
      </c>
      <c r="EJ114" s="50">
        <v>0</v>
      </c>
      <c r="EK114" s="50">
        <v>0</v>
      </c>
      <c r="EL114" s="50">
        <v>0</v>
      </c>
      <c r="EM114" s="469"/>
      <c r="EN114" s="50">
        <v>72.099999999999</v>
      </c>
      <c r="EO114" s="50">
        <v>0</v>
      </c>
      <c r="EP114" s="50">
        <v>0</v>
      </c>
      <c r="EQ114" s="50">
        <v>0</v>
      </c>
      <c r="ER114" s="469"/>
      <c r="ES114" s="50">
        <v>105.62499999999909</v>
      </c>
      <c r="ET114" s="50">
        <v>0</v>
      </c>
      <c r="EU114" s="50">
        <v>0</v>
      </c>
      <c r="EV114" s="50">
        <v>0</v>
      </c>
      <c r="EW114" s="469"/>
      <c r="EX114" s="50">
        <v>66.774999999999636</v>
      </c>
      <c r="EY114" s="50">
        <v>0</v>
      </c>
      <c r="EZ114" s="50">
        <v>0</v>
      </c>
      <c r="FA114" s="50">
        <v>0</v>
      </c>
      <c r="FB114" s="469"/>
      <c r="FC114" s="50">
        <v>692.19999999999891</v>
      </c>
      <c r="FD114" s="50">
        <v>0</v>
      </c>
      <c r="FE114" s="50">
        <v>0</v>
      </c>
      <c r="FF114" s="50">
        <v>0</v>
      </c>
      <c r="FG114" s="469"/>
      <c r="FH114" s="50">
        <v>47.112499999999272</v>
      </c>
      <c r="FI114" s="50">
        <v>0</v>
      </c>
      <c r="FJ114" s="50">
        <v>0</v>
      </c>
      <c r="FK114" s="50">
        <v>0</v>
      </c>
      <c r="FL114" s="469"/>
      <c r="FM114" s="50">
        <v>123.63749999999891</v>
      </c>
      <c r="FN114" s="50">
        <v>0</v>
      </c>
      <c r="FO114" s="50">
        <v>0</v>
      </c>
      <c r="FP114" s="50">
        <v>0</v>
      </c>
      <c r="FQ114" s="469"/>
      <c r="FR114" s="50">
        <v>58.599999999999454</v>
      </c>
      <c r="FS114" s="50">
        <v>0</v>
      </c>
      <c r="FT114" s="50">
        <v>0</v>
      </c>
      <c r="FU114" s="50">
        <v>0</v>
      </c>
      <c r="FV114" s="469"/>
      <c r="FW114" s="50">
        <v>49.375000000000227</v>
      </c>
      <c r="FX114" s="50">
        <v>0</v>
      </c>
      <c r="FY114" s="50">
        <v>0</v>
      </c>
      <c r="FZ114" s="50">
        <v>0</v>
      </c>
      <c r="GA114" s="469"/>
      <c r="GB114" s="50">
        <v>63.550000000000182</v>
      </c>
      <c r="GC114" s="50">
        <v>0</v>
      </c>
      <c r="GD114" s="50">
        <v>0</v>
      </c>
      <c r="GE114" s="50">
        <v>0</v>
      </c>
      <c r="GF114" s="469"/>
      <c r="GG114" s="50">
        <v>24.449999999998909</v>
      </c>
      <c r="GH114" s="50">
        <v>0</v>
      </c>
      <c r="GI114" s="50">
        <v>0</v>
      </c>
      <c r="GJ114" s="50">
        <v>0</v>
      </c>
      <c r="GK114" s="469"/>
      <c r="GL114" s="50">
        <v>113.36249999999836</v>
      </c>
      <c r="GM114" s="50">
        <v>0</v>
      </c>
      <c r="GN114" s="50">
        <v>0</v>
      </c>
      <c r="GO114" s="50">
        <v>0</v>
      </c>
      <c r="GP114" s="469"/>
      <c r="GQ114" s="50">
        <v>67.249999999998181</v>
      </c>
      <c r="GR114" s="50">
        <v>0</v>
      </c>
      <c r="GS114" s="50">
        <v>0</v>
      </c>
      <c r="GT114" s="50">
        <v>0</v>
      </c>
      <c r="GU114" s="469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23168.987499999923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9"/>
      <c r="I115" s="50">
        <v>76.249999999999972</v>
      </c>
      <c r="J115" s="50">
        <v>0</v>
      </c>
      <c r="K115" s="50">
        <v>0</v>
      </c>
      <c r="L115" s="50">
        <v>0</v>
      </c>
      <c r="M115" s="469"/>
      <c r="N115" s="50">
        <v>67.249999999999943</v>
      </c>
      <c r="O115" s="50">
        <v>391.05</v>
      </c>
      <c r="P115" s="50">
        <v>0</v>
      </c>
      <c r="Q115" s="50">
        <v>0</v>
      </c>
      <c r="R115" s="469"/>
      <c r="S115" s="457">
        <v>0</v>
      </c>
      <c r="T115" s="50">
        <v>66.150000000000091</v>
      </c>
      <c r="U115" s="507">
        <v>0</v>
      </c>
      <c r="V115" s="50">
        <v>0</v>
      </c>
      <c r="W115" s="469"/>
      <c r="X115" s="50">
        <v>24.425000000000068</v>
      </c>
      <c r="Y115" s="50">
        <v>333.40000000000009</v>
      </c>
      <c r="Z115" s="50">
        <v>0</v>
      </c>
      <c r="AA115" s="50">
        <v>0</v>
      </c>
      <c r="AB115" s="469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9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9"/>
      <c r="AM115" s="457">
        <v>43.850000000000023</v>
      </c>
      <c r="AN115" s="457">
        <v>231.40000000000009</v>
      </c>
      <c r="AO115" s="457">
        <v>0</v>
      </c>
      <c r="AP115" s="50">
        <v>0</v>
      </c>
      <c r="AQ115" s="469"/>
      <c r="AR115" s="50">
        <v>31.875000000000909</v>
      </c>
      <c r="AS115" s="50">
        <v>146.5</v>
      </c>
      <c r="AT115" s="50">
        <v>0</v>
      </c>
      <c r="AU115" s="50">
        <v>0</v>
      </c>
      <c r="AV115" s="469"/>
      <c r="AW115" s="50">
        <v>0</v>
      </c>
      <c r="AX115" s="50">
        <v>248.59999999999945</v>
      </c>
      <c r="AY115" s="50">
        <v>0</v>
      </c>
      <c r="AZ115" s="50">
        <v>0</v>
      </c>
      <c r="BA115" s="469"/>
      <c r="BB115" s="50">
        <v>0</v>
      </c>
      <c r="BC115" s="50">
        <v>111.05000000000018</v>
      </c>
      <c r="BD115" s="50">
        <v>0</v>
      </c>
      <c r="BE115" s="50">
        <v>0</v>
      </c>
      <c r="BF115" s="469"/>
      <c r="BG115" s="50">
        <v>13.000000000000455</v>
      </c>
      <c r="BH115" s="50">
        <v>111</v>
      </c>
      <c r="BI115" s="50">
        <v>0</v>
      </c>
      <c r="BJ115" s="50">
        <v>0</v>
      </c>
      <c r="BK115" s="469"/>
      <c r="BL115" s="50">
        <v>0</v>
      </c>
      <c r="BM115" s="50">
        <v>93.399999999999181</v>
      </c>
      <c r="BN115" s="50">
        <v>0</v>
      </c>
      <c r="BO115" s="50">
        <v>0</v>
      </c>
      <c r="BP115" s="469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9"/>
      <c r="BV115" s="50">
        <v>0</v>
      </c>
      <c r="BW115" s="50">
        <v>422.52499999999964</v>
      </c>
      <c r="BX115" s="50">
        <v>0</v>
      </c>
      <c r="BY115" s="50">
        <v>0</v>
      </c>
      <c r="BZ115" s="469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9"/>
      <c r="CF115" s="50">
        <v>0</v>
      </c>
      <c r="CG115" s="50">
        <v>208.15000000000055</v>
      </c>
      <c r="CH115" s="50">
        <v>0</v>
      </c>
      <c r="CI115" s="50">
        <v>0</v>
      </c>
      <c r="CJ115" s="469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9"/>
      <c r="CP115" s="577">
        <v>106.77500000000009</v>
      </c>
      <c r="CQ115" s="577">
        <v>197.75000000000091</v>
      </c>
      <c r="CR115" s="577">
        <v>0</v>
      </c>
      <c r="CS115" s="50">
        <v>0</v>
      </c>
      <c r="CT115" s="469"/>
      <c r="CU115" s="50">
        <v>0</v>
      </c>
      <c r="CV115" s="50">
        <v>329.34999999999945</v>
      </c>
      <c r="CW115" s="50">
        <v>0</v>
      </c>
      <c r="CX115" s="50">
        <v>0</v>
      </c>
      <c r="CY115" s="469"/>
      <c r="CZ115" s="50">
        <v>0</v>
      </c>
      <c r="DA115" s="50">
        <v>0</v>
      </c>
      <c r="DB115" s="50">
        <v>0</v>
      </c>
      <c r="DC115" s="50">
        <v>0</v>
      </c>
      <c r="DD115" s="469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69"/>
      <c r="DJ115" s="50">
        <v>141.92499999999927</v>
      </c>
      <c r="DK115" s="50">
        <v>0</v>
      </c>
      <c r="DL115" s="50">
        <v>0</v>
      </c>
      <c r="DM115" s="50">
        <v>0</v>
      </c>
      <c r="DN115" s="469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69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69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69"/>
      <c r="ED115" s="50">
        <v>38.999999999999091</v>
      </c>
      <c r="EE115" s="50">
        <v>0</v>
      </c>
      <c r="EF115" s="50">
        <v>0</v>
      </c>
      <c r="EG115" s="50">
        <v>0</v>
      </c>
      <c r="EH115" s="469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69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69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69"/>
      <c r="EX115" s="50">
        <v>111.85000000000218</v>
      </c>
      <c r="EY115" s="50">
        <v>0</v>
      </c>
      <c r="EZ115" s="50">
        <v>0</v>
      </c>
      <c r="FA115" s="50">
        <v>0</v>
      </c>
      <c r="FB115" s="469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69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69"/>
      <c r="FM115" s="50">
        <v>40.200000000000728</v>
      </c>
      <c r="FN115" s="50">
        <v>0</v>
      </c>
      <c r="FO115" s="50">
        <v>0</v>
      </c>
      <c r="FP115" s="50">
        <v>0</v>
      </c>
      <c r="FQ115" s="469"/>
      <c r="FR115" s="50">
        <v>32.325000000000728</v>
      </c>
      <c r="FS115" s="50">
        <v>0</v>
      </c>
      <c r="FT115" s="50">
        <v>0</v>
      </c>
      <c r="FU115" s="50">
        <v>0</v>
      </c>
      <c r="FV115" s="469"/>
      <c r="FW115" s="50">
        <v>82.599999999999909</v>
      </c>
      <c r="FX115" s="50">
        <v>0</v>
      </c>
      <c r="FY115" s="50">
        <v>0</v>
      </c>
      <c r="FZ115" s="50">
        <v>0</v>
      </c>
      <c r="GA115" s="469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69"/>
      <c r="GG115" s="50">
        <v>134.57500000000073</v>
      </c>
      <c r="GH115" s="50">
        <v>0</v>
      </c>
      <c r="GI115" s="50">
        <v>0</v>
      </c>
      <c r="GJ115" s="50">
        <v>0</v>
      </c>
      <c r="GK115" s="469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69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69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6278.2499999999536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9"/>
      <c r="I116" s="50">
        <v>66.375000000000014</v>
      </c>
      <c r="J116" s="50">
        <v>0</v>
      </c>
      <c r="K116" s="50">
        <v>0</v>
      </c>
      <c r="L116" s="50">
        <v>0</v>
      </c>
      <c r="M116" s="469"/>
      <c r="N116" s="50">
        <v>188.27500000000003</v>
      </c>
      <c r="O116" s="50">
        <v>0</v>
      </c>
      <c r="P116" s="50">
        <v>0</v>
      </c>
      <c r="Q116" s="50">
        <v>0</v>
      </c>
      <c r="R116" s="469"/>
      <c r="S116" s="457">
        <v>49.299999999999955</v>
      </c>
      <c r="T116" s="50">
        <v>0</v>
      </c>
      <c r="U116" s="507">
        <v>0</v>
      </c>
      <c r="V116" s="50">
        <v>0</v>
      </c>
      <c r="W116" s="469"/>
      <c r="X116" s="50">
        <v>77.674999999999955</v>
      </c>
      <c r="Y116" s="50">
        <v>0</v>
      </c>
      <c r="Z116" s="50">
        <v>0</v>
      </c>
      <c r="AA116" s="50">
        <v>0</v>
      </c>
      <c r="AB116" s="469"/>
      <c r="AC116" s="50">
        <v>90.925000000000068</v>
      </c>
      <c r="AD116" s="50">
        <v>0</v>
      </c>
      <c r="AE116" s="50">
        <v>0</v>
      </c>
      <c r="AF116" s="50">
        <v>0</v>
      </c>
      <c r="AG116" s="469"/>
      <c r="AH116" s="50">
        <v>91.424999999999969</v>
      </c>
      <c r="AI116" s="50">
        <v>0</v>
      </c>
      <c r="AJ116" s="50">
        <v>0</v>
      </c>
      <c r="AK116" s="50">
        <v>0</v>
      </c>
      <c r="AL116" s="469"/>
      <c r="AM116" s="457">
        <v>105.09999999999991</v>
      </c>
      <c r="AN116" s="457">
        <v>0</v>
      </c>
      <c r="AO116" s="457">
        <v>0</v>
      </c>
      <c r="AP116" s="50">
        <v>0</v>
      </c>
      <c r="AQ116" s="469"/>
      <c r="AR116" s="50">
        <v>53.424999999998363</v>
      </c>
      <c r="AS116" s="50">
        <v>0</v>
      </c>
      <c r="AT116" s="50">
        <v>0</v>
      </c>
      <c r="AU116" s="50">
        <v>0</v>
      </c>
      <c r="AV116" s="469"/>
      <c r="AW116" s="50">
        <v>0</v>
      </c>
      <c r="AX116" s="50">
        <v>0</v>
      </c>
      <c r="AY116" s="50">
        <v>0</v>
      </c>
      <c r="AZ116" s="50">
        <v>0</v>
      </c>
      <c r="BA116" s="469"/>
      <c r="BB116" s="50">
        <v>0</v>
      </c>
      <c r="BC116" s="50">
        <v>0</v>
      </c>
      <c r="BD116" s="50">
        <v>0</v>
      </c>
      <c r="BE116" s="50">
        <v>0</v>
      </c>
      <c r="BF116" s="469"/>
      <c r="BG116" s="50">
        <v>82.749999999998636</v>
      </c>
      <c r="BH116" s="50">
        <v>0</v>
      </c>
      <c r="BI116" s="50">
        <v>0</v>
      </c>
      <c r="BJ116" s="50">
        <v>0</v>
      </c>
      <c r="BK116" s="469"/>
      <c r="BL116" s="50">
        <v>0</v>
      </c>
      <c r="BM116" s="50">
        <v>0</v>
      </c>
      <c r="BN116" s="50">
        <v>0</v>
      </c>
      <c r="BO116" s="50">
        <v>0</v>
      </c>
      <c r="BP116" s="469"/>
      <c r="BQ116" s="50">
        <v>76.374999999998636</v>
      </c>
      <c r="BR116" s="50">
        <v>0</v>
      </c>
      <c r="BS116" s="50">
        <v>0</v>
      </c>
      <c r="BT116" s="50">
        <v>0</v>
      </c>
      <c r="BU116" s="469"/>
      <c r="BV116" s="50">
        <v>0</v>
      </c>
      <c r="BW116" s="50">
        <v>0</v>
      </c>
      <c r="BX116" s="50">
        <v>0</v>
      </c>
      <c r="BY116" s="50">
        <v>0</v>
      </c>
      <c r="BZ116" s="469"/>
      <c r="CA116" s="50">
        <v>0</v>
      </c>
      <c r="CB116" s="50">
        <v>0</v>
      </c>
      <c r="CC116" s="50">
        <v>0</v>
      </c>
      <c r="CD116" s="50">
        <v>0</v>
      </c>
      <c r="CE116" s="469"/>
      <c r="CF116" s="50">
        <v>0</v>
      </c>
      <c r="CG116" s="50">
        <v>0</v>
      </c>
      <c r="CH116" s="50">
        <v>0</v>
      </c>
      <c r="CI116" s="50">
        <v>0</v>
      </c>
      <c r="CJ116" s="469"/>
      <c r="CK116" s="50">
        <v>54.275000000000546</v>
      </c>
      <c r="CL116" s="50">
        <v>0</v>
      </c>
      <c r="CM116" s="50">
        <v>0</v>
      </c>
      <c r="CN116" s="50">
        <v>0</v>
      </c>
      <c r="CO116" s="469"/>
      <c r="CP116" s="577">
        <v>178.37499999999955</v>
      </c>
      <c r="CQ116" s="577">
        <v>0</v>
      </c>
      <c r="CR116" s="577">
        <v>0</v>
      </c>
      <c r="CS116" s="50">
        <v>0</v>
      </c>
      <c r="CT116" s="469"/>
      <c r="CU116" s="50">
        <v>0</v>
      </c>
      <c r="CV116" s="50">
        <v>0</v>
      </c>
      <c r="CW116" s="50">
        <v>0</v>
      </c>
      <c r="CX116" s="50">
        <v>0</v>
      </c>
      <c r="CY116" s="469"/>
      <c r="CZ116" s="50">
        <v>0</v>
      </c>
      <c r="DA116" s="50">
        <v>0</v>
      </c>
      <c r="DB116" s="50">
        <v>0</v>
      </c>
      <c r="DC116" s="50">
        <v>0</v>
      </c>
      <c r="DD116" s="469"/>
      <c r="DE116" s="50">
        <v>0</v>
      </c>
      <c r="DF116" s="50">
        <v>264.59999999999764</v>
      </c>
      <c r="DG116" s="50">
        <v>0</v>
      </c>
      <c r="DH116" s="50">
        <v>0</v>
      </c>
      <c r="DI116" s="469"/>
      <c r="DJ116" s="50">
        <v>0</v>
      </c>
      <c r="DK116" s="50">
        <v>0</v>
      </c>
      <c r="DL116" s="50">
        <v>0</v>
      </c>
      <c r="DM116" s="50">
        <v>0</v>
      </c>
      <c r="DN116" s="469"/>
      <c r="DO116" s="50">
        <v>0</v>
      </c>
      <c r="DP116" s="50">
        <v>429.40000000000009</v>
      </c>
      <c r="DQ116" s="50">
        <v>0</v>
      </c>
      <c r="DR116" s="50">
        <v>0</v>
      </c>
      <c r="DS116" s="469"/>
      <c r="DT116" s="50">
        <v>0</v>
      </c>
      <c r="DU116" s="50">
        <v>0</v>
      </c>
      <c r="DV116" s="50">
        <v>0</v>
      </c>
      <c r="DW116" s="50">
        <v>0</v>
      </c>
      <c r="DX116" s="469"/>
      <c r="DY116" s="50">
        <v>0</v>
      </c>
      <c r="DZ116" s="50">
        <v>2113.0500000000011</v>
      </c>
      <c r="EA116" s="50">
        <v>0</v>
      </c>
      <c r="EB116" s="50">
        <v>0</v>
      </c>
      <c r="EC116" s="469"/>
      <c r="ED116" s="50">
        <v>0</v>
      </c>
      <c r="EE116" s="50">
        <v>0</v>
      </c>
      <c r="EF116" s="50">
        <v>0</v>
      </c>
      <c r="EG116" s="50">
        <v>0</v>
      </c>
      <c r="EH116" s="469"/>
      <c r="EI116" s="50">
        <v>0</v>
      </c>
      <c r="EJ116" s="50">
        <v>0</v>
      </c>
      <c r="EK116" s="50">
        <v>0</v>
      </c>
      <c r="EL116" s="50">
        <v>0</v>
      </c>
      <c r="EM116" s="469"/>
      <c r="EN116" s="50">
        <v>0</v>
      </c>
      <c r="EO116" s="50">
        <v>191.85000000000059</v>
      </c>
      <c r="EP116" s="50">
        <v>0</v>
      </c>
      <c r="EQ116" s="50">
        <v>0</v>
      </c>
      <c r="ER116" s="469"/>
      <c r="ES116" s="50">
        <v>0</v>
      </c>
      <c r="ET116" s="50">
        <v>286.39999999999873</v>
      </c>
      <c r="EU116" s="50">
        <v>0</v>
      </c>
      <c r="EV116" s="50">
        <v>0</v>
      </c>
      <c r="EW116" s="469"/>
      <c r="EX116" s="50">
        <v>0</v>
      </c>
      <c r="EY116" s="50">
        <v>0</v>
      </c>
      <c r="EZ116" s="50">
        <v>0</v>
      </c>
      <c r="FA116" s="50">
        <v>0</v>
      </c>
      <c r="FB116" s="469"/>
      <c r="FC116" s="50">
        <v>0</v>
      </c>
      <c r="FD116" s="50">
        <v>997.84999999996035</v>
      </c>
      <c r="FE116" s="50">
        <v>0</v>
      </c>
      <c r="FF116" s="50">
        <v>0</v>
      </c>
      <c r="FG116" s="469"/>
      <c r="FH116" s="50">
        <v>0</v>
      </c>
      <c r="FI116" s="50">
        <v>0</v>
      </c>
      <c r="FJ116" s="50">
        <v>0</v>
      </c>
      <c r="FK116" s="50">
        <v>0</v>
      </c>
      <c r="FL116" s="469"/>
      <c r="FM116" s="50">
        <v>0</v>
      </c>
      <c r="FN116" s="50">
        <v>0</v>
      </c>
      <c r="FO116" s="50">
        <v>0</v>
      </c>
      <c r="FP116" s="50">
        <v>0</v>
      </c>
      <c r="FQ116" s="469"/>
      <c r="FR116" s="50">
        <v>0</v>
      </c>
      <c r="FS116" s="50">
        <v>0</v>
      </c>
      <c r="FT116" s="50">
        <v>0</v>
      </c>
      <c r="FU116" s="50">
        <v>0</v>
      </c>
      <c r="FV116" s="469"/>
      <c r="FW116" s="50">
        <v>0</v>
      </c>
      <c r="FX116" s="50">
        <v>0</v>
      </c>
      <c r="FY116" s="50">
        <v>0</v>
      </c>
      <c r="FZ116" s="50">
        <v>0</v>
      </c>
      <c r="GA116" s="469"/>
      <c r="GB116" s="50">
        <v>0</v>
      </c>
      <c r="GC116" s="50">
        <v>53.050000000000637</v>
      </c>
      <c r="GD116" s="50">
        <v>0</v>
      </c>
      <c r="GE116" s="50">
        <v>0</v>
      </c>
      <c r="GF116" s="469"/>
      <c r="GG116" s="50">
        <v>0</v>
      </c>
      <c r="GH116" s="50">
        <v>0</v>
      </c>
      <c r="GI116" s="50">
        <v>0</v>
      </c>
      <c r="GJ116" s="50">
        <v>0</v>
      </c>
      <c r="GK116" s="469"/>
      <c r="GL116" s="50">
        <v>0</v>
      </c>
      <c r="GM116" s="50">
        <v>620.80000000000382</v>
      </c>
      <c r="GN116" s="50">
        <v>0</v>
      </c>
      <c r="GO116" s="50">
        <v>0</v>
      </c>
      <c r="GP116" s="469"/>
      <c r="GQ116" s="50">
        <v>0</v>
      </c>
      <c r="GR116" s="50">
        <v>157.24999999999454</v>
      </c>
      <c r="GS116" s="50">
        <v>0</v>
      </c>
      <c r="GT116" s="50">
        <v>0</v>
      </c>
      <c r="GU116" s="469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19704.999999999865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9"/>
      <c r="I117" s="50">
        <v>50.625000000000007</v>
      </c>
      <c r="J117" s="50">
        <v>0</v>
      </c>
      <c r="K117" s="50">
        <v>0</v>
      </c>
      <c r="L117" s="50">
        <v>0</v>
      </c>
      <c r="M117" s="469"/>
      <c r="N117" s="50">
        <v>124.97499999999991</v>
      </c>
      <c r="O117" s="50">
        <v>250.90000000000003</v>
      </c>
      <c r="P117" s="50">
        <v>0</v>
      </c>
      <c r="Q117" s="50">
        <v>0</v>
      </c>
      <c r="R117" s="469"/>
      <c r="S117" s="457">
        <v>75.599999999999909</v>
      </c>
      <c r="T117" s="50">
        <v>67.650000000000091</v>
      </c>
      <c r="U117" s="507">
        <v>0</v>
      </c>
      <c r="V117" s="50">
        <v>0</v>
      </c>
      <c r="W117" s="469"/>
      <c r="X117" s="50">
        <v>45.399999999999977</v>
      </c>
      <c r="Y117" s="50">
        <v>393.65</v>
      </c>
      <c r="Z117" s="50">
        <v>0</v>
      </c>
      <c r="AA117" s="50">
        <v>0</v>
      </c>
      <c r="AB117" s="469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9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9"/>
      <c r="AM117" s="457">
        <v>105.72499999999991</v>
      </c>
      <c r="AN117" s="457">
        <v>403.90000000000009</v>
      </c>
      <c r="AO117" s="457">
        <v>0</v>
      </c>
      <c r="AP117" s="50">
        <v>0</v>
      </c>
      <c r="AQ117" s="469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9"/>
      <c r="AW117" s="50">
        <v>0</v>
      </c>
      <c r="AX117" s="50">
        <v>215.25000000000045</v>
      </c>
      <c r="AY117" s="50">
        <v>0</v>
      </c>
      <c r="AZ117" s="50">
        <v>0</v>
      </c>
      <c r="BA117" s="469"/>
      <c r="BB117" s="50">
        <v>0</v>
      </c>
      <c r="BC117" s="50">
        <v>141.59999999999991</v>
      </c>
      <c r="BD117" s="50">
        <v>0</v>
      </c>
      <c r="BE117" s="50">
        <v>0</v>
      </c>
      <c r="BF117" s="469"/>
      <c r="BG117" s="50">
        <v>38.749999999999545</v>
      </c>
      <c r="BH117" s="50">
        <v>90</v>
      </c>
      <c r="BI117" s="50">
        <v>0</v>
      </c>
      <c r="BJ117" s="50">
        <v>0</v>
      </c>
      <c r="BK117" s="469"/>
      <c r="BL117" s="50">
        <v>0</v>
      </c>
      <c r="BM117" s="50">
        <v>87.550000000000637</v>
      </c>
      <c r="BN117" s="50">
        <v>0</v>
      </c>
      <c r="BO117" s="50">
        <v>0</v>
      </c>
      <c r="BP117" s="469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9"/>
      <c r="BV117" s="50">
        <v>0</v>
      </c>
      <c r="BW117" s="50">
        <v>374.35000000000036</v>
      </c>
      <c r="BX117" s="50">
        <v>0</v>
      </c>
      <c r="BY117" s="50">
        <v>0</v>
      </c>
      <c r="BZ117" s="469"/>
      <c r="CA117" s="50">
        <v>0</v>
      </c>
      <c r="CB117" s="50">
        <v>143.100000000004</v>
      </c>
      <c r="CC117" s="50">
        <v>0</v>
      </c>
      <c r="CD117" s="50">
        <v>0</v>
      </c>
      <c r="CE117" s="469"/>
      <c r="CF117" s="50">
        <v>0</v>
      </c>
      <c r="CG117" s="50">
        <v>251.19999999999982</v>
      </c>
      <c r="CH117" s="50">
        <v>0</v>
      </c>
      <c r="CI117" s="50">
        <v>0</v>
      </c>
      <c r="CJ117" s="469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9"/>
      <c r="CP117" s="577">
        <v>163.22499999999991</v>
      </c>
      <c r="CQ117" s="577">
        <v>211.45000000000164</v>
      </c>
      <c r="CR117" s="577">
        <v>0</v>
      </c>
      <c r="CS117" s="50">
        <v>0</v>
      </c>
      <c r="CT117" s="469"/>
      <c r="CU117" s="50">
        <v>0</v>
      </c>
      <c r="CV117" s="50">
        <v>178.35000000000036</v>
      </c>
      <c r="CW117" s="50">
        <v>0</v>
      </c>
      <c r="CX117" s="50">
        <v>0</v>
      </c>
      <c r="CY117" s="469"/>
      <c r="CZ117" s="50">
        <v>0</v>
      </c>
      <c r="DA117" s="50">
        <v>120.75000000000182</v>
      </c>
      <c r="DB117" s="50">
        <v>0</v>
      </c>
      <c r="DC117" s="50">
        <v>0</v>
      </c>
      <c r="DD117" s="469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69"/>
      <c r="DJ117" s="50">
        <v>0</v>
      </c>
      <c r="DK117" s="50">
        <v>0</v>
      </c>
      <c r="DL117" s="50">
        <v>0</v>
      </c>
      <c r="DM117" s="50">
        <v>0</v>
      </c>
      <c r="DN117" s="469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69"/>
      <c r="DT117" s="50">
        <v>0</v>
      </c>
      <c r="DU117" s="50">
        <v>0</v>
      </c>
      <c r="DV117" s="50">
        <v>120.44999999999618</v>
      </c>
      <c r="DW117" s="50">
        <v>0</v>
      </c>
      <c r="DX117" s="469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69"/>
      <c r="ED117" s="50">
        <v>0</v>
      </c>
      <c r="EE117" s="50">
        <v>0</v>
      </c>
      <c r="EF117" s="50">
        <v>0</v>
      </c>
      <c r="EG117" s="50">
        <v>0</v>
      </c>
      <c r="EH117" s="469"/>
      <c r="EI117" s="50">
        <v>0</v>
      </c>
      <c r="EJ117" s="50">
        <v>0</v>
      </c>
      <c r="EK117" s="50">
        <v>103.34999999999945</v>
      </c>
      <c r="EL117" s="50">
        <v>0</v>
      </c>
      <c r="EM117" s="469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69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69"/>
      <c r="EX117" s="50">
        <v>0</v>
      </c>
      <c r="EY117" s="50">
        <v>0</v>
      </c>
      <c r="EZ117" s="50">
        <v>0</v>
      </c>
      <c r="FA117" s="50">
        <v>0</v>
      </c>
      <c r="FB117" s="469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69"/>
      <c r="FH117" s="50">
        <v>0</v>
      </c>
      <c r="FI117" s="50">
        <v>66</v>
      </c>
      <c r="FJ117" s="50">
        <v>201.15000000000055</v>
      </c>
      <c r="FK117" s="50">
        <v>0</v>
      </c>
      <c r="FL117" s="469"/>
      <c r="FM117" s="50">
        <v>0</v>
      </c>
      <c r="FN117" s="50">
        <v>0</v>
      </c>
      <c r="FO117" s="50">
        <v>0</v>
      </c>
      <c r="FP117" s="50">
        <v>0</v>
      </c>
      <c r="FQ117" s="469"/>
      <c r="FR117" s="50">
        <v>0</v>
      </c>
      <c r="FS117" s="50">
        <v>0</v>
      </c>
      <c r="FT117" s="50">
        <v>0</v>
      </c>
      <c r="FU117" s="50">
        <v>0</v>
      </c>
      <c r="FV117" s="469"/>
      <c r="FW117" s="50">
        <v>0</v>
      </c>
      <c r="FX117" s="50">
        <v>0</v>
      </c>
      <c r="FY117" s="50">
        <v>0</v>
      </c>
      <c r="FZ117" s="50">
        <v>0</v>
      </c>
      <c r="GA117" s="469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69"/>
      <c r="GG117" s="50">
        <v>0</v>
      </c>
      <c r="GH117" s="50">
        <v>0</v>
      </c>
      <c r="GI117" s="50">
        <v>0</v>
      </c>
      <c r="GJ117" s="50">
        <v>0</v>
      </c>
      <c r="GK117" s="469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69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69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2655.6249999999945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9"/>
      <c r="I118" s="50">
        <v>0</v>
      </c>
      <c r="J118" s="50">
        <v>0</v>
      </c>
      <c r="K118" s="50">
        <v>0</v>
      </c>
      <c r="L118" s="50">
        <v>0</v>
      </c>
      <c r="M118" s="469"/>
      <c r="N118" s="50">
        <v>0</v>
      </c>
      <c r="O118" s="50">
        <v>0</v>
      </c>
      <c r="P118" s="50">
        <v>0</v>
      </c>
      <c r="Q118" s="50">
        <v>0</v>
      </c>
      <c r="R118" s="469"/>
      <c r="S118" s="457">
        <v>0</v>
      </c>
      <c r="T118" s="50">
        <v>0</v>
      </c>
      <c r="U118" s="507">
        <v>0</v>
      </c>
      <c r="V118" s="50">
        <v>0</v>
      </c>
      <c r="W118" s="469"/>
      <c r="X118" s="50">
        <v>0</v>
      </c>
      <c r="Y118" s="50">
        <v>0</v>
      </c>
      <c r="Z118" s="50">
        <v>0</v>
      </c>
      <c r="AA118" s="50">
        <v>0</v>
      </c>
      <c r="AB118" s="469"/>
      <c r="AC118" s="50">
        <v>0</v>
      </c>
      <c r="AD118" s="50">
        <v>0</v>
      </c>
      <c r="AE118" s="50">
        <v>0</v>
      </c>
      <c r="AF118" s="50">
        <v>0</v>
      </c>
      <c r="AG118" s="469"/>
      <c r="AH118" s="50">
        <v>0</v>
      </c>
      <c r="AI118" s="50">
        <v>0</v>
      </c>
      <c r="AJ118" s="50">
        <v>0</v>
      </c>
      <c r="AK118" s="50">
        <v>0</v>
      </c>
      <c r="AL118" s="469"/>
      <c r="AM118" s="457">
        <v>0</v>
      </c>
      <c r="AN118" s="457">
        <v>0</v>
      </c>
      <c r="AO118" s="457">
        <v>0</v>
      </c>
      <c r="AP118" s="50">
        <v>0</v>
      </c>
      <c r="AQ118" s="469"/>
      <c r="AR118" s="50">
        <v>0</v>
      </c>
      <c r="AS118" s="50">
        <v>0</v>
      </c>
      <c r="AT118" s="50">
        <v>0</v>
      </c>
      <c r="AU118" s="50">
        <v>0</v>
      </c>
      <c r="AV118" s="469"/>
      <c r="AW118" s="50">
        <v>0</v>
      </c>
      <c r="AX118" s="50">
        <v>0</v>
      </c>
      <c r="AY118" s="50">
        <v>0</v>
      </c>
      <c r="AZ118" s="50">
        <v>0</v>
      </c>
      <c r="BA118" s="469"/>
      <c r="BB118" s="50">
        <v>0</v>
      </c>
      <c r="BC118" s="50">
        <v>0</v>
      </c>
      <c r="BD118" s="50">
        <v>0</v>
      </c>
      <c r="BE118" s="50">
        <v>0</v>
      </c>
      <c r="BF118" s="469"/>
      <c r="BG118" s="50">
        <v>0</v>
      </c>
      <c r="BH118" s="50">
        <v>0</v>
      </c>
      <c r="BI118" s="50">
        <v>0</v>
      </c>
      <c r="BJ118" s="50">
        <v>0</v>
      </c>
      <c r="BK118" s="469"/>
      <c r="BL118" s="50">
        <v>0</v>
      </c>
      <c r="BM118" s="50">
        <v>0</v>
      </c>
      <c r="BN118" s="50">
        <v>0</v>
      </c>
      <c r="BO118" s="50">
        <v>0</v>
      </c>
      <c r="BP118" s="469"/>
      <c r="BQ118" s="50">
        <v>0</v>
      </c>
      <c r="BR118" s="50">
        <v>0</v>
      </c>
      <c r="BS118" s="50">
        <v>0</v>
      </c>
      <c r="BT118" s="50">
        <v>0</v>
      </c>
      <c r="BU118" s="469"/>
      <c r="BV118" s="50">
        <v>0</v>
      </c>
      <c r="BW118" s="50">
        <v>0</v>
      </c>
      <c r="BX118" s="50">
        <v>0</v>
      </c>
      <c r="BY118" s="50">
        <v>0</v>
      </c>
      <c r="BZ118" s="469"/>
      <c r="CA118" s="50">
        <v>35.375000000000227</v>
      </c>
      <c r="CB118" s="50">
        <v>0</v>
      </c>
      <c r="CC118" s="50">
        <v>0</v>
      </c>
      <c r="CD118" s="50">
        <v>0</v>
      </c>
      <c r="CE118" s="469"/>
      <c r="CF118" s="50">
        <v>0</v>
      </c>
      <c r="CG118" s="50">
        <v>0</v>
      </c>
      <c r="CH118" s="50">
        <v>0</v>
      </c>
      <c r="CI118" s="50">
        <v>0</v>
      </c>
      <c r="CJ118" s="469"/>
      <c r="CK118" s="50">
        <v>0</v>
      </c>
      <c r="CL118" s="50">
        <v>0</v>
      </c>
      <c r="CM118" s="50">
        <v>0</v>
      </c>
      <c r="CN118" s="50">
        <v>0</v>
      </c>
      <c r="CO118" s="469"/>
      <c r="CP118" s="577">
        <v>0</v>
      </c>
      <c r="CQ118" s="577">
        <v>0</v>
      </c>
      <c r="CR118" s="577">
        <v>0</v>
      </c>
      <c r="CS118" s="50">
        <v>0</v>
      </c>
      <c r="CT118" s="469"/>
      <c r="CU118" s="50">
        <v>0</v>
      </c>
      <c r="CV118" s="50">
        <v>0</v>
      </c>
      <c r="CW118" s="50">
        <v>0</v>
      </c>
      <c r="CX118" s="50">
        <v>0</v>
      </c>
      <c r="CY118" s="469"/>
      <c r="CZ118" s="50">
        <v>0</v>
      </c>
      <c r="DA118" s="50">
        <v>0</v>
      </c>
      <c r="DB118" s="50">
        <v>0</v>
      </c>
      <c r="DC118" s="50">
        <v>0</v>
      </c>
      <c r="DD118" s="469"/>
      <c r="DE118" s="50">
        <v>509.28750000000014</v>
      </c>
      <c r="DF118" s="50">
        <v>0</v>
      </c>
      <c r="DG118" s="50">
        <v>0</v>
      </c>
      <c r="DH118" s="50">
        <v>0</v>
      </c>
      <c r="DI118" s="469"/>
      <c r="DJ118" s="50">
        <v>68.349999999999682</v>
      </c>
      <c r="DK118" s="50">
        <v>0</v>
      </c>
      <c r="DL118" s="50">
        <v>0</v>
      </c>
      <c r="DM118" s="50">
        <v>0</v>
      </c>
      <c r="DN118" s="469"/>
      <c r="DO118" s="50">
        <v>143.94999999999982</v>
      </c>
      <c r="DP118" s="50">
        <v>0</v>
      </c>
      <c r="DQ118" s="50">
        <v>0</v>
      </c>
      <c r="DR118" s="50">
        <v>0</v>
      </c>
      <c r="DS118" s="469"/>
      <c r="DT118" s="50">
        <v>171.07499999999936</v>
      </c>
      <c r="DU118" s="50">
        <v>0</v>
      </c>
      <c r="DV118" s="50">
        <v>0</v>
      </c>
      <c r="DW118" s="50">
        <v>0</v>
      </c>
      <c r="DX118" s="469"/>
      <c r="DY118" s="50">
        <v>651.01249999999982</v>
      </c>
      <c r="DZ118" s="50">
        <v>0</v>
      </c>
      <c r="EA118" s="50">
        <v>0</v>
      </c>
      <c r="EB118" s="50">
        <v>0</v>
      </c>
      <c r="EC118" s="469"/>
      <c r="ED118" s="50">
        <v>37.499999999999091</v>
      </c>
      <c r="EE118" s="50">
        <v>0</v>
      </c>
      <c r="EF118" s="50">
        <v>0</v>
      </c>
      <c r="EG118" s="50">
        <v>0</v>
      </c>
      <c r="EH118" s="469"/>
      <c r="EI118" s="50">
        <v>65.924999999999272</v>
      </c>
      <c r="EJ118" s="50">
        <v>0</v>
      </c>
      <c r="EK118" s="50">
        <v>0</v>
      </c>
      <c r="EL118" s="50">
        <v>0</v>
      </c>
      <c r="EM118" s="469"/>
      <c r="EN118" s="50">
        <v>18.074999999999363</v>
      </c>
      <c r="EO118" s="50">
        <v>0</v>
      </c>
      <c r="EP118" s="50">
        <v>0</v>
      </c>
      <c r="EQ118" s="50">
        <v>0</v>
      </c>
      <c r="ER118" s="469"/>
      <c r="ES118" s="50">
        <v>125.87499999999909</v>
      </c>
      <c r="ET118" s="50">
        <v>0</v>
      </c>
      <c r="EU118" s="50">
        <v>0</v>
      </c>
      <c r="EV118" s="50">
        <v>0</v>
      </c>
      <c r="EW118" s="469"/>
      <c r="EX118" s="50">
        <v>40.624999999999091</v>
      </c>
      <c r="EY118" s="50">
        <v>0</v>
      </c>
      <c r="EZ118" s="50">
        <v>0</v>
      </c>
      <c r="FA118" s="50">
        <v>0</v>
      </c>
      <c r="FB118" s="469"/>
      <c r="FC118" s="50">
        <v>178.44999999999982</v>
      </c>
      <c r="FD118" s="50">
        <v>0</v>
      </c>
      <c r="FE118" s="50">
        <v>0</v>
      </c>
      <c r="FF118" s="50">
        <v>0</v>
      </c>
      <c r="FG118" s="469"/>
      <c r="FH118" s="50">
        <v>59.974999999999909</v>
      </c>
      <c r="FI118" s="50">
        <v>0</v>
      </c>
      <c r="FJ118" s="50">
        <v>0</v>
      </c>
      <c r="FK118" s="50">
        <v>0</v>
      </c>
      <c r="FL118" s="469"/>
      <c r="FM118" s="50">
        <v>131.25</v>
      </c>
      <c r="FN118" s="50">
        <v>0</v>
      </c>
      <c r="FO118" s="50">
        <v>0</v>
      </c>
      <c r="FP118" s="50">
        <v>0</v>
      </c>
      <c r="FQ118" s="469"/>
      <c r="FR118" s="50">
        <v>94.175000000000182</v>
      </c>
      <c r="FS118" s="50">
        <v>0</v>
      </c>
      <c r="FT118" s="50">
        <v>0</v>
      </c>
      <c r="FU118" s="50">
        <v>0</v>
      </c>
      <c r="FV118" s="469"/>
      <c r="FW118" s="50">
        <v>87.325000000000045</v>
      </c>
      <c r="FX118" s="50">
        <v>0</v>
      </c>
      <c r="FY118" s="50">
        <v>0</v>
      </c>
      <c r="FZ118" s="50">
        <v>0</v>
      </c>
      <c r="GA118" s="469"/>
      <c r="GB118" s="50">
        <v>53.050000000000182</v>
      </c>
      <c r="GC118" s="50">
        <v>0</v>
      </c>
      <c r="GD118" s="50">
        <v>0</v>
      </c>
      <c r="GE118" s="50">
        <v>0</v>
      </c>
      <c r="GF118" s="469"/>
      <c r="GG118" s="50">
        <v>9.8000000000001819</v>
      </c>
      <c r="GH118" s="50">
        <v>0</v>
      </c>
      <c r="GI118" s="50">
        <v>0</v>
      </c>
      <c r="GJ118" s="50">
        <v>0</v>
      </c>
      <c r="GK118" s="469"/>
      <c r="GL118" s="50">
        <v>130.17500000000018</v>
      </c>
      <c r="GM118" s="50">
        <v>0</v>
      </c>
      <c r="GN118" s="50">
        <v>0</v>
      </c>
      <c r="GO118" s="50">
        <v>0</v>
      </c>
      <c r="GP118" s="469"/>
      <c r="GQ118" s="50">
        <v>44.374999999999091</v>
      </c>
      <c r="GR118" s="50">
        <v>0</v>
      </c>
      <c r="GS118" s="50">
        <v>0</v>
      </c>
      <c r="GT118" s="50">
        <v>0</v>
      </c>
      <c r="GU118" s="469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47126.599999999977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9"/>
      <c r="I119" s="50">
        <v>50.750000000000028</v>
      </c>
      <c r="J119" s="50">
        <v>0</v>
      </c>
      <c r="K119" s="50">
        <v>0</v>
      </c>
      <c r="L119" s="50">
        <v>0</v>
      </c>
      <c r="M119" s="469"/>
      <c r="N119" s="50">
        <v>91.874999999999943</v>
      </c>
      <c r="O119" s="50">
        <v>344.6</v>
      </c>
      <c r="P119" s="50">
        <v>520.125</v>
      </c>
      <c r="Q119" s="50">
        <v>0</v>
      </c>
      <c r="R119" s="469"/>
      <c r="S119" s="457">
        <v>60</v>
      </c>
      <c r="T119" s="50">
        <v>108.60000000000014</v>
      </c>
      <c r="U119" s="507">
        <v>129.37500000000034</v>
      </c>
      <c r="V119" s="50">
        <v>0</v>
      </c>
      <c r="W119" s="469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9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9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9"/>
      <c r="AM119" s="457">
        <v>165.84999999999968</v>
      </c>
      <c r="AN119" s="457">
        <v>334.10000000000127</v>
      </c>
      <c r="AO119" s="457">
        <v>270.14999999999986</v>
      </c>
      <c r="AP119" s="50">
        <v>0</v>
      </c>
      <c r="AQ119" s="469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9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9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9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9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9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9"/>
      <c r="BV119" s="50">
        <v>0</v>
      </c>
      <c r="BW119" s="50">
        <v>371.75</v>
      </c>
      <c r="BX119" s="50">
        <v>510.29999999999836</v>
      </c>
      <c r="BY119" s="50">
        <v>0</v>
      </c>
      <c r="BZ119" s="469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9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9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9"/>
      <c r="CP119" s="577">
        <v>128.84999999999991</v>
      </c>
      <c r="CQ119" s="577">
        <v>299.79999999999927</v>
      </c>
      <c r="CR119" s="577">
        <v>355.27500000000055</v>
      </c>
      <c r="CS119" s="50">
        <v>0</v>
      </c>
      <c r="CT119" s="469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9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9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69"/>
      <c r="DJ119" s="50">
        <v>0</v>
      </c>
      <c r="DK119" s="50">
        <v>0</v>
      </c>
      <c r="DL119" s="50">
        <v>0</v>
      </c>
      <c r="DM119" s="50">
        <v>0</v>
      </c>
      <c r="DN119" s="469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69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69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69"/>
      <c r="ED119" s="50">
        <v>0</v>
      </c>
      <c r="EE119" s="50">
        <v>0</v>
      </c>
      <c r="EF119" s="50">
        <v>0</v>
      </c>
      <c r="EG119" s="50">
        <v>0</v>
      </c>
      <c r="EH119" s="469"/>
      <c r="EI119" s="50">
        <v>0</v>
      </c>
      <c r="EJ119" s="50">
        <v>0</v>
      </c>
      <c r="EK119" s="50">
        <v>120.74999999999727</v>
      </c>
      <c r="EL119" s="50">
        <v>283.400000000001</v>
      </c>
      <c r="EM119" s="469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69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69"/>
      <c r="EX119" s="50">
        <v>0</v>
      </c>
      <c r="EY119" s="50">
        <v>0</v>
      </c>
      <c r="EZ119" s="50">
        <v>0</v>
      </c>
      <c r="FA119" s="50">
        <v>419</v>
      </c>
      <c r="FB119" s="469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69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69"/>
      <c r="FM119" s="50">
        <v>0</v>
      </c>
      <c r="FN119" s="50">
        <v>0</v>
      </c>
      <c r="FO119" s="50">
        <v>0</v>
      </c>
      <c r="FP119" s="50">
        <v>117.40000000000873</v>
      </c>
      <c r="FQ119" s="469"/>
      <c r="FR119" s="50">
        <v>0</v>
      </c>
      <c r="FS119" s="50">
        <v>0</v>
      </c>
      <c r="FT119" s="50">
        <v>0</v>
      </c>
      <c r="FU119" s="50">
        <v>374.700000000008</v>
      </c>
      <c r="FV119" s="469"/>
      <c r="FW119" s="50">
        <v>0</v>
      </c>
      <c r="FX119" s="50">
        <v>0</v>
      </c>
      <c r="FY119" s="50">
        <v>0</v>
      </c>
      <c r="FZ119" s="50">
        <v>0</v>
      </c>
      <c r="GA119" s="469"/>
      <c r="GB119" s="50">
        <v>0</v>
      </c>
      <c r="GC119" s="50">
        <v>120.5</v>
      </c>
      <c r="GD119" s="50">
        <v>390.375</v>
      </c>
      <c r="GE119" s="50">
        <v>560.80000000000291</v>
      </c>
      <c r="GF119" s="469"/>
      <c r="GG119" s="50">
        <v>0</v>
      </c>
      <c r="GH119" s="50">
        <v>0</v>
      </c>
      <c r="GI119" s="50">
        <v>0</v>
      </c>
      <c r="GJ119" s="50">
        <v>0</v>
      </c>
      <c r="GK119" s="469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69"/>
      <c r="GQ119" s="50">
        <v>0</v>
      </c>
      <c r="GR119" s="50">
        <v>111.25000000000182</v>
      </c>
      <c r="GS119" s="50">
        <v>212.625</v>
      </c>
      <c r="GT119" s="50">
        <v>262</v>
      </c>
      <c r="GU119" s="469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5656.9500000000062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9"/>
      <c r="I120" s="50">
        <v>51.375</v>
      </c>
      <c r="J120" s="50">
        <v>0</v>
      </c>
      <c r="K120" s="50">
        <v>0</v>
      </c>
      <c r="L120" s="50">
        <v>0</v>
      </c>
      <c r="M120" s="469"/>
      <c r="N120" s="50">
        <v>138.44999999999999</v>
      </c>
      <c r="O120" s="50">
        <v>0</v>
      </c>
      <c r="P120" s="50">
        <v>0</v>
      </c>
      <c r="Q120" s="50">
        <v>0</v>
      </c>
      <c r="R120" s="469"/>
      <c r="S120" s="457">
        <v>31.875</v>
      </c>
      <c r="T120" s="50">
        <v>0</v>
      </c>
      <c r="U120" s="507">
        <v>0</v>
      </c>
      <c r="V120" s="50">
        <v>0</v>
      </c>
      <c r="W120" s="469"/>
      <c r="X120" s="50">
        <v>61.549999999999955</v>
      </c>
      <c r="Y120" s="50">
        <v>0</v>
      </c>
      <c r="Z120" s="50">
        <v>0</v>
      </c>
      <c r="AA120" s="50">
        <v>0</v>
      </c>
      <c r="AB120" s="469"/>
      <c r="AC120" s="50">
        <v>94.750000000000057</v>
      </c>
      <c r="AD120" s="50">
        <v>0</v>
      </c>
      <c r="AE120" s="50">
        <v>0</v>
      </c>
      <c r="AF120" s="50">
        <v>0</v>
      </c>
      <c r="AG120" s="469"/>
      <c r="AH120" s="50">
        <v>133.87500000000023</v>
      </c>
      <c r="AI120" s="50">
        <v>0</v>
      </c>
      <c r="AJ120" s="50">
        <v>0</v>
      </c>
      <c r="AK120" s="50">
        <v>0</v>
      </c>
      <c r="AL120" s="469"/>
      <c r="AM120" s="457">
        <v>108.92499999999995</v>
      </c>
      <c r="AN120" s="457">
        <v>0</v>
      </c>
      <c r="AO120" s="457">
        <v>0</v>
      </c>
      <c r="AP120" s="50">
        <v>0</v>
      </c>
      <c r="AQ120" s="469"/>
      <c r="AR120" s="50">
        <v>15.125000000000455</v>
      </c>
      <c r="AS120" s="50">
        <v>0</v>
      </c>
      <c r="AT120" s="50">
        <v>0</v>
      </c>
      <c r="AU120" s="50">
        <v>0</v>
      </c>
      <c r="AV120" s="469"/>
      <c r="AW120" s="50">
        <v>0</v>
      </c>
      <c r="AX120" s="50">
        <v>0</v>
      </c>
      <c r="AY120" s="50">
        <v>0</v>
      </c>
      <c r="AZ120" s="50">
        <v>0</v>
      </c>
      <c r="BA120" s="469"/>
      <c r="BB120" s="50">
        <v>0</v>
      </c>
      <c r="BC120" s="50">
        <v>0</v>
      </c>
      <c r="BD120" s="50">
        <v>0</v>
      </c>
      <c r="BE120" s="50">
        <v>0</v>
      </c>
      <c r="BF120" s="469"/>
      <c r="BG120" s="50">
        <v>51.25</v>
      </c>
      <c r="BH120" s="50">
        <v>0</v>
      </c>
      <c r="BI120" s="50">
        <v>0</v>
      </c>
      <c r="BJ120" s="50">
        <v>0</v>
      </c>
      <c r="BK120" s="469"/>
      <c r="BL120" s="50">
        <v>0</v>
      </c>
      <c r="BM120" s="50">
        <v>0</v>
      </c>
      <c r="BN120" s="50">
        <v>0</v>
      </c>
      <c r="BO120" s="50">
        <v>0</v>
      </c>
      <c r="BP120" s="469"/>
      <c r="BQ120" s="50">
        <v>84.000000000000455</v>
      </c>
      <c r="BR120" s="50">
        <v>0</v>
      </c>
      <c r="BS120" s="50">
        <v>0</v>
      </c>
      <c r="BT120" s="50">
        <v>0</v>
      </c>
      <c r="BU120" s="469"/>
      <c r="BV120" s="50">
        <v>0</v>
      </c>
      <c r="BW120" s="50">
        <v>0</v>
      </c>
      <c r="BX120" s="50">
        <v>0</v>
      </c>
      <c r="BY120" s="50">
        <v>0</v>
      </c>
      <c r="BZ120" s="469"/>
      <c r="CA120" s="50">
        <v>0</v>
      </c>
      <c r="CB120" s="50">
        <v>0</v>
      </c>
      <c r="CC120" s="50">
        <v>0</v>
      </c>
      <c r="CD120" s="50">
        <v>0</v>
      </c>
      <c r="CE120" s="469"/>
      <c r="CF120" s="50">
        <v>0</v>
      </c>
      <c r="CG120" s="50">
        <v>0</v>
      </c>
      <c r="CH120" s="50">
        <v>0</v>
      </c>
      <c r="CI120" s="50">
        <v>0</v>
      </c>
      <c r="CJ120" s="469"/>
      <c r="CK120" s="50">
        <v>17.449999999999818</v>
      </c>
      <c r="CL120" s="50">
        <v>0</v>
      </c>
      <c r="CM120" s="50">
        <v>0</v>
      </c>
      <c r="CN120" s="50">
        <v>0</v>
      </c>
      <c r="CO120" s="469"/>
      <c r="CP120" s="577">
        <v>99.949999999999818</v>
      </c>
      <c r="CQ120" s="577">
        <v>0</v>
      </c>
      <c r="CR120" s="577">
        <v>0</v>
      </c>
      <c r="CS120" s="50">
        <v>0</v>
      </c>
      <c r="CT120" s="469"/>
      <c r="CU120" s="50">
        <v>0</v>
      </c>
      <c r="CV120" s="50">
        <v>0</v>
      </c>
      <c r="CW120" s="50">
        <v>0</v>
      </c>
      <c r="CX120" s="50">
        <v>0</v>
      </c>
      <c r="CY120" s="469"/>
      <c r="CZ120" s="50">
        <v>0</v>
      </c>
      <c r="DA120" s="50">
        <v>0</v>
      </c>
      <c r="DB120" s="50">
        <v>0</v>
      </c>
      <c r="DC120" s="50">
        <v>0</v>
      </c>
      <c r="DD120" s="469"/>
      <c r="DE120" s="50">
        <v>0</v>
      </c>
      <c r="DF120" s="50">
        <v>803.69999999999982</v>
      </c>
      <c r="DG120" s="50">
        <v>0</v>
      </c>
      <c r="DH120" s="50">
        <v>0</v>
      </c>
      <c r="DI120" s="469"/>
      <c r="DJ120" s="50">
        <v>0</v>
      </c>
      <c r="DK120" s="50">
        <v>0</v>
      </c>
      <c r="DL120" s="50">
        <v>0</v>
      </c>
      <c r="DM120" s="50">
        <v>0</v>
      </c>
      <c r="DN120" s="469"/>
      <c r="DO120" s="50">
        <v>0</v>
      </c>
      <c r="DP120" s="50">
        <v>324.45000000000027</v>
      </c>
      <c r="DQ120" s="50">
        <v>0</v>
      </c>
      <c r="DR120" s="50">
        <v>0</v>
      </c>
      <c r="DS120" s="469"/>
      <c r="DT120" s="50">
        <v>0</v>
      </c>
      <c r="DU120" s="50">
        <v>0</v>
      </c>
      <c r="DV120" s="50">
        <v>0</v>
      </c>
      <c r="DW120" s="50">
        <v>0</v>
      </c>
      <c r="DX120" s="469"/>
      <c r="DY120" s="50">
        <v>0</v>
      </c>
      <c r="DZ120" s="50">
        <v>1762.6750000000011</v>
      </c>
      <c r="EA120" s="50">
        <v>0</v>
      </c>
      <c r="EB120" s="50">
        <v>0</v>
      </c>
      <c r="EC120" s="469"/>
      <c r="ED120" s="50">
        <v>0</v>
      </c>
      <c r="EE120" s="50">
        <v>0</v>
      </c>
      <c r="EF120" s="50">
        <v>0</v>
      </c>
      <c r="EG120" s="50">
        <v>0</v>
      </c>
      <c r="EH120" s="469"/>
      <c r="EI120" s="50">
        <v>0</v>
      </c>
      <c r="EJ120" s="50">
        <v>0</v>
      </c>
      <c r="EK120" s="50">
        <v>0</v>
      </c>
      <c r="EL120" s="50">
        <v>0</v>
      </c>
      <c r="EM120" s="469"/>
      <c r="EN120" s="50">
        <v>0</v>
      </c>
      <c r="EO120" s="50">
        <v>189.79999999999973</v>
      </c>
      <c r="EP120" s="50">
        <v>0</v>
      </c>
      <c r="EQ120" s="50">
        <v>0</v>
      </c>
      <c r="ER120" s="469"/>
      <c r="ES120" s="50">
        <v>0</v>
      </c>
      <c r="ET120" s="50">
        <v>69.299999999999272</v>
      </c>
      <c r="EU120" s="50">
        <v>0</v>
      </c>
      <c r="EV120" s="50">
        <v>0</v>
      </c>
      <c r="EW120" s="469"/>
      <c r="EX120" s="50">
        <v>0</v>
      </c>
      <c r="EY120" s="50">
        <v>0</v>
      </c>
      <c r="EZ120" s="50">
        <v>0</v>
      </c>
      <c r="FA120" s="50">
        <v>0</v>
      </c>
      <c r="FB120" s="469"/>
      <c r="FC120" s="50">
        <v>0</v>
      </c>
      <c r="FD120" s="50">
        <v>794.150000000006</v>
      </c>
      <c r="FE120" s="50">
        <v>0</v>
      </c>
      <c r="FF120" s="50">
        <v>0</v>
      </c>
      <c r="FG120" s="469"/>
      <c r="FH120" s="50">
        <v>0</v>
      </c>
      <c r="FI120" s="50">
        <v>0.6500000000005457</v>
      </c>
      <c r="FJ120" s="50">
        <v>0</v>
      </c>
      <c r="FK120" s="50">
        <v>0</v>
      </c>
      <c r="FL120" s="469"/>
      <c r="FM120" s="50">
        <v>0</v>
      </c>
      <c r="FN120" s="50">
        <v>0</v>
      </c>
      <c r="FO120" s="50">
        <v>0</v>
      </c>
      <c r="FP120" s="50">
        <v>0</v>
      </c>
      <c r="FQ120" s="469"/>
      <c r="FR120" s="50">
        <v>0</v>
      </c>
      <c r="FS120" s="50">
        <v>0</v>
      </c>
      <c r="FT120" s="50">
        <v>0</v>
      </c>
      <c r="FU120" s="50">
        <v>0</v>
      </c>
      <c r="FV120" s="469"/>
      <c r="FW120" s="50">
        <v>0</v>
      </c>
      <c r="FX120" s="50">
        <v>0</v>
      </c>
      <c r="FY120" s="50">
        <v>0</v>
      </c>
      <c r="FZ120" s="50">
        <v>0</v>
      </c>
      <c r="GA120" s="469"/>
      <c r="GB120" s="50">
        <v>0</v>
      </c>
      <c r="GC120" s="50">
        <v>122.34999999999945</v>
      </c>
      <c r="GD120" s="50">
        <v>0</v>
      </c>
      <c r="GE120" s="50">
        <v>0</v>
      </c>
      <c r="GF120" s="469"/>
      <c r="GG120" s="50">
        <v>0</v>
      </c>
      <c r="GH120" s="50">
        <v>0</v>
      </c>
      <c r="GI120" s="50">
        <v>0</v>
      </c>
      <c r="GJ120" s="50">
        <v>0</v>
      </c>
      <c r="GK120" s="469"/>
      <c r="GL120" s="50">
        <v>0</v>
      </c>
      <c r="GM120" s="50">
        <v>462.55000000000109</v>
      </c>
      <c r="GN120" s="50">
        <v>0</v>
      </c>
      <c r="GO120" s="50">
        <v>0</v>
      </c>
      <c r="GP120" s="469"/>
      <c r="GQ120" s="50">
        <v>0</v>
      </c>
      <c r="GR120" s="50">
        <v>163.62499999999818</v>
      </c>
      <c r="GS120" s="50">
        <v>0</v>
      </c>
      <c r="GT120" s="50">
        <v>0</v>
      </c>
      <c r="GU120" s="469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2029</v>
      </c>
      <c r="B121" s="46">
        <f t="shared" si="3"/>
        <v>18606.712499999892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9"/>
      <c r="I121" s="50">
        <v>0</v>
      </c>
      <c r="J121" s="50">
        <v>0</v>
      </c>
      <c r="K121" s="50">
        <v>0</v>
      </c>
      <c r="L121" s="50">
        <v>0</v>
      </c>
      <c r="M121" s="469"/>
      <c r="N121" s="50">
        <v>0</v>
      </c>
      <c r="O121" s="50">
        <v>0</v>
      </c>
      <c r="P121" s="50">
        <v>280.53750000000002</v>
      </c>
      <c r="Q121" s="50">
        <v>0</v>
      </c>
      <c r="R121" s="469"/>
      <c r="S121" s="457">
        <v>0</v>
      </c>
      <c r="T121" s="50">
        <v>0</v>
      </c>
      <c r="U121" s="507">
        <v>160.05000000000024</v>
      </c>
      <c r="V121" s="50">
        <v>0</v>
      </c>
      <c r="W121" s="469"/>
      <c r="X121" s="50">
        <v>0</v>
      </c>
      <c r="Y121" s="50">
        <v>0</v>
      </c>
      <c r="Z121" s="50">
        <v>168.97500000000031</v>
      </c>
      <c r="AA121" s="50">
        <v>0</v>
      </c>
      <c r="AB121" s="469"/>
      <c r="AC121" s="50">
        <v>0</v>
      </c>
      <c r="AD121" s="50">
        <v>0</v>
      </c>
      <c r="AE121" s="50">
        <v>531.44999999999982</v>
      </c>
      <c r="AF121" s="50">
        <v>0</v>
      </c>
      <c r="AG121" s="469"/>
      <c r="AH121" s="50">
        <v>0</v>
      </c>
      <c r="AI121" s="50">
        <v>0</v>
      </c>
      <c r="AJ121" s="50">
        <v>759.75000000000068</v>
      </c>
      <c r="AK121" s="50">
        <v>0</v>
      </c>
      <c r="AL121" s="469"/>
      <c r="AM121" s="457">
        <v>0</v>
      </c>
      <c r="AN121" s="457">
        <v>0</v>
      </c>
      <c r="AO121" s="457">
        <v>195.71250000000089</v>
      </c>
      <c r="AP121" s="50">
        <v>0</v>
      </c>
      <c r="AQ121" s="469"/>
      <c r="AR121" s="50">
        <v>0</v>
      </c>
      <c r="AS121" s="50">
        <v>0</v>
      </c>
      <c r="AT121" s="50">
        <v>179.70000000000095</v>
      </c>
      <c r="AU121" s="50">
        <v>0</v>
      </c>
      <c r="AV121" s="469"/>
      <c r="AW121" s="50">
        <v>0</v>
      </c>
      <c r="AX121" s="50">
        <v>0</v>
      </c>
      <c r="AY121" s="50">
        <v>301.50000000000068</v>
      </c>
      <c r="AZ121" s="50">
        <v>0</v>
      </c>
      <c r="BA121" s="469"/>
      <c r="BB121" s="50">
        <v>0</v>
      </c>
      <c r="BC121" s="50">
        <v>0</v>
      </c>
      <c r="BD121" s="50">
        <v>133.20000000000027</v>
      </c>
      <c r="BE121" s="50">
        <v>0</v>
      </c>
      <c r="BF121" s="469"/>
      <c r="BG121" s="50">
        <v>0</v>
      </c>
      <c r="BH121" s="50">
        <v>0</v>
      </c>
      <c r="BI121" s="50">
        <v>162.07500000000095</v>
      </c>
      <c r="BJ121" s="50">
        <v>0</v>
      </c>
      <c r="BK121" s="469"/>
      <c r="BL121" s="50">
        <v>0</v>
      </c>
      <c r="BM121" s="50">
        <v>0</v>
      </c>
      <c r="BN121" s="50">
        <v>146.21250000000055</v>
      </c>
      <c r="BO121" s="50">
        <v>0</v>
      </c>
      <c r="BP121" s="469"/>
      <c r="BQ121" s="50">
        <v>0</v>
      </c>
      <c r="BR121" s="50">
        <v>0</v>
      </c>
      <c r="BS121" s="50">
        <v>160.23749999999973</v>
      </c>
      <c r="BT121" s="50">
        <v>0</v>
      </c>
      <c r="BU121" s="469"/>
      <c r="BV121" s="50">
        <v>0</v>
      </c>
      <c r="BW121" s="50">
        <v>0</v>
      </c>
      <c r="BX121" s="50">
        <v>557.32499999999959</v>
      </c>
      <c r="BY121" s="50">
        <v>0</v>
      </c>
      <c r="BZ121" s="469"/>
      <c r="CA121" s="50">
        <v>0</v>
      </c>
      <c r="CB121" s="50">
        <v>0</v>
      </c>
      <c r="CC121" s="50">
        <v>174</v>
      </c>
      <c r="CD121" s="50">
        <v>0</v>
      </c>
      <c r="CE121" s="469"/>
      <c r="CF121" s="50">
        <v>0</v>
      </c>
      <c r="CG121" s="50">
        <v>0</v>
      </c>
      <c r="CH121" s="50">
        <v>102.375</v>
      </c>
      <c r="CI121" s="50">
        <v>0</v>
      </c>
      <c r="CJ121" s="469"/>
      <c r="CK121" s="50">
        <v>0</v>
      </c>
      <c r="CL121" s="50">
        <v>0</v>
      </c>
      <c r="CM121" s="50">
        <v>236.66249999999945</v>
      </c>
      <c r="CN121" s="50">
        <v>0</v>
      </c>
      <c r="CO121" s="469"/>
      <c r="CP121" s="577">
        <v>0</v>
      </c>
      <c r="CQ121" s="577">
        <v>0</v>
      </c>
      <c r="CR121" s="577">
        <v>360.82499999999959</v>
      </c>
      <c r="CS121" s="50">
        <v>0</v>
      </c>
      <c r="CT121" s="469"/>
      <c r="CU121" s="50">
        <v>0</v>
      </c>
      <c r="CV121" s="50">
        <v>0</v>
      </c>
      <c r="CW121" s="50">
        <v>374.70000000000027</v>
      </c>
      <c r="CX121" s="50">
        <v>0</v>
      </c>
      <c r="CY121" s="469"/>
      <c r="CZ121" s="50">
        <v>0</v>
      </c>
      <c r="DA121" s="50">
        <v>0</v>
      </c>
      <c r="DB121" s="50">
        <v>127.87499999999932</v>
      </c>
      <c r="DC121" s="50">
        <v>0</v>
      </c>
      <c r="DD121" s="469"/>
      <c r="DE121" s="50">
        <v>0</v>
      </c>
      <c r="DF121" s="50">
        <v>0</v>
      </c>
      <c r="DG121" s="50">
        <v>0</v>
      </c>
      <c r="DH121" s="50">
        <v>1802.5</v>
      </c>
      <c r="DI121" s="469"/>
      <c r="DJ121" s="50">
        <v>0</v>
      </c>
      <c r="DK121" s="50">
        <v>0</v>
      </c>
      <c r="DL121" s="50">
        <v>0</v>
      </c>
      <c r="DM121" s="50">
        <v>0</v>
      </c>
      <c r="DN121" s="469"/>
      <c r="DO121" s="50">
        <v>0</v>
      </c>
      <c r="DP121" s="50">
        <v>0</v>
      </c>
      <c r="DQ121" s="50">
        <v>0</v>
      </c>
      <c r="DR121" s="50">
        <v>803.79999999999927</v>
      </c>
      <c r="DS121" s="469"/>
      <c r="DT121" s="50">
        <v>0</v>
      </c>
      <c r="DU121" s="50">
        <v>0</v>
      </c>
      <c r="DV121" s="50">
        <v>0</v>
      </c>
      <c r="DW121" s="50">
        <v>419.49999999999818</v>
      </c>
      <c r="DX121" s="469"/>
      <c r="DY121" s="50">
        <v>0</v>
      </c>
      <c r="DZ121" s="50">
        <v>0</v>
      </c>
      <c r="EA121" s="50">
        <v>0</v>
      </c>
      <c r="EB121" s="50">
        <v>4384.2499999999764</v>
      </c>
      <c r="EC121" s="469"/>
      <c r="ED121" s="50">
        <v>0</v>
      </c>
      <c r="EE121" s="50">
        <v>0</v>
      </c>
      <c r="EF121" s="50">
        <v>0</v>
      </c>
      <c r="EG121" s="50">
        <v>0</v>
      </c>
      <c r="EH121" s="469"/>
      <c r="EI121" s="50">
        <v>0</v>
      </c>
      <c r="EJ121" s="50">
        <v>0</v>
      </c>
      <c r="EK121" s="50">
        <v>0</v>
      </c>
      <c r="EL121" s="50">
        <v>375.39999999999418</v>
      </c>
      <c r="EM121" s="469"/>
      <c r="EN121" s="50">
        <v>0</v>
      </c>
      <c r="EO121" s="50">
        <v>0</v>
      </c>
      <c r="EP121" s="50">
        <v>0</v>
      </c>
      <c r="EQ121" s="50">
        <v>12.499999999992724</v>
      </c>
      <c r="ER121" s="469"/>
      <c r="ES121" s="50">
        <v>0</v>
      </c>
      <c r="ET121" s="50">
        <v>0</v>
      </c>
      <c r="EU121" s="50">
        <v>0</v>
      </c>
      <c r="EV121" s="50">
        <v>0</v>
      </c>
      <c r="EW121" s="469"/>
      <c r="EX121" s="50">
        <v>0</v>
      </c>
      <c r="EY121" s="50">
        <v>0</v>
      </c>
      <c r="EZ121" s="50">
        <v>0</v>
      </c>
      <c r="FA121" s="50">
        <v>129.99999999998909</v>
      </c>
      <c r="FB121" s="469"/>
      <c r="FC121" s="50">
        <v>0</v>
      </c>
      <c r="FD121" s="50">
        <v>0</v>
      </c>
      <c r="FE121" s="50">
        <v>0</v>
      </c>
      <c r="FF121" s="50">
        <v>3438.3</v>
      </c>
      <c r="FG121" s="469"/>
      <c r="FH121" s="50">
        <v>0</v>
      </c>
      <c r="FI121" s="50">
        <v>0</v>
      </c>
      <c r="FJ121" s="50">
        <v>0</v>
      </c>
      <c r="FK121" s="50">
        <v>155.99999999998909</v>
      </c>
      <c r="FL121" s="469"/>
      <c r="FM121" s="50">
        <v>0</v>
      </c>
      <c r="FN121" s="50">
        <v>0</v>
      </c>
      <c r="FO121" s="50">
        <v>0</v>
      </c>
      <c r="FP121" s="50">
        <v>100.79999999998836</v>
      </c>
      <c r="FQ121" s="469"/>
      <c r="FR121" s="50">
        <v>0</v>
      </c>
      <c r="FS121" s="50">
        <v>0</v>
      </c>
      <c r="FT121" s="50">
        <v>0</v>
      </c>
      <c r="FU121" s="50">
        <v>327.99999999998909</v>
      </c>
      <c r="FV121" s="469"/>
      <c r="FW121" s="50">
        <v>0</v>
      </c>
      <c r="FX121" s="50">
        <v>0</v>
      </c>
      <c r="FY121" s="50">
        <v>0</v>
      </c>
      <c r="FZ121" s="50">
        <v>0</v>
      </c>
      <c r="GA121" s="469"/>
      <c r="GB121" s="50">
        <v>0</v>
      </c>
      <c r="GC121" s="50">
        <v>0</v>
      </c>
      <c r="GD121" s="50">
        <v>0</v>
      </c>
      <c r="GE121" s="50">
        <v>461.39999999999054</v>
      </c>
      <c r="GF121" s="469"/>
      <c r="GG121" s="50">
        <v>0</v>
      </c>
      <c r="GH121" s="50">
        <v>0</v>
      </c>
      <c r="GI121" s="50">
        <v>0</v>
      </c>
      <c r="GJ121" s="50">
        <v>0</v>
      </c>
      <c r="GK121" s="469"/>
      <c r="GL121" s="50">
        <v>0</v>
      </c>
      <c r="GM121" s="50">
        <v>0</v>
      </c>
      <c r="GN121" s="50">
        <v>0</v>
      </c>
      <c r="GO121" s="50">
        <v>847.09999999998763</v>
      </c>
      <c r="GP121" s="469"/>
      <c r="GQ121" s="50">
        <v>0</v>
      </c>
      <c r="GR121" s="50">
        <v>0</v>
      </c>
      <c r="GS121" s="50">
        <v>0</v>
      </c>
      <c r="GT121" s="50">
        <v>233.99999999999636</v>
      </c>
      <c r="GU121" s="469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5514.9500000000107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9"/>
      <c r="I122" s="50">
        <v>13.75</v>
      </c>
      <c r="J122" s="50">
        <v>0</v>
      </c>
      <c r="K122" s="50">
        <v>0</v>
      </c>
      <c r="L122" s="50">
        <v>0</v>
      </c>
      <c r="M122" s="469"/>
      <c r="N122" s="50">
        <v>141.5</v>
      </c>
      <c r="O122" s="50">
        <v>0</v>
      </c>
      <c r="P122" s="50">
        <v>0</v>
      </c>
      <c r="Q122" s="50">
        <v>0</v>
      </c>
      <c r="R122" s="469"/>
      <c r="S122" s="457">
        <v>74.225000000000023</v>
      </c>
      <c r="T122" s="50">
        <v>0</v>
      </c>
      <c r="U122" s="507">
        <v>0</v>
      </c>
      <c r="V122" s="50">
        <v>0</v>
      </c>
      <c r="W122" s="469"/>
      <c r="X122" s="50">
        <v>49.449999999999932</v>
      </c>
      <c r="Y122" s="50">
        <v>0</v>
      </c>
      <c r="Z122" s="50">
        <v>0</v>
      </c>
      <c r="AA122" s="50">
        <v>0</v>
      </c>
      <c r="AB122" s="469"/>
      <c r="AC122" s="50">
        <v>80.649999999999977</v>
      </c>
      <c r="AD122" s="50">
        <v>0</v>
      </c>
      <c r="AE122" s="50">
        <v>0</v>
      </c>
      <c r="AF122" s="50">
        <v>0</v>
      </c>
      <c r="AG122" s="469"/>
      <c r="AH122" s="50">
        <v>98.500000000000213</v>
      </c>
      <c r="AI122" s="50">
        <v>0</v>
      </c>
      <c r="AJ122" s="50">
        <v>0</v>
      </c>
      <c r="AK122" s="50">
        <v>0</v>
      </c>
      <c r="AL122" s="469"/>
      <c r="AM122" s="457">
        <v>82.925000000000068</v>
      </c>
      <c r="AN122" s="457">
        <v>0</v>
      </c>
      <c r="AO122" s="457">
        <v>0</v>
      </c>
      <c r="AP122" s="50">
        <v>0</v>
      </c>
      <c r="AQ122" s="469"/>
      <c r="AR122" s="50">
        <v>33.600000000000819</v>
      </c>
      <c r="AS122" s="50">
        <v>0</v>
      </c>
      <c r="AT122" s="50">
        <v>0</v>
      </c>
      <c r="AU122" s="50">
        <v>0</v>
      </c>
      <c r="AV122" s="469"/>
      <c r="AW122" s="50">
        <v>0</v>
      </c>
      <c r="AX122" s="50">
        <v>0</v>
      </c>
      <c r="AY122" s="50">
        <v>0</v>
      </c>
      <c r="AZ122" s="50">
        <v>0</v>
      </c>
      <c r="BA122" s="469"/>
      <c r="BB122" s="50">
        <v>0</v>
      </c>
      <c r="BC122" s="50">
        <v>0</v>
      </c>
      <c r="BD122" s="50">
        <v>0</v>
      </c>
      <c r="BE122" s="50">
        <v>0</v>
      </c>
      <c r="BF122" s="469"/>
      <c r="BG122" s="50">
        <v>36.474999999999909</v>
      </c>
      <c r="BH122" s="50">
        <v>0</v>
      </c>
      <c r="BI122" s="50">
        <v>0</v>
      </c>
      <c r="BJ122" s="50">
        <v>0</v>
      </c>
      <c r="BK122" s="469"/>
      <c r="BL122" s="50">
        <v>0</v>
      </c>
      <c r="BM122" s="50">
        <v>0</v>
      </c>
      <c r="BN122" s="50">
        <v>0</v>
      </c>
      <c r="BO122" s="50">
        <v>0</v>
      </c>
      <c r="BP122" s="469"/>
      <c r="BQ122" s="50">
        <v>27.850000000000819</v>
      </c>
      <c r="BR122" s="50">
        <v>0</v>
      </c>
      <c r="BS122" s="50">
        <v>0</v>
      </c>
      <c r="BT122" s="50">
        <v>0</v>
      </c>
      <c r="BU122" s="469"/>
      <c r="BV122" s="50">
        <v>0</v>
      </c>
      <c r="BW122" s="50">
        <v>0</v>
      </c>
      <c r="BX122" s="50">
        <v>0</v>
      </c>
      <c r="BY122" s="50">
        <v>0</v>
      </c>
      <c r="BZ122" s="469"/>
      <c r="CA122" s="50">
        <v>0</v>
      </c>
      <c r="CB122" s="50">
        <v>0</v>
      </c>
      <c r="CC122" s="50">
        <v>0</v>
      </c>
      <c r="CD122" s="50">
        <v>0</v>
      </c>
      <c r="CE122" s="469"/>
      <c r="CF122" s="50">
        <v>0</v>
      </c>
      <c r="CG122" s="50">
        <v>0</v>
      </c>
      <c r="CH122" s="50">
        <v>0</v>
      </c>
      <c r="CI122" s="50">
        <v>0</v>
      </c>
      <c r="CJ122" s="469"/>
      <c r="CK122" s="50">
        <v>84.449999999999363</v>
      </c>
      <c r="CL122" s="50">
        <v>0</v>
      </c>
      <c r="CM122" s="50">
        <v>0</v>
      </c>
      <c r="CN122" s="50">
        <v>0</v>
      </c>
      <c r="CO122" s="469"/>
      <c r="CP122" s="577">
        <v>154.59999999999991</v>
      </c>
      <c r="CQ122" s="577">
        <v>0</v>
      </c>
      <c r="CR122" s="577">
        <v>0</v>
      </c>
      <c r="CS122" s="50">
        <v>0</v>
      </c>
      <c r="CT122" s="469"/>
      <c r="CU122" s="50">
        <v>0</v>
      </c>
      <c r="CV122" s="50">
        <v>0</v>
      </c>
      <c r="CW122" s="50">
        <v>0</v>
      </c>
      <c r="CX122" s="50">
        <v>0</v>
      </c>
      <c r="CY122" s="469"/>
      <c r="CZ122" s="50">
        <v>0</v>
      </c>
      <c r="DA122" s="50">
        <v>0</v>
      </c>
      <c r="DB122" s="50">
        <v>0</v>
      </c>
      <c r="DC122" s="50">
        <v>0</v>
      </c>
      <c r="DD122" s="469"/>
      <c r="DE122" s="50">
        <v>0</v>
      </c>
      <c r="DF122" s="50">
        <v>131.95000000000255</v>
      </c>
      <c r="DG122" s="50">
        <v>0</v>
      </c>
      <c r="DH122" s="50">
        <v>0</v>
      </c>
      <c r="DI122" s="469"/>
      <c r="DJ122" s="50">
        <v>0</v>
      </c>
      <c r="DK122" s="50">
        <v>0</v>
      </c>
      <c r="DL122" s="50">
        <v>0</v>
      </c>
      <c r="DM122" s="50">
        <v>0</v>
      </c>
      <c r="DN122" s="469"/>
      <c r="DO122" s="50">
        <v>0</v>
      </c>
      <c r="DP122" s="50">
        <v>379.40000000000009</v>
      </c>
      <c r="DQ122" s="50">
        <v>0</v>
      </c>
      <c r="DR122" s="50">
        <v>0</v>
      </c>
      <c r="DS122" s="469"/>
      <c r="DT122" s="50">
        <v>0</v>
      </c>
      <c r="DU122" s="50">
        <v>0</v>
      </c>
      <c r="DV122" s="50">
        <v>0</v>
      </c>
      <c r="DW122" s="50">
        <v>0</v>
      </c>
      <c r="DX122" s="469"/>
      <c r="DY122" s="50">
        <v>0</v>
      </c>
      <c r="DZ122" s="50">
        <v>1970.0499999999993</v>
      </c>
      <c r="EA122" s="50">
        <v>0</v>
      </c>
      <c r="EB122" s="50">
        <v>0</v>
      </c>
      <c r="EC122" s="469"/>
      <c r="ED122" s="50">
        <v>0</v>
      </c>
      <c r="EE122" s="50">
        <v>0</v>
      </c>
      <c r="EF122" s="50">
        <v>0</v>
      </c>
      <c r="EG122" s="50">
        <v>0</v>
      </c>
      <c r="EH122" s="469"/>
      <c r="EI122" s="50">
        <v>0</v>
      </c>
      <c r="EJ122" s="50">
        <v>0</v>
      </c>
      <c r="EK122" s="50">
        <v>0</v>
      </c>
      <c r="EL122" s="50">
        <v>0</v>
      </c>
      <c r="EM122" s="469"/>
      <c r="EN122" s="50">
        <v>0</v>
      </c>
      <c r="EO122" s="50">
        <v>140.04999999999995</v>
      </c>
      <c r="EP122" s="50">
        <v>0</v>
      </c>
      <c r="EQ122" s="50">
        <v>0</v>
      </c>
      <c r="ER122" s="469"/>
      <c r="ES122" s="50">
        <v>0</v>
      </c>
      <c r="ET122" s="50">
        <v>134.90000000000055</v>
      </c>
      <c r="EU122" s="50">
        <v>0</v>
      </c>
      <c r="EV122" s="50">
        <v>0</v>
      </c>
      <c r="EW122" s="469"/>
      <c r="EX122" s="50">
        <v>0</v>
      </c>
      <c r="EY122" s="50">
        <v>0</v>
      </c>
      <c r="EZ122" s="50">
        <v>0</v>
      </c>
      <c r="FA122" s="50">
        <v>0</v>
      </c>
      <c r="FB122" s="469"/>
      <c r="FC122" s="50">
        <v>0</v>
      </c>
      <c r="FD122" s="50">
        <v>1197.9000000000051</v>
      </c>
      <c r="FE122" s="50">
        <v>0</v>
      </c>
      <c r="FF122" s="50">
        <v>0</v>
      </c>
      <c r="FG122" s="469"/>
      <c r="FH122" s="50">
        <v>0</v>
      </c>
      <c r="FI122" s="50">
        <v>16.500000000000455</v>
      </c>
      <c r="FJ122" s="50">
        <v>0</v>
      </c>
      <c r="FK122" s="50">
        <v>0</v>
      </c>
      <c r="FL122" s="469"/>
      <c r="FM122" s="50">
        <v>0</v>
      </c>
      <c r="FN122" s="50">
        <v>0</v>
      </c>
      <c r="FO122" s="50">
        <v>0</v>
      </c>
      <c r="FP122" s="50">
        <v>0</v>
      </c>
      <c r="FQ122" s="469"/>
      <c r="FR122" s="50">
        <v>0</v>
      </c>
      <c r="FS122" s="50">
        <v>0</v>
      </c>
      <c r="FT122" s="50">
        <v>0</v>
      </c>
      <c r="FU122" s="50">
        <v>0</v>
      </c>
      <c r="FV122" s="469"/>
      <c r="FW122" s="50">
        <v>0</v>
      </c>
      <c r="FX122" s="50">
        <v>0</v>
      </c>
      <c r="FY122" s="50">
        <v>0</v>
      </c>
      <c r="FZ122" s="50">
        <v>0</v>
      </c>
      <c r="GA122" s="469"/>
      <c r="GB122" s="50">
        <v>0</v>
      </c>
      <c r="GC122" s="50">
        <v>51.100000000000136</v>
      </c>
      <c r="GD122" s="50">
        <v>0</v>
      </c>
      <c r="GE122" s="50">
        <v>0</v>
      </c>
      <c r="GF122" s="469"/>
      <c r="GG122" s="50">
        <v>0</v>
      </c>
      <c r="GH122" s="50">
        <v>0</v>
      </c>
      <c r="GI122" s="50">
        <v>0</v>
      </c>
      <c r="GJ122" s="50">
        <v>0</v>
      </c>
      <c r="GK122" s="469"/>
      <c r="GL122" s="50">
        <v>0</v>
      </c>
      <c r="GM122" s="50">
        <v>468.49999999999727</v>
      </c>
      <c r="GN122" s="50">
        <v>0</v>
      </c>
      <c r="GO122" s="50">
        <v>0</v>
      </c>
      <c r="GP122" s="469"/>
      <c r="GQ122" s="50">
        <v>0</v>
      </c>
      <c r="GR122" s="50">
        <v>77.250000000003638</v>
      </c>
      <c r="GS122" s="50">
        <v>0</v>
      </c>
      <c r="GT122" s="50">
        <v>0</v>
      </c>
      <c r="GU122" s="469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11510.074999999979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9"/>
      <c r="I123" s="50">
        <v>0</v>
      </c>
      <c r="J123" s="50">
        <v>0</v>
      </c>
      <c r="K123" s="50">
        <v>0</v>
      </c>
      <c r="L123" s="50">
        <v>0</v>
      </c>
      <c r="M123" s="469"/>
      <c r="N123" s="50">
        <v>0</v>
      </c>
      <c r="O123" s="50">
        <v>211.14999999999998</v>
      </c>
      <c r="P123" s="50">
        <v>0</v>
      </c>
      <c r="Q123" s="50">
        <v>0</v>
      </c>
      <c r="R123" s="469"/>
      <c r="S123" s="457">
        <v>0</v>
      </c>
      <c r="T123" s="50">
        <v>73</v>
      </c>
      <c r="U123" s="507">
        <v>0</v>
      </c>
      <c r="V123" s="50">
        <v>0</v>
      </c>
      <c r="W123" s="469"/>
      <c r="X123" s="50">
        <v>0</v>
      </c>
      <c r="Y123" s="50">
        <v>180.8499999999998</v>
      </c>
      <c r="Z123" s="50">
        <v>0</v>
      </c>
      <c r="AA123" s="50">
        <v>0</v>
      </c>
      <c r="AB123" s="469"/>
      <c r="AC123" s="50">
        <v>0</v>
      </c>
      <c r="AD123" s="50">
        <v>227.79999999999984</v>
      </c>
      <c r="AE123" s="50">
        <v>0</v>
      </c>
      <c r="AF123" s="50">
        <v>0</v>
      </c>
      <c r="AG123" s="469"/>
      <c r="AH123" s="50">
        <v>0</v>
      </c>
      <c r="AI123" s="50">
        <v>428.99999999999955</v>
      </c>
      <c r="AJ123" s="50">
        <v>0</v>
      </c>
      <c r="AK123" s="50">
        <v>0</v>
      </c>
      <c r="AL123" s="469"/>
      <c r="AM123" s="457">
        <v>0</v>
      </c>
      <c r="AN123" s="457">
        <v>325.64999999999986</v>
      </c>
      <c r="AO123" s="457">
        <v>0</v>
      </c>
      <c r="AP123" s="50">
        <v>0</v>
      </c>
      <c r="AQ123" s="469"/>
      <c r="AR123" s="50">
        <v>0</v>
      </c>
      <c r="AS123" s="50">
        <v>23.249999999999773</v>
      </c>
      <c r="AT123" s="50">
        <v>0</v>
      </c>
      <c r="AU123" s="50">
        <v>0</v>
      </c>
      <c r="AV123" s="469"/>
      <c r="AW123" s="50">
        <v>0</v>
      </c>
      <c r="AX123" s="50">
        <v>123.44999999999936</v>
      </c>
      <c r="AY123" s="50">
        <v>0</v>
      </c>
      <c r="AZ123" s="50">
        <v>0</v>
      </c>
      <c r="BA123" s="469"/>
      <c r="BB123" s="50">
        <v>0</v>
      </c>
      <c r="BC123" s="50">
        <v>105.89999999999964</v>
      </c>
      <c r="BD123" s="50">
        <v>0</v>
      </c>
      <c r="BE123" s="50">
        <v>0</v>
      </c>
      <c r="BF123" s="469"/>
      <c r="BG123" s="50">
        <v>0</v>
      </c>
      <c r="BH123" s="50">
        <v>195.59999999999968</v>
      </c>
      <c r="BI123" s="50">
        <v>0</v>
      </c>
      <c r="BJ123" s="50">
        <v>0</v>
      </c>
      <c r="BK123" s="469"/>
      <c r="BL123" s="50">
        <v>0</v>
      </c>
      <c r="BM123" s="50">
        <v>60.499999999999545</v>
      </c>
      <c r="BN123" s="50">
        <v>0</v>
      </c>
      <c r="BO123" s="50">
        <v>0</v>
      </c>
      <c r="BP123" s="469"/>
      <c r="BQ123" s="50">
        <v>0</v>
      </c>
      <c r="BR123" s="50">
        <v>146.59999999999991</v>
      </c>
      <c r="BS123" s="50">
        <v>0</v>
      </c>
      <c r="BT123" s="50">
        <v>0</v>
      </c>
      <c r="BU123" s="469"/>
      <c r="BV123" s="50">
        <v>0</v>
      </c>
      <c r="BW123" s="50">
        <v>445.84999999999991</v>
      </c>
      <c r="BX123" s="50">
        <v>0</v>
      </c>
      <c r="BY123" s="50">
        <v>0</v>
      </c>
      <c r="BZ123" s="469"/>
      <c r="CA123" s="50">
        <v>0</v>
      </c>
      <c r="CB123" s="50">
        <v>293.84999999999854</v>
      </c>
      <c r="CC123" s="50">
        <v>0</v>
      </c>
      <c r="CD123" s="50">
        <v>0</v>
      </c>
      <c r="CE123" s="469"/>
      <c r="CF123" s="50">
        <v>0</v>
      </c>
      <c r="CG123" s="50">
        <v>189.25</v>
      </c>
      <c r="CH123" s="50">
        <v>0</v>
      </c>
      <c r="CI123" s="50">
        <v>0</v>
      </c>
      <c r="CJ123" s="469"/>
      <c r="CK123" s="50">
        <v>0</v>
      </c>
      <c r="CL123" s="50">
        <v>171.650000000001</v>
      </c>
      <c r="CM123" s="50">
        <v>0</v>
      </c>
      <c r="CN123" s="50">
        <v>0</v>
      </c>
      <c r="CO123" s="469"/>
      <c r="CP123" s="577">
        <v>0</v>
      </c>
      <c r="CQ123" s="577">
        <v>295.70000000000073</v>
      </c>
      <c r="CR123" s="577">
        <v>0</v>
      </c>
      <c r="CS123" s="50">
        <v>0</v>
      </c>
      <c r="CT123" s="469"/>
      <c r="CU123" s="50">
        <v>0</v>
      </c>
      <c r="CV123" s="50">
        <v>257.07500000000073</v>
      </c>
      <c r="CW123" s="50">
        <v>0</v>
      </c>
      <c r="CX123" s="50">
        <v>0</v>
      </c>
      <c r="CY123" s="469"/>
      <c r="CZ123" s="50">
        <v>0</v>
      </c>
      <c r="DA123" s="50">
        <v>79.650000000001455</v>
      </c>
      <c r="DB123" s="50">
        <v>0</v>
      </c>
      <c r="DC123" s="50">
        <v>0</v>
      </c>
      <c r="DD123" s="469"/>
      <c r="DE123" s="50">
        <v>0</v>
      </c>
      <c r="DF123" s="50">
        <v>0</v>
      </c>
      <c r="DG123" s="50">
        <v>620.40000000000191</v>
      </c>
      <c r="DH123" s="50">
        <v>0</v>
      </c>
      <c r="DI123" s="469"/>
      <c r="DJ123" s="50">
        <v>0</v>
      </c>
      <c r="DK123" s="50">
        <v>0</v>
      </c>
      <c r="DL123" s="50">
        <v>0</v>
      </c>
      <c r="DM123" s="50">
        <v>0</v>
      </c>
      <c r="DN123" s="469"/>
      <c r="DO123" s="50">
        <v>0</v>
      </c>
      <c r="DP123" s="50">
        <v>0</v>
      </c>
      <c r="DQ123" s="50">
        <v>439.42500000000109</v>
      </c>
      <c r="DR123" s="50">
        <v>0</v>
      </c>
      <c r="DS123" s="469"/>
      <c r="DT123" s="50">
        <v>0</v>
      </c>
      <c r="DU123" s="50">
        <v>0</v>
      </c>
      <c r="DV123" s="50">
        <v>444.52500000000055</v>
      </c>
      <c r="DW123" s="50">
        <v>0</v>
      </c>
      <c r="DX123" s="469"/>
      <c r="DY123" s="50">
        <v>0</v>
      </c>
      <c r="DZ123" s="50">
        <v>0</v>
      </c>
      <c r="EA123" s="50">
        <v>2384.4750000000431</v>
      </c>
      <c r="EB123" s="50">
        <v>0</v>
      </c>
      <c r="EC123" s="469"/>
      <c r="ED123" s="50">
        <v>0</v>
      </c>
      <c r="EE123" s="50">
        <v>0</v>
      </c>
      <c r="EF123" s="50">
        <v>0</v>
      </c>
      <c r="EG123" s="50">
        <v>0</v>
      </c>
      <c r="EH123" s="469"/>
      <c r="EI123" s="50">
        <v>0</v>
      </c>
      <c r="EJ123" s="50">
        <v>0</v>
      </c>
      <c r="EK123" s="50">
        <v>31.499999999998636</v>
      </c>
      <c r="EL123" s="50">
        <v>0</v>
      </c>
      <c r="EM123" s="469"/>
      <c r="EN123" s="50">
        <v>0</v>
      </c>
      <c r="EO123" s="50">
        <v>0</v>
      </c>
      <c r="EP123" s="50">
        <v>131.54999999999973</v>
      </c>
      <c r="EQ123" s="50">
        <v>0</v>
      </c>
      <c r="ER123" s="469"/>
      <c r="ES123" s="50">
        <v>0</v>
      </c>
      <c r="ET123" s="50">
        <v>0</v>
      </c>
      <c r="EU123" s="50">
        <v>237.97499999999945</v>
      </c>
      <c r="EV123" s="50">
        <v>0</v>
      </c>
      <c r="EW123" s="469"/>
      <c r="EX123" s="50">
        <v>0</v>
      </c>
      <c r="EY123" s="50">
        <v>0</v>
      </c>
      <c r="EZ123" s="50">
        <v>0</v>
      </c>
      <c r="FA123" s="50">
        <v>0</v>
      </c>
      <c r="FB123" s="469"/>
      <c r="FC123" s="50">
        <v>0</v>
      </c>
      <c r="FD123" s="50">
        <v>0</v>
      </c>
      <c r="FE123" s="50">
        <v>1460.2499999999454</v>
      </c>
      <c r="FF123" s="50">
        <v>0</v>
      </c>
      <c r="FG123" s="469"/>
      <c r="FH123" s="50">
        <v>0</v>
      </c>
      <c r="FI123" s="50">
        <v>0</v>
      </c>
      <c r="FJ123" s="50">
        <v>234.74999999999864</v>
      </c>
      <c r="FK123" s="50">
        <v>0</v>
      </c>
      <c r="FL123" s="469"/>
      <c r="FM123" s="50">
        <v>0</v>
      </c>
      <c r="FN123" s="50">
        <v>0</v>
      </c>
      <c r="FO123" s="50">
        <v>0</v>
      </c>
      <c r="FP123" s="50">
        <v>0</v>
      </c>
      <c r="FQ123" s="469"/>
      <c r="FR123" s="50">
        <v>0</v>
      </c>
      <c r="FS123" s="50">
        <v>0</v>
      </c>
      <c r="FT123" s="50">
        <v>0</v>
      </c>
      <c r="FU123" s="50">
        <v>0</v>
      </c>
      <c r="FV123" s="469"/>
      <c r="FW123" s="50">
        <v>0</v>
      </c>
      <c r="FX123" s="50">
        <v>0</v>
      </c>
      <c r="FY123" s="50">
        <v>0</v>
      </c>
      <c r="FZ123" s="50">
        <v>0</v>
      </c>
      <c r="GA123" s="469"/>
      <c r="GB123" s="50">
        <v>0</v>
      </c>
      <c r="GC123" s="50">
        <v>0</v>
      </c>
      <c r="GD123" s="50">
        <v>269.17499999999836</v>
      </c>
      <c r="GE123" s="50">
        <v>0</v>
      </c>
      <c r="GF123" s="469"/>
      <c r="GG123" s="50">
        <v>0</v>
      </c>
      <c r="GH123" s="50">
        <v>0</v>
      </c>
      <c r="GI123" s="50">
        <v>0</v>
      </c>
      <c r="GJ123" s="50">
        <v>0</v>
      </c>
      <c r="GK123" s="469"/>
      <c r="GL123" s="50">
        <v>0</v>
      </c>
      <c r="GM123" s="50">
        <v>0</v>
      </c>
      <c r="GN123" s="50">
        <v>425.54999999999563</v>
      </c>
      <c r="GO123" s="50">
        <v>0</v>
      </c>
      <c r="GP123" s="469"/>
      <c r="GQ123" s="50">
        <v>0</v>
      </c>
      <c r="GR123" s="50">
        <v>0</v>
      </c>
      <c r="GS123" s="50">
        <v>175.49999999999454</v>
      </c>
      <c r="GT123" s="50">
        <v>0</v>
      </c>
      <c r="GU123" s="469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5014.6250000000437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9"/>
      <c r="I124" s="50">
        <v>11.000000000000014</v>
      </c>
      <c r="J124" s="50">
        <v>0</v>
      </c>
      <c r="K124" s="50">
        <v>0</v>
      </c>
      <c r="L124" s="50">
        <v>0</v>
      </c>
      <c r="M124" s="469"/>
      <c r="N124" s="50">
        <v>113.12500000000011</v>
      </c>
      <c r="O124" s="50">
        <v>0</v>
      </c>
      <c r="P124" s="50">
        <v>0</v>
      </c>
      <c r="Q124" s="50">
        <v>0</v>
      </c>
      <c r="R124" s="469"/>
      <c r="S124" s="457">
        <v>19.425000000000068</v>
      </c>
      <c r="T124" s="50">
        <v>0</v>
      </c>
      <c r="U124" s="507">
        <v>0</v>
      </c>
      <c r="V124" s="50">
        <v>0</v>
      </c>
      <c r="W124" s="469"/>
      <c r="X124" s="50">
        <v>15.875000000000114</v>
      </c>
      <c r="Y124" s="50">
        <v>0</v>
      </c>
      <c r="Z124" s="50">
        <v>0</v>
      </c>
      <c r="AA124" s="50">
        <v>0</v>
      </c>
      <c r="AB124" s="469"/>
      <c r="AC124" s="50">
        <v>91.550000000000011</v>
      </c>
      <c r="AD124" s="50">
        <v>0</v>
      </c>
      <c r="AE124" s="50">
        <v>0</v>
      </c>
      <c r="AF124" s="50">
        <v>0</v>
      </c>
      <c r="AG124" s="469"/>
      <c r="AH124" s="50">
        <v>22.049999999999955</v>
      </c>
      <c r="AI124" s="50">
        <v>0</v>
      </c>
      <c r="AJ124" s="50">
        <v>0</v>
      </c>
      <c r="AK124" s="50">
        <v>0</v>
      </c>
      <c r="AL124" s="469"/>
      <c r="AM124" s="457">
        <v>75.975000000000023</v>
      </c>
      <c r="AN124" s="457">
        <v>0</v>
      </c>
      <c r="AO124" s="457">
        <v>0</v>
      </c>
      <c r="AP124" s="50">
        <v>0</v>
      </c>
      <c r="AQ124" s="469"/>
      <c r="AR124" s="50">
        <v>0</v>
      </c>
      <c r="AS124" s="50">
        <v>0</v>
      </c>
      <c r="AT124" s="50">
        <v>0</v>
      </c>
      <c r="AU124" s="50">
        <v>0</v>
      </c>
      <c r="AV124" s="469"/>
      <c r="AW124" s="50">
        <v>0</v>
      </c>
      <c r="AX124" s="50">
        <v>0</v>
      </c>
      <c r="AY124" s="50">
        <v>0</v>
      </c>
      <c r="AZ124" s="50">
        <v>0</v>
      </c>
      <c r="BA124" s="469"/>
      <c r="BB124" s="50">
        <v>0</v>
      </c>
      <c r="BC124" s="50">
        <v>0</v>
      </c>
      <c r="BD124" s="50">
        <v>0</v>
      </c>
      <c r="BE124" s="50">
        <v>0</v>
      </c>
      <c r="BF124" s="469"/>
      <c r="BG124" s="50">
        <v>25.075000000000728</v>
      </c>
      <c r="BH124" s="50">
        <v>0</v>
      </c>
      <c r="BI124" s="50">
        <v>0</v>
      </c>
      <c r="BJ124" s="50">
        <v>0</v>
      </c>
      <c r="BK124" s="469"/>
      <c r="BL124" s="50">
        <v>0</v>
      </c>
      <c r="BM124" s="50">
        <v>0</v>
      </c>
      <c r="BN124" s="50">
        <v>0</v>
      </c>
      <c r="BO124" s="50">
        <v>0</v>
      </c>
      <c r="BP124" s="469"/>
      <c r="BQ124" s="50">
        <v>45.950000000000728</v>
      </c>
      <c r="BR124" s="50">
        <v>0</v>
      </c>
      <c r="BS124" s="50">
        <v>0</v>
      </c>
      <c r="BT124" s="50">
        <v>0</v>
      </c>
      <c r="BU124" s="469"/>
      <c r="BV124" s="50">
        <v>0</v>
      </c>
      <c r="BW124" s="50">
        <v>0</v>
      </c>
      <c r="BX124" s="50">
        <v>0</v>
      </c>
      <c r="BY124" s="50">
        <v>0</v>
      </c>
      <c r="BZ124" s="469"/>
      <c r="CA124" s="50">
        <v>0</v>
      </c>
      <c r="CB124" s="50">
        <v>0</v>
      </c>
      <c r="CC124" s="50">
        <v>0</v>
      </c>
      <c r="CD124" s="50">
        <v>0</v>
      </c>
      <c r="CE124" s="469"/>
      <c r="CF124" s="50">
        <v>0</v>
      </c>
      <c r="CG124" s="50">
        <v>0</v>
      </c>
      <c r="CH124" s="50">
        <v>0</v>
      </c>
      <c r="CI124" s="50">
        <v>0</v>
      </c>
      <c r="CJ124" s="469"/>
      <c r="CK124" s="50">
        <v>51.800000000001091</v>
      </c>
      <c r="CL124" s="50">
        <v>0</v>
      </c>
      <c r="CM124" s="50">
        <v>0</v>
      </c>
      <c r="CN124" s="50">
        <v>0</v>
      </c>
      <c r="CO124" s="469"/>
      <c r="CP124" s="577">
        <v>111.95000000000027</v>
      </c>
      <c r="CQ124" s="577">
        <v>0</v>
      </c>
      <c r="CR124" s="577">
        <v>0</v>
      </c>
      <c r="CS124" s="50">
        <v>0</v>
      </c>
      <c r="CT124" s="469"/>
      <c r="CU124" s="50">
        <v>0</v>
      </c>
      <c r="CV124" s="50">
        <v>0</v>
      </c>
      <c r="CW124" s="50">
        <v>0</v>
      </c>
      <c r="CX124" s="50">
        <v>0</v>
      </c>
      <c r="CY124" s="469"/>
      <c r="CZ124" s="50">
        <v>0</v>
      </c>
      <c r="DA124" s="50">
        <v>0</v>
      </c>
      <c r="DB124" s="50">
        <v>0</v>
      </c>
      <c r="DC124" s="50">
        <v>0</v>
      </c>
      <c r="DD124" s="469"/>
      <c r="DE124" s="50">
        <v>0</v>
      </c>
      <c r="DF124" s="50">
        <v>467.20000000000164</v>
      </c>
      <c r="DG124" s="50">
        <v>0</v>
      </c>
      <c r="DH124" s="50">
        <v>0</v>
      </c>
      <c r="DI124" s="469"/>
      <c r="DJ124" s="50">
        <v>0</v>
      </c>
      <c r="DK124" s="50">
        <v>0</v>
      </c>
      <c r="DL124" s="50">
        <v>0</v>
      </c>
      <c r="DM124" s="50">
        <v>0</v>
      </c>
      <c r="DN124" s="469"/>
      <c r="DO124" s="50">
        <v>0</v>
      </c>
      <c r="DP124" s="50">
        <v>294.65000000000009</v>
      </c>
      <c r="DQ124" s="50">
        <v>0</v>
      </c>
      <c r="DR124" s="50">
        <v>0</v>
      </c>
      <c r="DS124" s="469"/>
      <c r="DT124" s="50">
        <v>0</v>
      </c>
      <c r="DU124" s="50">
        <v>0</v>
      </c>
      <c r="DV124" s="50">
        <v>0</v>
      </c>
      <c r="DW124" s="50">
        <v>0</v>
      </c>
      <c r="DX124" s="469"/>
      <c r="DY124" s="50">
        <v>0</v>
      </c>
      <c r="DZ124" s="50">
        <v>1847.5500000000011</v>
      </c>
      <c r="EA124" s="50">
        <v>0</v>
      </c>
      <c r="EB124" s="50">
        <v>0</v>
      </c>
      <c r="EC124" s="469"/>
      <c r="ED124" s="50">
        <v>0</v>
      </c>
      <c r="EE124" s="50">
        <v>0</v>
      </c>
      <c r="EF124" s="50">
        <v>0</v>
      </c>
      <c r="EG124" s="50">
        <v>0</v>
      </c>
      <c r="EH124" s="469"/>
      <c r="EI124" s="50">
        <v>0</v>
      </c>
      <c r="EJ124" s="50">
        <v>0</v>
      </c>
      <c r="EK124" s="50">
        <v>0</v>
      </c>
      <c r="EL124" s="50">
        <v>0</v>
      </c>
      <c r="EM124" s="469"/>
      <c r="EN124" s="50">
        <v>0</v>
      </c>
      <c r="EO124" s="50">
        <v>34.200000000000045</v>
      </c>
      <c r="EP124" s="50">
        <v>0</v>
      </c>
      <c r="EQ124" s="50">
        <v>0</v>
      </c>
      <c r="ER124" s="469"/>
      <c r="ES124" s="50">
        <v>0</v>
      </c>
      <c r="ET124" s="50">
        <v>125.95000000000164</v>
      </c>
      <c r="EU124" s="50">
        <v>0</v>
      </c>
      <c r="EV124" s="50">
        <v>0</v>
      </c>
      <c r="EW124" s="469"/>
      <c r="EX124" s="50">
        <v>0</v>
      </c>
      <c r="EY124" s="50">
        <v>0</v>
      </c>
      <c r="EZ124" s="50">
        <v>0</v>
      </c>
      <c r="FA124" s="50">
        <v>0</v>
      </c>
      <c r="FB124" s="469"/>
      <c r="FC124" s="50">
        <v>0</v>
      </c>
      <c r="FD124" s="50">
        <v>897.85000000002856</v>
      </c>
      <c r="FE124" s="50">
        <v>0</v>
      </c>
      <c r="FF124" s="50">
        <v>0</v>
      </c>
      <c r="FG124" s="469"/>
      <c r="FH124" s="50">
        <v>0</v>
      </c>
      <c r="FI124" s="50">
        <v>71.5</v>
      </c>
      <c r="FJ124" s="50">
        <v>0</v>
      </c>
      <c r="FK124" s="50">
        <v>0</v>
      </c>
      <c r="FL124" s="469"/>
      <c r="FM124" s="50">
        <v>0</v>
      </c>
      <c r="FN124" s="50">
        <v>0</v>
      </c>
      <c r="FO124" s="50">
        <v>0</v>
      </c>
      <c r="FP124" s="50">
        <v>0</v>
      </c>
      <c r="FQ124" s="469"/>
      <c r="FR124" s="50">
        <v>0</v>
      </c>
      <c r="FS124" s="50">
        <v>0</v>
      </c>
      <c r="FT124" s="50">
        <v>0</v>
      </c>
      <c r="FU124" s="50">
        <v>0</v>
      </c>
      <c r="FV124" s="469"/>
      <c r="FW124" s="50">
        <v>0</v>
      </c>
      <c r="FX124" s="50">
        <v>0</v>
      </c>
      <c r="FY124" s="50">
        <v>0</v>
      </c>
      <c r="FZ124" s="50">
        <v>0</v>
      </c>
      <c r="GA124" s="469"/>
      <c r="GB124" s="50">
        <v>0</v>
      </c>
      <c r="GC124" s="50">
        <v>182.79999999999995</v>
      </c>
      <c r="GD124" s="50">
        <v>0</v>
      </c>
      <c r="GE124" s="50">
        <v>0</v>
      </c>
      <c r="GF124" s="469"/>
      <c r="GG124" s="50">
        <v>0</v>
      </c>
      <c r="GH124" s="50">
        <v>0</v>
      </c>
      <c r="GI124" s="50">
        <v>0</v>
      </c>
      <c r="GJ124" s="50">
        <v>0</v>
      </c>
      <c r="GK124" s="469"/>
      <c r="GL124" s="50">
        <v>0</v>
      </c>
      <c r="GM124" s="50">
        <v>269.55000000000382</v>
      </c>
      <c r="GN124" s="50">
        <v>0</v>
      </c>
      <c r="GO124" s="50">
        <v>0</v>
      </c>
      <c r="GP124" s="469"/>
      <c r="GQ124" s="50">
        <v>0</v>
      </c>
      <c r="GR124" s="50">
        <v>179.75000000000364</v>
      </c>
      <c r="GS124" s="50">
        <v>0</v>
      </c>
      <c r="GT124" s="50">
        <v>0</v>
      </c>
      <c r="GU124" s="469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9408.0374999999767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9"/>
      <c r="I125" s="50">
        <v>27.624999999999986</v>
      </c>
      <c r="J125" s="50">
        <v>0</v>
      </c>
      <c r="K125" s="50">
        <v>0</v>
      </c>
      <c r="L125" s="50">
        <v>0</v>
      </c>
      <c r="M125" s="469"/>
      <c r="N125" s="50">
        <v>100.9500000000001</v>
      </c>
      <c r="O125" s="50">
        <v>0</v>
      </c>
      <c r="P125" s="50">
        <v>0</v>
      </c>
      <c r="Q125" s="50">
        <v>0</v>
      </c>
      <c r="R125" s="469"/>
      <c r="S125" s="457">
        <v>32.550000000000125</v>
      </c>
      <c r="T125" s="50">
        <v>0</v>
      </c>
      <c r="U125" s="507">
        <v>0</v>
      </c>
      <c r="V125" s="50">
        <v>0</v>
      </c>
      <c r="W125" s="469"/>
      <c r="X125" s="50">
        <v>52.800000000000068</v>
      </c>
      <c r="Y125" s="50">
        <v>0</v>
      </c>
      <c r="Z125" s="50">
        <v>0</v>
      </c>
      <c r="AA125" s="50">
        <v>0</v>
      </c>
      <c r="AB125" s="469"/>
      <c r="AC125" s="50">
        <v>106.30000000000001</v>
      </c>
      <c r="AD125" s="50">
        <v>0</v>
      </c>
      <c r="AE125" s="50">
        <v>0</v>
      </c>
      <c r="AF125" s="50">
        <v>0</v>
      </c>
      <c r="AG125" s="469"/>
      <c r="AH125" s="50">
        <v>59.499999999999545</v>
      </c>
      <c r="AI125" s="50">
        <v>0</v>
      </c>
      <c r="AJ125" s="50">
        <v>0</v>
      </c>
      <c r="AK125" s="50">
        <v>0</v>
      </c>
      <c r="AL125" s="469"/>
      <c r="AM125" s="457">
        <v>108.10000000000014</v>
      </c>
      <c r="AN125" s="457">
        <v>0</v>
      </c>
      <c r="AO125" s="457">
        <v>0</v>
      </c>
      <c r="AP125" s="50">
        <v>0</v>
      </c>
      <c r="AQ125" s="469"/>
      <c r="AR125" s="50">
        <v>2.375</v>
      </c>
      <c r="AS125" s="50">
        <v>0</v>
      </c>
      <c r="AT125" s="50">
        <v>0</v>
      </c>
      <c r="AU125" s="50">
        <v>0</v>
      </c>
      <c r="AV125" s="469"/>
      <c r="AW125" s="50">
        <v>0</v>
      </c>
      <c r="AX125" s="50">
        <v>0</v>
      </c>
      <c r="AY125" s="50">
        <v>0</v>
      </c>
      <c r="AZ125" s="50">
        <v>0</v>
      </c>
      <c r="BA125" s="469"/>
      <c r="BB125" s="50">
        <v>0</v>
      </c>
      <c r="BC125" s="50">
        <v>0</v>
      </c>
      <c r="BD125" s="50">
        <v>0</v>
      </c>
      <c r="BE125" s="50">
        <v>0</v>
      </c>
      <c r="BF125" s="469"/>
      <c r="BG125" s="50">
        <v>71.425000000000182</v>
      </c>
      <c r="BH125" s="50">
        <v>0</v>
      </c>
      <c r="BI125" s="50">
        <v>0</v>
      </c>
      <c r="BJ125" s="50">
        <v>0</v>
      </c>
      <c r="BK125" s="469"/>
      <c r="BL125" s="50">
        <v>0</v>
      </c>
      <c r="BM125" s="50">
        <v>0</v>
      </c>
      <c r="BN125" s="50">
        <v>0</v>
      </c>
      <c r="BO125" s="50">
        <v>0</v>
      </c>
      <c r="BP125" s="469"/>
      <c r="BQ125" s="50">
        <v>112.52500000000055</v>
      </c>
      <c r="BR125" s="50">
        <v>0</v>
      </c>
      <c r="BS125" s="50">
        <v>0</v>
      </c>
      <c r="BT125" s="50">
        <v>0</v>
      </c>
      <c r="BU125" s="469"/>
      <c r="BV125" s="50">
        <v>0</v>
      </c>
      <c r="BW125" s="50">
        <v>0</v>
      </c>
      <c r="BX125" s="50">
        <v>0</v>
      </c>
      <c r="BY125" s="50">
        <v>0</v>
      </c>
      <c r="BZ125" s="469"/>
      <c r="CA125" s="50">
        <v>33.624999999999773</v>
      </c>
      <c r="CB125" s="50">
        <v>0</v>
      </c>
      <c r="CC125" s="50">
        <v>0</v>
      </c>
      <c r="CD125" s="50">
        <v>0</v>
      </c>
      <c r="CE125" s="469"/>
      <c r="CF125" s="50">
        <v>0</v>
      </c>
      <c r="CG125" s="50">
        <v>0</v>
      </c>
      <c r="CH125" s="50">
        <v>0</v>
      </c>
      <c r="CI125" s="50">
        <v>0</v>
      </c>
      <c r="CJ125" s="469"/>
      <c r="CK125" s="50">
        <v>45.375</v>
      </c>
      <c r="CL125" s="50">
        <v>0</v>
      </c>
      <c r="CM125" s="50">
        <v>0</v>
      </c>
      <c r="CN125" s="50">
        <v>0</v>
      </c>
      <c r="CO125" s="469"/>
      <c r="CP125" s="577">
        <v>117.70000000000027</v>
      </c>
      <c r="CQ125" s="577">
        <v>0</v>
      </c>
      <c r="CR125" s="577">
        <v>0</v>
      </c>
      <c r="CS125" s="50">
        <v>0</v>
      </c>
      <c r="CT125" s="469"/>
      <c r="CU125" s="50">
        <v>0</v>
      </c>
      <c r="CV125" s="50">
        <v>0</v>
      </c>
      <c r="CW125" s="50">
        <v>0</v>
      </c>
      <c r="CX125" s="50">
        <v>0</v>
      </c>
      <c r="CY125" s="469"/>
      <c r="CZ125" s="50">
        <v>0</v>
      </c>
      <c r="DA125" s="50">
        <v>0</v>
      </c>
      <c r="DB125" s="50">
        <v>0</v>
      </c>
      <c r="DC125" s="50">
        <v>0</v>
      </c>
      <c r="DD125" s="469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69"/>
      <c r="DJ125" s="50">
        <v>181.95000000000073</v>
      </c>
      <c r="DK125" s="50">
        <v>0</v>
      </c>
      <c r="DL125" s="50">
        <v>0</v>
      </c>
      <c r="DM125" s="50">
        <v>0</v>
      </c>
      <c r="DN125" s="469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69"/>
      <c r="DT125" s="50">
        <v>157.19999999999936</v>
      </c>
      <c r="DU125" s="50">
        <v>0</v>
      </c>
      <c r="DV125" s="50">
        <v>0</v>
      </c>
      <c r="DW125" s="50">
        <v>0</v>
      </c>
      <c r="DX125" s="469"/>
      <c r="DY125" s="50">
        <v>759.07499999999982</v>
      </c>
      <c r="DZ125" s="50">
        <v>1677.1</v>
      </c>
      <c r="EA125" s="50">
        <v>0</v>
      </c>
      <c r="EB125" s="50">
        <v>0</v>
      </c>
      <c r="EC125" s="469"/>
      <c r="ED125" s="50">
        <v>0</v>
      </c>
      <c r="EE125" s="50">
        <v>0</v>
      </c>
      <c r="EF125" s="50">
        <v>0</v>
      </c>
      <c r="EG125" s="50">
        <v>0</v>
      </c>
      <c r="EH125" s="469"/>
      <c r="EI125" s="50">
        <v>69.950000000000273</v>
      </c>
      <c r="EJ125" s="50">
        <v>0</v>
      </c>
      <c r="EK125" s="50">
        <v>0</v>
      </c>
      <c r="EL125" s="50">
        <v>0</v>
      </c>
      <c r="EM125" s="469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69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69"/>
      <c r="EX125" s="50">
        <v>27.499999999999091</v>
      </c>
      <c r="EY125" s="50">
        <v>0</v>
      </c>
      <c r="EZ125" s="50">
        <v>0</v>
      </c>
      <c r="FA125" s="50">
        <v>0</v>
      </c>
      <c r="FB125" s="469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69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69"/>
      <c r="FM125" s="50">
        <v>84.875000000000909</v>
      </c>
      <c r="FN125" s="50">
        <v>0</v>
      </c>
      <c r="FO125" s="50">
        <v>0</v>
      </c>
      <c r="FP125" s="50">
        <v>0</v>
      </c>
      <c r="FQ125" s="469"/>
      <c r="FR125" s="50">
        <v>82.725000000000364</v>
      </c>
      <c r="FS125" s="50">
        <v>0</v>
      </c>
      <c r="FT125" s="50">
        <v>0</v>
      </c>
      <c r="FU125" s="50">
        <v>0</v>
      </c>
      <c r="FV125" s="469"/>
      <c r="FW125" s="50">
        <v>23.899999999999636</v>
      </c>
      <c r="FX125" s="50">
        <v>0</v>
      </c>
      <c r="FY125" s="50">
        <v>0</v>
      </c>
      <c r="FZ125" s="50">
        <v>0</v>
      </c>
      <c r="GA125" s="469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69"/>
      <c r="GG125" s="50">
        <v>1.1999999999979991</v>
      </c>
      <c r="GH125" s="50">
        <v>0</v>
      </c>
      <c r="GI125" s="50">
        <v>0</v>
      </c>
      <c r="GJ125" s="50">
        <v>0</v>
      </c>
      <c r="GK125" s="469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69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69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2030</v>
      </c>
      <c r="B126" s="46">
        <f t="shared" si="3"/>
        <v>18732.187500000011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9"/>
      <c r="I126" s="50">
        <v>0</v>
      </c>
      <c r="J126" s="50">
        <v>0</v>
      </c>
      <c r="K126" s="50">
        <v>0</v>
      </c>
      <c r="L126" s="50">
        <v>0</v>
      </c>
      <c r="M126" s="469"/>
      <c r="N126" s="50">
        <v>0</v>
      </c>
      <c r="O126" s="50">
        <v>0</v>
      </c>
      <c r="P126" s="50">
        <v>602.62500000000023</v>
      </c>
      <c r="Q126" s="50">
        <v>0</v>
      </c>
      <c r="R126" s="469"/>
      <c r="S126" s="457">
        <v>0</v>
      </c>
      <c r="T126" s="50">
        <v>0</v>
      </c>
      <c r="U126" s="507">
        <v>11.700000000000102</v>
      </c>
      <c r="V126" s="50">
        <v>0</v>
      </c>
      <c r="W126" s="469"/>
      <c r="X126" s="50">
        <v>0</v>
      </c>
      <c r="Y126" s="50">
        <v>0</v>
      </c>
      <c r="Z126" s="50">
        <v>228.90000000000055</v>
      </c>
      <c r="AA126" s="50">
        <v>0</v>
      </c>
      <c r="AB126" s="469"/>
      <c r="AC126" s="50">
        <v>0</v>
      </c>
      <c r="AD126" s="50">
        <v>0</v>
      </c>
      <c r="AE126" s="50">
        <v>475.38749999999959</v>
      </c>
      <c r="AF126" s="50">
        <v>0</v>
      </c>
      <c r="AG126" s="469"/>
      <c r="AH126" s="50">
        <v>0</v>
      </c>
      <c r="AI126" s="50">
        <v>0</v>
      </c>
      <c r="AJ126" s="50">
        <v>847.87499999999966</v>
      </c>
      <c r="AK126" s="50">
        <v>0</v>
      </c>
      <c r="AL126" s="469"/>
      <c r="AM126" s="457">
        <v>0</v>
      </c>
      <c r="AN126" s="457">
        <v>0</v>
      </c>
      <c r="AO126" s="457">
        <v>79.462499999999864</v>
      </c>
      <c r="AP126" s="50">
        <v>0</v>
      </c>
      <c r="AQ126" s="469"/>
      <c r="AR126" s="50">
        <v>0</v>
      </c>
      <c r="AS126" s="50">
        <v>0</v>
      </c>
      <c r="AT126" s="50">
        <v>188.99999999999932</v>
      </c>
      <c r="AU126" s="50">
        <v>0</v>
      </c>
      <c r="AV126" s="469"/>
      <c r="AW126" s="50">
        <v>0</v>
      </c>
      <c r="AX126" s="50">
        <v>0</v>
      </c>
      <c r="AY126" s="50">
        <v>485.62499999999932</v>
      </c>
      <c r="AZ126" s="50">
        <v>0</v>
      </c>
      <c r="BA126" s="469"/>
      <c r="BB126" s="50">
        <v>0</v>
      </c>
      <c r="BC126" s="50">
        <v>0</v>
      </c>
      <c r="BD126" s="50">
        <v>24.299999999999045</v>
      </c>
      <c r="BE126" s="50">
        <v>0</v>
      </c>
      <c r="BF126" s="469"/>
      <c r="BG126" s="50">
        <v>0</v>
      </c>
      <c r="BH126" s="50">
        <v>0</v>
      </c>
      <c r="BI126" s="50">
        <v>0</v>
      </c>
      <c r="BJ126" s="50">
        <v>0</v>
      </c>
      <c r="BK126" s="469"/>
      <c r="BL126" s="50">
        <v>0</v>
      </c>
      <c r="BM126" s="50">
        <v>0</v>
      </c>
      <c r="BN126" s="50">
        <v>115.49999999999932</v>
      </c>
      <c r="BO126" s="50">
        <v>0</v>
      </c>
      <c r="BP126" s="469"/>
      <c r="BQ126" s="50">
        <v>0</v>
      </c>
      <c r="BR126" s="50">
        <v>0</v>
      </c>
      <c r="BS126" s="50">
        <v>100.12499999999932</v>
      </c>
      <c r="BT126" s="50">
        <v>0</v>
      </c>
      <c r="BU126" s="469"/>
      <c r="BV126" s="50">
        <v>0</v>
      </c>
      <c r="BW126" s="50">
        <v>0</v>
      </c>
      <c r="BX126" s="50">
        <v>820.76249999999823</v>
      </c>
      <c r="BY126" s="50">
        <v>0</v>
      </c>
      <c r="BZ126" s="469"/>
      <c r="CA126" s="50">
        <v>0</v>
      </c>
      <c r="CB126" s="50">
        <v>0</v>
      </c>
      <c r="CC126" s="50">
        <v>20.924999999999727</v>
      </c>
      <c r="CD126" s="50">
        <v>0</v>
      </c>
      <c r="CE126" s="469"/>
      <c r="CF126" s="50">
        <v>0</v>
      </c>
      <c r="CG126" s="50">
        <v>0</v>
      </c>
      <c r="CH126" s="50">
        <v>27.824999999998909</v>
      </c>
      <c r="CI126" s="50">
        <v>0</v>
      </c>
      <c r="CJ126" s="469"/>
      <c r="CK126" s="50">
        <v>0</v>
      </c>
      <c r="CL126" s="50">
        <v>0</v>
      </c>
      <c r="CM126" s="50">
        <v>242.47499999999877</v>
      </c>
      <c r="CN126" s="50">
        <v>0</v>
      </c>
      <c r="CO126" s="469"/>
      <c r="CP126" s="577">
        <v>0</v>
      </c>
      <c r="CQ126" s="577">
        <v>0</v>
      </c>
      <c r="CR126" s="577">
        <v>258.29999999999905</v>
      </c>
      <c r="CS126" s="50">
        <v>0</v>
      </c>
      <c r="CT126" s="469"/>
      <c r="CU126" s="50">
        <v>0</v>
      </c>
      <c r="CV126" s="50">
        <v>0</v>
      </c>
      <c r="CW126" s="50">
        <v>418.04999999999836</v>
      </c>
      <c r="CX126" s="50">
        <v>0</v>
      </c>
      <c r="CY126" s="469"/>
      <c r="CZ126" s="50">
        <v>0</v>
      </c>
      <c r="DA126" s="50">
        <v>0</v>
      </c>
      <c r="DB126" s="50">
        <v>4.4999999999986358</v>
      </c>
      <c r="DC126" s="50">
        <v>0</v>
      </c>
      <c r="DD126" s="469"/>
      <c r="DE126" s="50">
        <v>0</v>
      </c>
      <c r="DF126" s="50">
        <v>0</v>
      </c>
      <c r="DG126" s="50">
        <v>0</v>
      </c>
      <c r="DH126" s="50">
        <v>3241.7000000000003</v>
      </c>
      <c r="DI126" s="469"/>
      <c r="DJ126" s="50">
        <v>0</v>
      </c>
      <c r="DK126" s="50">
        <v>0</v>
      </c>
      <c r="DL126" s="50">
        <v>0</v>
      </c>
      <c r="DM126" s="50">
        <v>0</v>
      </c>
      <c r="DN126" s="469"/>
      <c r="DO126" s="50">
        <v>0</v>
      </c>
      <c r="DP126" s="50">
        <v>0</v>
      </c>
      <c r="DQ126" s="50">
        <v>0</v>
      </c>
      <c r="DR126" s="50">
        <v>769.15000000000327</v>
      </c>
      <c r="DS126" s="469"/>
      <c r="DT126" s="50">
        <v>0</v>
      </c>
      <c r="DU126" s="50">
        <v>0</v>
      </c>
      <c r="DV126" s="50">
        <v>0</v>
      </c>
      <c r="DW126" s="50">
        <v>330.90000000000146</v>
      </c>
      <c r="DX126" s="469"/>
      <c r="DY126" s="50">
        <v>0</v>
      </c>
      <c r="DZ126" s="50">
        <v>0</v>
      </c>
      <c r="EA126" s="50">
        <v>0</v>
      </c>
      <c r="EB126" s="50">
        <v>2961.6499999999996</v>
      </c>
      <c r="EC126" s="469"/>
      <c r="ED126" s="50">
        <v>0</v>
      </c>
      <c r="EE126" s="50">
        <v>0</v>
      </c>
      <c r="EF126" s="50">
        <v>0</v>
      </c>
      <c r="EG126" s="50">
        <v>0</v>
      </c>
      <c r="EH126" s="469"/>
      <c r="EI126" s="50">
        <v>0</v>
      </c>
      <c r="EJ126" s="50">
        <v>0</v>
      </c>
      <c r="EK126" s="50">
        <v>0</v>
      </c>
      <c r="EL126" s="50">
        <v>157.50000000000728</v>
      </c>
      <c r="EM126" s="469"/>
      <c r="EN126" s="50">
        <v>0</v>
      </c>
      <c r="EO126" s="50">
        <v>0</v>
      </c>
      <c r="EP126" s="50">
        <v>0</v>
      </c>
      <c r="EQ126" s="50">
        <v>316.10000000000599</v>
      </c>
      <c r="ER126" s="469"/>
      <c r="ES126" s="50">
        <v>0</v>
      </c>
      <c r="ET126" s="50">
        <v>0</v>
      </c>
      <c r="EU126" s="50">
        <v>0</v>
      </c>
      <c r="EV126" s="50">
        <v>0</v>
      </c>
      <c r="EW126" s="469"/>
      <c r="EX126" s="50">
        <v>0</v>
      </c>
      <c r="EY126" s="50">
        <v>0</v>
      </c>
      <c r="EZ126" s="50">
        <v>0</v>
      </c>
      <c r="FA126" s="50">
        <v>55.200000000004366</v>
      </c>
      <c r="FB126" s="469"/>
      <c r="FC126" s="50">
        <v>0</v>
      </c>
      <c r="FD126" s="50">
        <v>0</v>
      </c>
      <c r="FE126" s="50">
        <v>0</v>
      </c>
      <c r="FF126" s="50">
        <v>4371.3500000000004</v>
      </c>
      <c r="FG126" s="469"/>
      <c r="FH126" s="50">
        <v>0</v>
      </c>
      <c r="FI126" s="50">
        <v>0</v>
      </c>
      <c r="FJ126" s="50">
        <v>0</v>
      </c>
      <c r="FK126" s="50">
        <v>15.400000000005093</v>
      </c>
      <c r="FL126" s="469"/>
      <c r="FM126" s="50">
        <v>0</v>
      </c>
      <c r="FN126" s="50">
        <v>0</v>
      </c>
      <c r="FO126" s="50">
        <v>0</v>
      </c>
      <c r="FP126" s="50">
        <v>43.099999999998545</v>
      </c>
      <c r="FQ126" s="469"/>
      <c r="FR126" s="50">
        <v>0</v>
      </c>
      <c r="FS126" s="50">
        <v>0</v>
      </c>
      <c r="FT126" s="50">
        <v>0</v>
      </c>
      <c r="FU126" s="50">
        <v>217.09999999999854</v>
      </c>
      <c r="FV126" s="469"/>
      <c r="FW126" s="50">
        <v>0</v>
      </c>
      <c r="FX126" s="50">
        <v>0</v>
      </c>
      <c r="FY126" s="50">
        <v>0</v>
      </c>
      <c r="FZ126" s="50">
        <v>0</v>
      </c>
      <c r="GA126" s="469"/>
      <c r="GB126" s="50">
        <v>0</v>
      </c>
      <c r="GC126" s="50">
        <v>0</v>
      </c>
      <c r="GD126" s="50">
        <v>0</v>
      </c>
      <c r="GE126" s="50">
        <v>467.59999999999854</v>
      </c>
      <c r="GF126" s="469"/>
      <c r="GG126" s="50">
        <v>0</v>
      </c>
      <c r="GH126" s="50">
        <v>0</v>
      </c>
      <c r="GI126" s="50">
        <v>0</v>
      </c>
      <c r="GJ126" s="50">
        <v>0</v>
      </c>
      <c r="GK126" s="469"/>
      <c r="GL126" s="50">
        <v>0</v>
      </c>
      <c r="GM126" s="50">
        <v>0</v>
      </c>
      <c r="GN126" s="50">
        <v>0</v>
      </c>
      <c r="GO126" s="50">
        <v>541.09999999999854</v>
      </c>
      <c r="GP126" s="469"/>
      <c r="GQ126" s="50">
        <v>0</v>
      </c>
      <c r="GR126" s="50">
        <v>0</v>
      </c>
      <c r="GS126" s="50">
        <v>0</v>
      </c>
      <c r="GT126" s="50">
        <v>291</v>
      </c>
      <c r="GU126" s="469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5433.8250000000207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9"/>
      <c r="I127" s="50">
        <v>43.124999999999986</v>
      </c>
      <c r="J127" s="50">
        <v>0</v>
      </c>
      <c r="K127" s="50">
        <v>0</v>
      </c>
      <c r="L127" s="50">
        <v>0</v>
      </c>
      <c r="M127" s="469"/>
      <c r="N127" s="50">
        <v>43.5</v>
      </c>
      <c r="O127" s="50">
        <v>0</v>
      </c>
      <c r="P127" s="50">
        <v>0</v>
      </c>
      <c r="Q127" s="50">
        <v>0</v>
      </c>
      <c r="R127" s="469"/>
      <c r="S127" s="457">
        <v>54.224999999999966</v>
      </c>
      <c r="T127" s="50">
        <v>0</v>
      </c>
      <c r="U127" s="507">
        <v>0</v>
      </c>
      <c r="V127" s="50">
        <v>0</v>
      </c>
      <c r="W127" s="469"/>
      <c r="X127" s="50">
        <v>58.75</v>
      </c>
      <c r="Y127" s="50">
        <v>0</v>
      </c>
      <c r="Z127" s="50">
        <v>0</v>
      </c>
      <c r="AA127" s="50">
        <v>0</v>
      </c>
      <c r="AB127" s="469"/>
      <c r="AC127" s="50">
        <v>80.774999999999977</v>
      </c>
      <c r="AD127" s="50">
        <v>0</v>
      </c>
      <c r="AE127" s="50">
        <v>0</v>
      </c>
      <c r="AF127" s="50">
        <v>0</v>
      </c>
      <c r="AG127" s="469"/>
      <c r="AH127" s="50">
        <v>115.40000000000055</v>
      </c>
      <c r="AI127" s="50">
        <v>0</v>
      </c>
      <c r="AJ127" s="50">
        <v>0</v>
      </c>
      <c r="AK127" s="50">
        <v>0</v>
      </c>
      <c r="AL127" s="469"/>
      <c r="AM127" s="457">
        <v>121.34999999999991</v>
      </c>
      <c r="AN127" s="457">
        <v>0</v>
      </c>
      <c r="AO127" s="457">
        <v>0</v>
      </c>
      <c r="AP127" s="50">
        <v>0</v>
      </c>
      <c r="AQ127" s="469"/>
      <c r="AR127" s="50">
        <v>63.025000000000546</v>
      </c>
      <c r="AS127" s="50">
        <v>0</v>
      </c>
      <c r="AT127" s="50">
        <v>0</v>
      </c>
      <c r="AU127" s="50">
        <v>0</v>
      </c>
      <c r="AV127" s="469"/>
      <c r="AW127" s="50">
        <v>0</v>
      </c>
      <c r="AX127" s="50">
        <v>0</v>
      </c>
      <c r="AY127" s="50">
        <v>0</v>
      </c>
      <c r="AZ127" s="50">
        <v>0</v>
      </c>
      <c r="BA127" s="469"/>
      <c r="BB127" s="50">
        <v>0</v>
      </c>
      <c r="BC127" s="50">
        <v>0</v>
      </c>
      <c r="BD127" s="50">
        <v>0</v>
      </c>
      <c r="BE127" s="50">
        <v>0</v>
      </c>
      <c r="BF127" s="469"/>
      <c r="BG127" s="50">
        <v>66.400000000000546</v>
      </c>
      <c r="BH127" s="50">
        <v>0</v>
      </c>
      <c r="BI127" s="50">
        <v>0</v>
      </c>
      <c r="BJ127" s="50">
        <v>0</v>
      </c>
      <c r="BK127" s="469"/>
      <c r="BL127" s="50">
        <v>0</v>
      </c>
      <c r="BM127" s="50">
        <v>0</v>
      </c>
      <c r="BN127" s="50">
        <v>0</v>
      </c>
      <c r="BO127" s="50">
        <v>0</v>
      </c>
      <c r="BP127" s="469"/>
      <c r="BQ127" s="50">
        <v>104.35000000000036</v>
      </c>
      <c r="BR127" s="50">
        <v>0</v>
      </c>
      <c r="BS127" s="50">
        <v>0</v>
      </c>
      <c r="BT127" s="50">
        <v>0</v>
      </c>
      <c r="BU127" s="469"/>
      <c r="BV127" s="50">
        <v>0</v>
      </c>
      <c r="BW127" s="50">
        <v>0</v>
      </c>
      <c r="BX127" s="50">
        <v>0</v>
      </c>
      <c r="BY127" s="50">
        <v>0</v>
      </c>
      <c r="BZ127" s="469"/>
      <c r="CA127" s="50">
        <v>0</v>
      </c>
      <c r="CB127" s="50">
        <v>0</v>
      </c>
      <c r="CC127" s="50">
        <v>0</v>
      </c>
      <c r="CD127" s="50">
        <v>0</v>
      </c>
      <c r="CE127" s="469"/>
      <c r="CF127" s="50">
        <v>0</v>
      </c>
      <c r="CG127" s="50">
        <v>0</v>
      </c>
      <c r="CH127" s="50">
        <v>0</v>
      </c>
      <c r="CI127" s="50">
        <v>0</v>
      </c>
      <c r="CJ127" s="469"/>
      <c r="CK127" s="50">
        <v>32.400000000000546</v>
      </c>
      <c r="CL127" s="50">
        <v>0</v>
      </c>
      <c r="CM127" s="50">
        <v>0</v>
      </c>
      <c r="CN127" s="50">
        <v>0</v>
      </c>
      <c r="CO127" s="469"/>
      <c r="CP127" s="577">
        <v>113.20000000000027</v>
      </c>
      <c r="CQ127" s="577">
        <v>0</v>
      </c>
      <c r="CR127" s="577">
        <v>0</v>
      </c>
      <c r="CS127" s="50">
        <v>0</v>
      </c>
      <c r="CT127" s="469"/>
      <c r="CU127" s="50">
        <v>0</v>
      </c>
      <c r="CV127" s="50">
        <v>0</v>
      </c>
      <c r="CW127" s="50">
        <v>0</v>
      </c>
      <c r="CX127" s="50">
        <v>0</v>
      </c>
      <c r="CY127" s="469"/>
      <c r="CZ127" s="50">
        <v>0</v>
      </c>
      <c r="DA127" s="50">
        <v>0</v>
      </c>
      <c r="DB127" s="50">
        <v>0</v>
      </c>
      <c r="DC127" s="50">
        <v>0</v>
      </c>
      <c r="DD127" s="469"/>
      <c r="DE127" s="50">
        <v>0</v>
      </c>
      <c r="DF127" s="50">
        <v>723.50000000000091</v>
      </c>
      <c r="DG127" s="50">
        <v>0</v>
      </c>
      <c r="DH127" s="50">
        <v>0</v>
      </c>
      <c r="DI127" s="469"/>
      <c r="DJ127" s="50">
        <v>0</v>
      </c>
      <c r="DK127" s="50">
        <v>0</v>
      </c>
      <c r="DL127" s="50">
        <v>0</v>
      </c>
      <c r="DM127" s="50">
        <v>0</v>
      </c>
      <c r="DN127" s="469"/>
      <c r="DO127" s="50">
        <v>0</v>
      </c>
      <c r="DP127" s="50">
        <v>322.35000000000082</v>
      </c>
      <c r="DQ127" s="50">
        <v>0</v>
      </c>
      <c r="DR127" s="50">
        <v>0</v>
      </c>
      <c r="DS127" s="469"/>
      <c r="DT127" s="50">
        <v>0</v>
      </c>
      <c r="DU127" s="50">
        <v>0</v>
      </c>
      <c r="DV127" s="50">
        <v>0</v>
      </c>
      <c r="DW127" s="50">
        <v>0</v>
      </c>
      <c r="DX127" s="469"/>
      <c r="DY127" s="50">
        <v>0</v>
      </c>
      <c r="DZ127" s="50">
        <v>1485.4000000000005</v>
      </c>
      <c r="EA127" s="50">
        <v>0</v>
      </c>
      <c r="EB127" s="50">
        <v>0</v>
      </c>
      <c r="EC127" s="469"/>
      <c r="ED127" s="50">
        <v>0</v>
      </c>
      <c r="EE127" s="50">
        <v>0</v>
      </c>
      <c r="EF127" s="50">
        <v>0</v>
      </c>
      <c r="EG127" s="50">
        <v>0</v>
      </c>
      <c r="EH127" s="469"/>
      <c r="EI127" s="50">
        <v>0</v>
      </c>
      <c r="EJ127" s="50">
        <v>0</v>
      </c>
      <c r="EK127" s="50">
        <v>0</v>
      </c>
      <c r="EL127" s="50">
        <v>0</v>
      </c>
      <c r="EM127" s="469"/>
      <c r="EN127" s="50">
        <v>0</v>
      </c>
      <c r="EO127" s="50">
        <v>192.74999999999977</v>
      </c>
      <c r="EP127" s="50">
        <v>0</v>
      </c>
      <c r="EQ127" s="50">
        <v>0</v>
      </c>
      <c r="ER127" s="469"/>
      <c r="ES127" s="50">
        <v>0</v>
      </c>
      <c r="ET127" s="50">
        <v>119.50000000000091</v>
      </c>
      <c r="EU127" s="50">
        <v>0</v>
      </c>
      <c r="EV127" s="50">
        <v>0</v>
      </c>
      <c r="EW127" s="469"/>
      <c r="EX127" s="50">
        <v>0</v>
      </c>
      <c r="EY127" s="50">
        <v>0</v>
      </c>
      <c r="EZ127" s="50">
        <v>0</v>
      </c>
      <c r="FA127" s="50">
        <v>0</v>
      </c>
      <c r="FB127" s="469"/>
      <c r="FC127" s="50">
        <v>0</v>
      </c>
      <c r="FD127" s="50">
        <v>792.20000000001164</v>
      </c>
      <c r="FE127" s="50">
        <v>0</v>
      </c>
      <c r="FF127" s="50">
        <v>0</v>
      </c>
      <c r="FG127" s="469"/>
      <c r="FH127" s="50">
        <v>0</v>
      </c>
      <c r="FI127" s="50">
        <v>0.75000000000045475</v>
      </c>
      <c r="FJ127" s="50">
        <v>0</v>
      </c>
      <c r="FK127" s="50">
        <v>0</v>
      </c>
      <c r="FL127" s="469"/>
      <c r="FM127" s="50">
        <v>0</v>
      </c>
      <c r="FN127" s="50">
        <v>0</v>
      </c>
      <c r="FO127" s="50">
        <v>0</v>
      </c>
      <c r="FP127" s="50">
        <v>0</v>
      </c>
      <c r="FQ127" s="469"/>
      <c r="FR127" s="50">
        <v>0</v>
      </c>
      <c r="FS127" s="50">
        <v>0</v>
      </c>
      <c r="FT127" s="50">
        <v>0</v>
      </c>
      <c r="FU127" s="50">
        <v>0</v>
      </c>
      <c r="FV127" s="469"/>
      <c r="FW127" s="50">
        <v>0</v>
      </c>
      <c r="FX127" s="50">
        <v>0</v>
      </c>
      <c r="FY127" s="50">
        <v>0</v>
      </c>
      <c r="FZ127" s="50">
        <v>0</v>
      </c>
      <c r="GA127" s="469"/>
      <c r="GB127" s="50">
        <v>0</v>
      </c>
      <c r="GC127" s="50">
        <v>196.75000000000045</v>
      </c>
      <c r="GD127" s="50">
        <v>0</v>
      </c>
      <c r="GE127" s="50">
        <v>0</v>
      </c>
      <c r="GF127" s="469"/>
      <c r="GG127" s="50">
        <v>0</v>
      </c>
      <c r="GH127" s="50">
        <v>0</v>
      </c>
      <c r="GI127" s="50">
        <v>0</v>
      </c>
      <c r="GJ127" s="50">
        <v>0</v>
      </c>
      <c r="GK127" s="469"/>
      <c r="GL127" s="50">
        <v>0</v>
      </c>
      <c r="GM127" s="50">
        <v>479.50000000000182</v>
      </c>
      <c r="GN127" s="50">
        <v>0</v>
      </c>
      <c r="GO127" s="50">
        <v>0</v>
      </c>
      <c r="GP127" s="469"/>
      <c r="GQ127" s="50">
        <v>0</v>
      </c>
      <c r="GR127" s="50">
        <v>170.75000000000182</v>
      </c>
      <c r="GS127" s="50">
        <v>0</v>
      </c>
      <c r="GT127" s="50">
        <v>0</v>
      </c>
      <c r="GU127" s="469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8486.3500000000058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9"/>
      <c r="I128" s="50">
        <v>104.125</v>
      </c>
      <c r="J128" s="50">
        <v>0</v>
      </c>
      <c r="K128" s="50">
        <v>0</v>
      </c>
      <c r="L128" s="50">
        <v>0</v>
      </c>
      <c r="M128" s="469"/>
      <c r="N128" s="50">
        <v>137.35000000000014</v>
      </c>
      <c r="O128" s="50">
        <v>0</v>
      </c>
      <c r="P128" s="50">
        <v>0</v>
      </c>
      <c r="Q128" s="50">
        <v>0</v>
      </c>
      <c r="R128" s="469"/>
      <c r="S128" s="457">
        <v>60.550000000000068</v>
      </c>
      <c r="T128" s="50">
        <v>0</v>
      </c>
      <c r="U128" s="507">
        <v>0</v>
      </c>
      <c r="V128" s="50">
        <v>0</v>
      </c>
      <c r="W128" s="469"/>
      <c r="X128" s="50">
        <v>66.024999999999977</v>
      </c>
      <c r="Y128" s="50">
        <v>0</v>
      </c>
      <c r="Z128" s="50">
        <v>0</v>
      </c>
      <c r="AA128" s="50">
        <v>0</v>
      </c>
      <c r="AB128" s="469"/>
      <c r="AC128" s="50">
        <v>68.499999999999886</v>
      </c>
      <c r="AD128" s="50">
        <v>0</v>
      </c>
      <c r="AE128" s="50">
        <v>0</v>
      </c>
      <c r="AF128" s="50">
        <v>0</v>
      </c>
      <c r="AG128" s="469"/>
      <c r="AH128" s="50">
        <v>119.6874999999993</v>
      </c>
      <c r="AI128" s="50">
        <v>0</v>
      </c>
      <c r="AJ128" s="50">
        <v>0</v>
      </c>
      <c r="AK128" s="50">
        <v>0</v>
      </c>
      <c r="AL128" s="469"/>
      <c r="AM128" s="457">
        <v>88.324999999999932</v>
      </c>
      <c r="AN128" s="457">
        <v>0</v>
      </c>
      <c r="AO128" s="457">
        <v>0</v>
      </c>
      <c r="AP128" s="50">
        <v>0</v>
      </c>
      <c r="AQ128" s="469"/>
      <c r="AR128" s="50">
        <v>45</v>
      </c>
      <c r="AS128" s="50">
        <v>0</v>
      </c>
      <c r="AT128" s="50">
        <v>0</v>
      </c>
      <c r="AU128" s="50">
        <v>0</v>
      </c>
      <c r="AV128" s="469"/>
      <c r="AW128" s="50">
        <v>0</v>
      </c>
      <c r="AX128" s="50">
        <v>0</v>
      </c>
      <c r="AY128" s="50">
        <v>0</v>
      </c>
      <c r="AZ128" s="50">
        <v>0</v>
      </c>
      <c r="BA128" s="469"/>
      <c r="BB128" s="50">
        <v>0</v>
      </c>
      <c r="BC128" s="50">
        <v>0</v>
      </c>
      <c r="BD128" s="50">
        <v>0</v>
      </c>
      <c r="BE128" s="50">
        <v>0</v>
      </c>
      <c r="BF128" s="469"/>
      <c r="BG128" s="50">
        <v>105.57500000000027</v>
      </c>
      <c r="BH128" s="50">
        <v>0</v>
      </c>
      <c r="BI128" s="50">
        <v>0</v>
      </c>
      <c r="BJ128" s="50">
        <v>0</v>
      </c>
      <c r="BK128" s="469"/>
      <c r="BL128" s="50">
        <v>0</v>
      </c>
      <c r="BM128" s="50">
        <v>0</v>
      </c>
      <c r="BN128" s="50">
        <v>0</v>
      </c>
      <c r="BO128" s="50">
        <v>0</v>
      </c>
      <c r="BP128" s="469"/>
      <c r="BQ128" s="50">
        <v>122.25</v>
      </c>
      <c r="BR128" s="50">
        <v>0</v>
      </c>
      <c r="BS128" s="50">
        <v>0</v>
      </c>
      <c r="BT128" s="50">
        <v>0</v>
      </c>
      <c r="BU128" s="469"/>
      <c r="BV128" s="50">
        <v>0</v>
      </c>
      <c r="BW128" s="50">
        <v>0</v>
      </c>
      <c r="BX128" s="50">
        <v>0</v>
      </c>
      <c r="BY128" s="50">
        <v>0</v>
      </c>
      <c r="BZ128" s="469"/>
      <c r="CA128" s="50">
        <v>40.625</v>
      </c>
      <c r="CB128" s="50">
        <v>0</v>
      </c>
      <c r="CC128" s="50">
        <v>0</v>
      </c>
      <c r="CD128" s="50">
        <v>0</v>
      </c>
      <c r="CE128" s="469"/>
      <c r="CF128" s="50">
        <v>0</v>
      </c>
      <c r="CG128" s="50">
        <v>0</v>
      </c>
      <c r="CH128" s="50">
        <v>0</v>
      </c>
      <c r="CI128" s="50">
        <v>0</v>
      </c>
      <c r="CJ128" s="469"/>
      <c r="CK128" s="50">
        <v>52.5</v>
      </c>
      <c r="CL128" s="50">
        <v>0</v>
      </c>
      <c r="CM128" s="50">
        <v>0</v>
      </c>
      <c r="CN128" s="50">
        <v>0</v>
      </c>
      <c r="CO128" s="469"/>
      <c r="CP128" s="577">
        <v>131.33750000000009</v>
      </c>
      <c r="CQ128" s="577">
        <v>0</v>
      </c>
      <c r="CR128" s="577">
        <v>0</v>
      </c>
      <c r="CS128" s="50">
        <v>0</v>
      </c>
      <c r="CT128" s="469"/>
      <c r="CU128" s="50">
        <v>0</v>
      </c>
      <c r="CV128" s="50">
        <v>0</v>
      </c>
      <c r="CW128" s="50">
        <v>0</v>
      </c>
      <c r="CX128" s="50">
        <v>0</v>
      </c>
      <c r="CY128" s="469"/>
      <c r="CZ128" s="50">
        <v>0</v>
      </c>
      <c r="DA128" s="50">
        <v>0</v>
      </c>
      <c r="DB128" s="50">
        <v>0</v>
      </c>
      <c r="DC128" s="50">
        <v>0</v>
      </c>
      <c r="DD128" s="469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69"/>
      <c r="DJ128" s="50">
        <v>20.250000000000227</v>
      </c>
      <c r="DK128" s="50">
        <v>0</v>
      </c>
      <c r="DL128" s="50">
        <v>0</v>
      </c>
      <c r="DM128" s="50">
        <v>0</v>
      </c>
      <c r="DN128" s="469"/>
      <c r="DO128" s="50">
        <v>121.24999999999909</v>
      </c>
      <c r="DP128" s="50">
        <v>208.25</v>
      </c>
      <c r="DQ128" s="50">
        <v>0</v>
      </c>
      <c r="DR128" s="50">
        <v>0</v>
      </c>
      <c r="DS128" s="469"/>
      <c r="DT128" s="50">
        <v>45.424999999998818</v>
      </c>
      <c r="DU128" s="50">
        <v>0</v>
      </c>
      <c r="DV128" s="50">
        <v>0</v>
      </c>
      <c r="DW128" s="50">
        <v>0</v>
      </c>
      <c r="DX128" s="469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69"/>
      <c r="ED128" s="50">
        <v>13.750000000000909</v>
      </c>
      <c r="EE128" s="50">
        <v>0</v>
      </c>
      <c r="EF128" s="50">
        <v>0</v>
      </c>
      <c r="EG128" s="50">
        <v>0</v>
      </c>
      <c r="EH128" s="469"/>
      <c r="EI128" s="50">
        <v>54.000000000000909</v>
      </c>
      <c r="EJ128" s="50">
        <v>0</v>
      </c>
      <c r="EK128" s="50">
        <v>0</v>
      </c>
      <c r="EL128" s="50">
        <v>0</v>
      </c>
      <c r="EM128" s="469"/>
      <c r="EN128" s="50">
        <v>27.800000000001091</v>
      </c>
      <c r="EO128" s="50">
        <v>109.25</v>
      </c>
      <c r="EP128" s="50">
        <v>0</v>
      </c>
      <c r="EQ128" s="50">
        <v>0</v>
      </c>
      <c r="ER128" s="469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69"/>
      <c r="EX128" s="50">
        <v>66.875000000000455</v>
      </c>
      <c r="EY128" s="50">
        <v>0</v>
      </c>
      <c r="EZ128" s="50">
        <v>0</v>
      </c>
      <c r="FA128" s="50">
        <v>0</v>
      </c>
      <c r="FB128" s="469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69"/>
      <c r="FH128" s="50">
        <v>18.300000000000637</v>
      </c>
      <c r="FI128" s="50">
        <v>0</v>
      </c>
      <c r="FJ128" s="50">
        <v>0</v>
      </c>
      <c r="FK128" s="50">
        <v>0</v>
      </c>
      <c r="FL128" s="469"/>
      <c r="FM128" s="50">
        <v>49.875000000000909</v>
      </c>
      <c r="FN128" s="50">
        <v>0</v>
      </c>
      <c r="FO128" s="50">
        <v>0</v>
      </c>
      <c r="FP128" s="50">
        <v>0</v>
      </c>
      <c r="FQ128" s="469"/>
      <c r="FR128" s="50">
        <v>31.400000000001455</v>
      </c>
      <c r="FS128" s="50">
        <v>0</v>
      </c>
      <c r="FT128" s="50">
        <v>0</v>
      </c>
      <c r="FU128" s="50">
        <v>0</v>
      </c>
      <c r="FV128" s="469"/>
      <c r="FW128" s="50">
        <v>29.099999999999909</v>
      </c>
      <c r="FX128" s="50">
        <v>0</v>
      </c>
      <c r="FY128" s="50">
        <v>0</v>
      </c>
      <c r="FZ128" s="50">
        <v>0</v>
      </c>
      <c r="GA128" s="469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69"/>
      <c r="GG128" s="50">
        <v>87.100000000000364</v>
      </c>
      <c r="GH128" s="50">
        <v>0</v>
      </c>
      <c r="GI128" s="50">
        <v>0</v>
      </c>
      <c r="GJ128" s="50">
        <v>0</v>
      </c>
      <c r="GK128" s="469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69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69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43083.237500000163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9"/>
      <c r="I129" s="50">
        <v>73.699999999999932</v>
      </c>
      <c r="J129" s="50">
        <v>0</v>
      </c>
      <c r="K129" s="50">
        <v>0</v>
      </c>
      <c r="L129" s="50">
        <v>0</v>
      </c>
      <c r="M129" s="469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9"/>
      <c r="S129" s="457">
        <v>0</v>
      </c>
      <c r="T129" s="50">
        <v>37.349999999999909</v>
      </c>
      <c r="U129" s="507">
        <v>168.30000000000024</v>
      </c>
      <c r="V129" s="50">
        <v>0</v>
      </c>
      <c r="W129" s="469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9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9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9"/>
      <c r="AM129" s="457">
        <v>78.224999999999909</v>
      </c>
      <c r="AN129" s="457">
        <v>125.30000000000041</v>
      </c>
      <c r="AO129" s="457">
        <v>233.5875000000002</v>
      </c>
      <c r="AP129" s="50">
        <v>0</v>
      </c>
      <c r="AQ129" s="469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9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9"/>
      <c r="BB129" s="50">
        <v>0</v>
      </c>
      <c r="BC129" s="50">
        <v>75.299999999999727</v>
      </c>
      <c r="BD129" s="50">
        <v>148.5</v>
      </c>
      <c r="BE129" s="50">
        <v>0</v>
      </c>
      <c r="BF129" s="469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9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9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9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9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9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9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9"/>
      <c r="CP129" s="577">
        <v>105.82500000000073</v>
      </c>
      <c r="CQ129" s="577">
        <v>250.55000000000109</v>
      </c>
      <c r="CR129" s="577">
        <v>370.91250000000014</v>
      </c>
      <c r="CS129" s="50">
        <v>0</v>
      </c>
      <c r="CT129" s="469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9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9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69"/>
      <c r="DJ129" s="50">
        <v>110.97499999999945</v>
      </c>
      <c r="DK129" s="50">
        <v>0</v>
      </c>
      <c r="DL129" s="50">
        <v>0</v>
      </c>
      <c r="DM129" s="50">
        <v>0</v>
      </c>
      <c r="DN129" s="469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69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69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69"/>
      <c r="ED129" s="50">
        <v>43.125000000000909</v>
      </c>
      <c r="EE129" s="50">
        <v>0</v>
      </c>
      <c r="EF129" s="50">
        <v>0</v>
      </c>
      <c r="EG129" s="50">
        <v>0</v>
      </c>
      <c r="EH129" s="469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69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69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69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69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69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69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69"/>
      <c r="FR129" s="50">
        <v>63.124999999998181</v>
      </c>
      <c r="FS129" s="50">
        <v>0</v>
      </c>
      <c r="FT129" s="50">
        <v>0</v>
      </c>
      <c r="FU129" s="50">
        <v>427.5</v>
      </c>
      <c r="FV129" s="469"/>
      <c r="FW129" s="50">
        <v>23.600000000000136</v>
      </c>
      <c r="FX129" s="50">
        <v>0</v>
      </c>
      <c r="FY129" s="50">
        <v>0</v>
      </c>
      <c r="FZ129" s="50">
        <v>0</v>
      </c>
      <c r="GA129" s="469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69"/>
      <c r="GG129" s="50">
        <v>100.52499999999964</v>
      </c>
      <c r="GH129" s="50">
        <v>0</v>
      </c>
      <c r="GI129" s="50">
        <v>0</v>
      </c>
      <c r="GJ129" s="50">
        <v>0</v>
      </c>
      <c r="GK129" s="469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69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69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37847.187500000036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9"/>
      <c r="I130" s="50">
        <v>36.000000000000007</v>
      </c>
      <c r="J130" s="50">
        <v>0</v>
      </c>
      <c r="K130" s="50">
        <v>0</v>
      </c>
      <c r="L130" s="50">
        <v>0</v>
      </c>
      <c r="M130" s="469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9"/>
      <c r="S130" s="457">
        <v>62.249999999999943</v>
      </c>
      <c r="T130" s="50">
        <v>74.449999999999932</v>
      </c>
      <c r="U130" s="507">
        <v>119.55000000000024</v>
      </c>
      <c r="V130" s="50">
        <v>0</v>
      </c>
      <c r="W130" s="469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9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9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9"/>
      <c r="AM130" s="457">
        <v>147.27499999999998</v>
      </c>
      <c r="AN130" s="457">
        <v>336.54999999999995</v>
      </c>
      <c r="AO130" s="457">
        <v>260.96250000000055</v>
      </c>
      <c r="AP130" s="50">
        <v>0</v>
      </c>
      <c r="AQ130" s="469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9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9"/>
      <c r="BB130" s="50">
        <v>0</v>
      </c>
      <c r="BC130" s="50">
        <v>117.5</v>
      </c>
      <c r="BD130" s="50">
        <v>274.27499999999952</v>
      </c>
      <c r="BE130" s="50">
        <v>0</v>
      </c>
      <c r="BF130" s="469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9"/>
      <c r="BL130" s="50">
        <v>0</v>
      </c>
      <c r="BM130" s="50">
        <v>131.75</v>
      </c>
      <c r="BN130" s="50">
        <v>132.48749999999973</v>
      </c>
      <c r="BO130" s="50">
        <v>0</v>
      </c>
      <c r="BP130" s="469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9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9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9"/>
      <c r="CF130" s="50">
        <v>0</v>
      </c>
      <c r="CG130" s="50">
        <v>177</v>
      </c>
      <c r="CH130" s="50">
        <v>130.5</v>
      </c>
      <c r="CI130" s="50">
        <v>0</v>
      </c>
      <c r="CJ130" s="469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9"/>
      <c r="CP130" s="577">
        <v>147.02500000000146</v>
      </c>
      <c r="CQ130" s="577">
        <v>226.24999999999909</v>
      </c>
      <c r="CR130" s="577">
        <v>247.125</v>
      </c>
      <c r="CS130" s="50">
        <v>0</v>
      </c>
      <c r="CT130" s="469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9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9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69"/>
      <c r="DJ130" s="50">
        <v>62.287500000000136</v>
      </c>
      <c r="DK130" s="50">
        <v>0</v>
      </c>
      <c r="DL130" s="50">
        <v>0</v>
      </c>
      <c r="DM130" s="50">
        <v>0</v>
      </c>
      <c r="DN130" s="469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69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69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69"/>
      <c r="ED130" s="50">
        <v>36.000000000000909</v>
      </c>
      <c r="EE130" s="50">
        <v>0</v>
      </c>
      <c r="EF130" s="50">
        <v>0</v>
      </c>
      <c r="EG130" s="50">
        <v>0</v>
      </c>
      <c r="EH130" s="469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69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69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69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69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69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69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69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69"/>
      <c r="FW130" s="50">
        <v>11.375000000000227</v>
      </c>
      <c r="FX130" s="50">
        <v>0</v>
      </c>
      <c r="FY130" s="50">
        <v>0</v>
      </c>
      <c r="FZ130" s="50">
        <v>0</v>
      </c>
      <c r="GA130" s="469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69"/>
      <c r="GG130" s="50">
        <v>50.700000000000728</v>
      </c>
      <c r="GH130" s="50">
        <v>0</v>
      </c>
      <c r="GI130" s="50">
        <v>0</v>
      </c>
      <c r="GJ130" s="50">
        <v>0</v>
      </c>
      <c r="GK130" s="469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69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69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5808.2499999999627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9"/>
      <c r="I131" s="50">
        <v>46.3</v>
      </c>
      <c r="J131" s="50">
        <v>0</v>
      </c>
      <c r="K131" s="50">
        <v>0</v>
      </c>
      <c r="L131" s="50">
        <v>0</v>
      </c>
      <c r="M131" s="469"/>
      <c r="N131" s="50">
        <v>101.87500000000006</v>
      </c>
      <c r="O131" s="50">
        <v>0</v>
      </c>
      <c r="P131" s="50">
        <v>0</v>
      </c>
      <c r="Q131" s="50">
        <v>0</v>
      </c>
      <c r="R131" s="469"/>
      <c r="S131" s="457">
        <v>60.10000000000008</v>
      </c>
      <c r="T131" s="50">
        <v>0</v>
      </c>
      <c r="U131" s="507">
        <v>0</v>
      </c>
      <c r="V131" s="50">
        <v>0</v>
      </c>
      <c r="W131" s="469"/>
      <c r="X131" s="50">
        <v>92.750000000000114</v>
      </c>
      <c r="Y131" s="50">
        <v>0</v>
      </c>
      <c r="Z131" s="50">
        <v>0</v>
      </c>
      <c r="AA131" s="50">
        <v>0</v>
      </c>
      <c r="AB131" s="469"/>
      <c r="AC131" s="50">
        <v>124.57500000000016</v>
      </c>
      <c r="AD131" s="50">
        <v>0</v>
      </c>
      <c r="AE131" s="50">
        <v>0</v>
      </c>
      <c r="AF131" s="50">
        <v>0</v>
      </c>
      <c r="AG131" s="469"/>
      <c r="AH131" s="50">
        <v>143.77500000000009</v>
      </c>
      <c r="AI131" s="50">
        <v>0</v>
      </c>
      <c r="AJ131" s="50">
        <v>0</v>
      </c>
      <c r="AK131" s="50">
        <v>0</v>
      </c>
      <c r="AL131" s="469"/>
      <c r="AM131" s="457">
        <v>15.275000000000091</v>
      </c>
      <c r="AN131" s="457">
        <v>0</v>
      </c>
      <c r="AO131" s="457">
        <v>0</v>
      </c>
      <c r="AP131" s="50">
        <v>0</v>
      </c>
      <c r="AQ131" s="469"/>
      <c r="AR131" s="50">
        <v>39.625</v>
      </c>
      <c r="AS131" s="50">
        <v>0</v>
      </c>
      <c r="AT131" s="50">
        <v>0</v>
      </c>
      <c r="AU131" s="50">
        <v>0</v>
      </c>
      <c r="AV131" s="469"/>
      <c r="AW131" s="50">
        <v>0</v>
      </c>
      <c r="AX131" s="50">
        <v>0</v>
      </c>
      <c r="AY131" s="50">
        <v>0</v>
      </c>
      <c r="AZ131" s="50">
        <v>0</v>
      </c>
      <c r="BA131" s="469"/>
      <c r="BB131" s="50">
        <v>0</v>
      </c>
      <c r="BC131" s="50">
        <v>0</v>
      </c>
      <c r="BD131" s="50">
        <v>0</v>
      </c>
      <c r="BE131" s="50">
        <v>0</v>
      </c>
      <c r="BF131" s="469"/>
      <c r="BG131" s="50">
        <v>42.600000000000364</v>
      </c>
      <c r="BH131" s="50">
        <v>0</v>
      </c>
      <c r="BI131" s="50">
        <v>0</v>
      </c>
      <c r="BJ131" s="50">
        <v>0</v>
      </c>
      <c r="BK131" s="469"/>
      <c r="BL131" s="50">
        <v>0</v>
      </c>
      <c r="BM131" s="50">
        <v>0</v>
      </c>
      <c r="BN131" s="50">
        <v>0</v>
      </c>
      <c r="BO131" s="50">
        <v>0</v>
      </c>
      <c r="BP131" s="469"/>
      <c r="BQ131" s="50">
        <v>39.849999999999909</v>
      </c>
      <c r="BR131" s="50">
        <v>0</v>
      </c>
      <c r="BS131" s="50">
        <v>0</v>
      </c>
      <c r="BT131" s="50">
        <v>0</v>
      </c>
      <c r="BU131" s="469"/>
      <c r="BV131" s="50">
        <v>0</v>
      </c>
      <c r="BW131" s="50">
        <v>0</v>
      </c>
      <c r="BX131" s="50">
        <v>0</v>
      </c>
      <c r="BY131" s="50">
        <v>0</v>
      </c>
      <c r="BZ131" s="469"/>
      <c r="CA131" s="50">
        <v>0</v>
      </c>
      <c r="CB131" s="50">
        <v>0</v>
      </c>
      <c r="CC131" s="50">
        <v>0</v>
      </c>
      <c r="CD131" s="50">
        <v>0</v>
      </c>
      <c r="CE131" s="469"/>
      <c r="CF131" s="50">
        <v>0</v>
      </c>
      <c r="CG131" s="50">
        <v>0</v>
      </c>
      <c r="CH131" s="50">
        <v>0</v>
      </c>
      <c r="CI131" s="50">
        <v>0</v>
      </c>
      <c r="CJ131" s="469"/>
      <c r="CK131" s="50">
        <v>11</v>
      </c>
      <c r="CL131" s="50">
        <v>0</v>
      </c>
      <c r="CM131" s="50">
        <v>0</v>
      </c>
      <c r="CN131" s="50">
        <v>0</v>
      </c>
      <c r="CO131" s="469"/>
      <c r="CP131" s="577">
        <v>86</v>
      </c>
      <c r="CQ131" s="577">
        <v>0</v>
      </c>
      <c r="CR131" s="577">
        <v>0</v>
      </c>
      <c r="CS131" s="50">
        <v>0</v>
      </c>
      <c r="CT131" s="469"/>
      <c r="CU131" s="50">
        <v>0</v>
      </c>
      <c r="CV131" s="50">
        <v>0</v>
      </c>
      <c r="CW131" s="50">
        <v>0</v>
      </c>
      <c r="CX131" s="50">
        <v>0</v>
      </c>
      <c r="CY131" s="469"/>
      <c r="CZ131" s="50">
        <v>0</v>
      </c>
      <c r="DA131" s="50">
        <v>0</v>
      </c>
      <c r="DB131" s="50">
        <v>0</v>
      </c>
      <c r="DC131" s="50">
        <v>0</v>
      </c>
      <c r="DD131" s="469"/>
      <c r="DE131" s="50">
        <v>0</v>
      </c>
      <c r="DF131" s="50">
        <v>966.39999999999782</v>
      </c>
      <c r="DG131" s="50">
        <v>0</v>
      </c>
      <c r="DH131" s="50">
        <v>0</v>
      </c>
      <c r="DI131" s="469"/>
      <c r="DJ131" s="50">
        <v>0</v>
      </c>
      <c r="DK131" s="50">
        <v>0</v>
      </c>
      <c r="DL131" s="50">
        <v>0</v>
      </c>
      <c r="DM131" s="50">
        <v>0</v>
      </c>
      <c r="DN131" s="469"/>
      <c r="DO131" s="50">
        <v>0</v>
      </c>
      <c r="DP131" s="50">
        <v>190.04999999999973</v>
      </c>
      <c r="DQ131" s="50">
        <v>0</v>
      </c>
      <c r="DR131" s="50">
        <v>0</v>
      </c>
      <c r="DS131" s="469"/>
      <c r="DT131" s="50">
        <v>0</v>
      </c>
      <c r="DU131" s="50">
        <v>0</v>
      </c>
      <c r="DV131" s="50">
        <v>0</v>
      </c>
      <c r="DW131" s="50">
        <v>0</v>
      </c>
      <c r="DX131" s="469"/>
      <c r="DY131" s="50">
        <v>0</v>
      </c>
      <c r="DZ131" s="50">
        <v>1479</v>
      </c>
      <c r="EA131" s="50">
        <v>0</v>
      </c>
      <c r="EB131" s="50">
        <v>0</v>
      </c>
      <c r="EC131" s="469"/>
      <c r="ED131" s="50">
        <v>0</v>
      </c>
      <c r="EE131" s="50">
        <v>0</v>
      </c>
      <c r="EF131" s="50">
        <v>0</v>
      </c>
      <c r="EG131" s="50">
        <v>0</v>
      </c>
      <c r="EH131" s="469"/>
      <c r="EI131" s="50">
        <v>0</v>
      </c>
      <c r="EJ131" s="50">
        <v>0</v>
      </c>
      <c r="EK131" s="50">
        <v>0</v>
      </c>
      <c r="EL131" s="50">
        <v>0</v>
      </c>
      <c r="EM131" s="469"/>
      <c r="EN131" s="50">
        <v>0</v>
      </c>
      <c r="EO131" s="50">
        <v>289.7999999999995</v>
      </c>
      <c r="EP131" s="50">
        <v>0</v>
      </c>
      <c r="EQ131" s="50">
        <v>0</v>
      </c>
      <c r="ER131" s="469"/>
      <c r="ES131" s="50">
        <v>0</v>
      </c>
      <c r="ET131" s="50">
        <v>172.69999999999982</v>
      </c>
      <c r="EU131" s="50">
        <v>0</v>
      </c>
      <c r="EV131" s="50">
        <v>0</v>
      </c>
      <c r="EW131" s="469"/>
      <c r="EX131" s="50">
        <v>0</v>
      </c>
      <c r="EY131" s="50">
        <v>0</v>
      </c>
      <c r="EZ131" s="50">
        <v>0</v>
      </c>
      <c r="FA131" s="50">
        <v>0</v>
      </c>
      <c r="FB131" s="469"/>
      <c r="FC131" s="50">
        <v>0</v>
      </c>
      <c r="FD131" s="50">
        <v>1246.7499999999673</v>
      </c>
      <c r="FE131" s="50">
        <v>0</v>
      </c>
      <c r="FF131" s="50">
        <v>0</v>
      </c>
      <c r="FG131" s="469"/>
      <c r="FH131" s="50">
        <v>0</v>
      </c>
      <c r="FI131" s="50">
        <v>35.000000000000909</v>
      </c>
      <c r="FJ131" s="50">
        <v>0</v>
      </c>
      <c r="FK131" s="50">
        <v>0</v>
      </c>
      <c r="FL131" s="469"/>
      <c r="FM131" s="50">
        <v>0</v>
      </c>
      <c r="FN131" s="50">
        <v>0</v>
      </c>
      <c r="FO131" s="50">
        <v>0</v>
      </c>
      <c r="FP131" s="50">
        <v>0</v>
      </c>
      <c r="FQ131" s="469"/>
      <c r="FR131" s="50">
        <v>0</v>
      </c>
      <c r="FS131" s="50">
        <v>0</v>
      </c>
      <c r="FT131" s="50">
        <v>0</v>
      </c>
      <c r="FU131" s="50">
        <v>0</v>
      </c>
      <c r="FV131" s="469"/>
      <c r="FW131" s="50">
        <v>0</v>
      </c>
      <c r="FX131" s="50">
        <v>0</v>
      </c>
      <c r="FY131" s="50">
        <v>0</v>
      </c>
      <c r="FZ131" s="50">
        <v>0</v>
      </c>
      <c r="GA131" s="469"/>
      <c r="GB131" s="50">
        <v>0</v>
      </c>
      <c r="GC131" s="50">
        <v>170.44999999999936</v>
      </c>
      <c r="GD131" s="50">
        <v>0</v>
      </c>
      <c r="GE131" s="50">
        <v>0</v>
      </c>
      <c r="GF131" s="469"/>
      <c r="GG131" s="50">
        <v>0</v>
      </c>
      <c r="GH131" s="50">
        <v>0</v>
      </c>
      <c r="GI131" s="50">
        <v>0</v>
      </c>
      <c r="GJ131" s="50">
        <v>0</v>
      </c>
      <c r="GK131" s="469"/>
      <c r="GL131" s="50">
        <v>0</v>
      </c>
      <c r="GM131" s="50">
        <v>266.80000000000018</v>
      </c>
      <c r="GN131" s="50">
        <v>0</v>
      </c>
      <c r="GO131" s="50">
        <v>0</v>
      </c>
      <c r="GP131" s="469"/>
      <c r="GQ131" s="50">
        <v>0</v>
      </c>
      <c r="GR131" s="50">
        <v>129.99999999999818</v>
      </c>
      <c r="GS131" s="50">
        <v>0</v>
      </c>
      <c r="GT131" s="50">
        <v>0</v>
      </c>
      <c r="GU131" s="469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3"/>
      <c r="H132" s="469"/>
      <c r="I132" s="9"/>
      <c r="J132" s="463"/>
      <c r="K132" s="9"/>
      <c r="L132" s="1"/>
      <c r="M132" s="469"/>
      <c r="N132" s="1"/>
      <c r="O132" s="1"/>
      <c r="P132" s="9"/>
      <c r="Q132" s="1"/>
      <c r="R132" s="469"/>
      <c r="S132" s="1"/>
      <c r="T132" s="9"/>
      <c r="U132" s="1"/>
      <c r="V132" s="1"/>
      <c r="W132" s="469"/>
      <c r="X132" s="1"/>
      <c r="Y132" s="9"/>
      <c r="Z132" s="1"/>
      <c r="AA132" s="9"/>
      <c r="AB132" s="469"/>
      <c r="AC132" s="9"/>
      <c r="AE132" s="18"/>
      <c r="AF132" s="9"/>
      <c r="AG132" s="469"/>
      <c r="AH132" s="9"/>
      <c r="AL132" s="469"/>
      <c r="AN132" s="18"/>
      <c r="AO132" s="9"/>
      <c r="AQ132" s="469"/>
      <c r="AS132" s="9"/>
      <c r="AU132" s="9"/>
      <c r="AV132" s="469"/>
      <c r="AW132" s="18"/>
      <c r="AX132" s="9"/>
      <c r="AZ132" s="9"/>
      <c r="BA132" s="469"/>
      <c r="BB132" s="9"/>
      <c r="BD132" s="9"/>
      <c r="BF132" s="469"/>
      <c r="BG132" s="9"/>
      <c r="BI132" s="9"/>
      <c r="BK132" s="469"/>
      <c r="BM132" s="9"/>
      <c r="BP132" s="469"/>
      <c r="BR132" s="9"/>
      <c r="BT132" s="9"/>
      <c r="BU132" s="469"/>
      <c r="BV132" s="9"/>
      <c r="BY132" s="9"/>
      <c r="BZ132" s="469"/>
      <c r="CB132" s="9"/>
      <c r="CD132" s="9"/>
      <c r="CE132" s="469"/>
      <c r="CF132" s="18"/>
      <c r="CG132" s="9"/>
      <c r="CH132" s="18"/>
      <c r="CI132" s="9"/>
      <c r="CJ132" s="469"/>
      <c r="CK132" s="9"/>
      <c r="CM132" s="9"/>
      <c r="CO132" s="469"/>
      <c r="CP132" s="9"/>
      <c r="CQ132" s="18"/>
      <c r="CR132" s="9"/>
      <c r="CT132" s="469"/>
      <c r="CV132" s="9"/>
      <c r="CX132" s="18"/>
      <c r="CY132" s="469"/>
      <c r="DA132" s="9"/>
      <c r="DC132" s="9"/>
      <c r="DD132" s="469"/>
      <c r="DE132" s="9"/>
      <c r="DG132" s="18"/>
      <c r="DH132" s="9"/>
      <c r="DI132" s="469"/>
      <c r="DJ132" s="9"/>
      <c r="DL132" s="9"/>
      <c r="DN132" s="469"/>
      <c r="DP132" s="18"/>
      <c r="DQ132" s="9"/>
      <c r="DS132" s="469"/>
      <c r="DU132" s="9"/>
      <c r="DW132" s="9"/>
      <c r="DX132" s="469"/>
      <c r="DY132" s="18"/>
      <c r="DZ132" s="9"/>
      <c r="EA132" s="18"/>
      <c r="EB132" s="9"/>
      <c r="EC132" s="469"/>
      <c r="ED132" s="9"/>
      <c r="EF132" s="9"/>
      <c r="EG132" s="18"/>
      <c r="EH132" s="469"/>
      <c r="EI132" s="9"/>
      <c r="EJ132" s="18"/>
      <c r="EK132" s="9"/>
      <c r="EM132" s="469"/>
      <c r="EO132" s="9"/>
      <c r="EQ132" s="18"/>
      <c r="ER132" s="469"/>
      <c r="ES132" s="18"/>
      <c r="ET132" s="9"/>
      <c r="EV132" s="9"/>
      <c r="EW132" s="469"/>
      <c r="EX132" s="9"/>
      <c r="EZ132" s="18"/>
      <c r="FA132" s="9"/>
      <c r="FB132" s="469"/>
      <c r="FC132" s="9"/>
      <c r="FE132" s="9"/>
      <c r="FG132" s="469"/>
      <c r="FI132" s="18"/>
      <c r="FJ132" s="9"/>
      <c r="FL132" s="469"/>
      <c r="FN132" s="9"/>
      <c r="FP132" s="9"/>
      <c r="FQ132" s="469"/>
      <c r="FR132" s="18"/>
      <c r="FS132" s="9"/>
      <c r="FT132" s="18"/>
      <c r="FU132" s="9"/>
      <c r="FV132" s="469"/>
      <c r="FW132" s="9"/>
      <c r="FY132" s="9"/>
      <c r="GA132" s="469"/>
      <c r="GB132" s="9"/>
      <c r="GC132" s="18"/>
      <c r="GD132" s="9"/>
      <c r="GF132" s="469"/>
      <c r="GH132" s="9"/>
      <c r="GJ132" s="18"/>
      <c r="GK132" s="469"/>
      <c r="GM132" s="9"/>
      <c r="GO132" s="9"/>
      <c r="GP132" s="469"/>
      <c r="GQ132" s="9"/>
      <c r="GS132" s="18"/>
      <c r="GT132" s="9"/>
      <c r="GU132" s="469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3"/>
      <c r="H133" s="469"/>
      <c r="I133" s="9"/>
      <c r="J133" s="463"/>
      <c r="K133" s="9"/>
      <c r="L133" s="1"/>
      <c r="M133" s="469"/>
      <c r="N133" s="1"/>
      <c r="O133" s="1"/>
      <c r="P133" s="9"/>
      <c r="Q133" s="1"/>
      <c r="R133" s="469"/>
      <c r="S133" s="1"/>
      <c r="T133" s="9"/>
      <c r="U133" s="1"/>
      <c r="V133" s="1"/>
      <c r="W133" s="469"/>
      <c r="X133" s="1"/>
      <c r="Y133" s="9"/>
      <c r="Z133" s="1"/>
      <c r="AA133" s="9"/>
      <c r="AB133" s="469"/>
      <c r="AC133" s="9"/>
      <c r="AE133" s="18"/>
      <c r="AF133" s="9"/>
      <c r="AG133" s="469"/>
      <c r="AH133" s="9"/>
      <c r="AJ133" s="9"/>
      <c r="AL133" s="469"/>
      <c r="AN133" s="18"/>
      <c r="AO133" s="9"/>
      <c r="AQ133" s="469"/>
      <c r="AS133" s="9"/>
      <c r="AU133" s="9"/>
      <c r="AV133" s="469"/>
      <c r="AW133" s="18"/>
      <c r="AX133" s="9"/>
      <c r="AZ133" s="9"/>
      <c r="BA133" s="469"/>
      <c r="BB133" s="9"/>
      <c r="BD133" s="9"/>
      <c r="BF133" s="469"/>
      <c r="BG133" s="9"/>
      <c r="BI133" s="9"/>
      <c r="BK133" s="469"/>
      <c r="BM133" s="9"/>
      <c r="BO133" s="18"/>
      <c r="BP133" s="469"/>
      <c r="BR133" s="9"/>
      <c r="BT133" s="9"/>
      <c r="BU133" s="469"/>
      <c r="BV133" s="9"/>
      <c r="BY133" s="9"/>
      <c r="BZ133" s="469"/>
      <c r="CB133" s="9"/>
      <c r="CD133" s="9"/>
      <c r="CE133" s="469"/>
      <c r="CF133" s="18"/>
      <c r="CG133" s="9"/>
      <c r="CH133" s="18"/>
      <c r="CI133" s="9"/>
      <c r="CJ133" s="469"/>
      <c r="CK133" s="9"/>
      <c r="CM133" s="9"/>
      <c r="CO133" s="469"/>
      <c r="CP133" s="9"/>
      <c r="CQ133" s="18"/>
      <c r="CR133" s="9"/>
      <c r="CT133" s="469"/>
      <c r="CV133" s="9"/>
      <c r="CX133" s="18"/>
      <c r="CY133" s="469"/>
      <c r="DA133" s="9"/>
      <c r="DC133" s="9"/>
      <c r="DD133" s="469"/>
      <c r="DE133" s="9"/>
      <c r="DG133" s="18"/>
      <c r="DH133" s="9"/>
      <c r="DI133" s="469"/>
      <c r="DJ133" s="9"/>
      <c r="DL133" s="9"/>
      <c r="DN133" s="469"/>
      <c r="DP133" s="18"/>
      <c r="DQ133" s="9"/>
      <c r="DS133" s="469"/>
      <c r="DU133" s="9"/>
      <c r="DW133" s="9"/>
      <c r="DX133" s="469"/>
      <c r="DY133" s="18"/>
      <c r="DZ133" s="9"/>
      <c r="EA133" s="18"/>
      <c r="EB133" s="9"/>
      <c r="EC133" s="469"/>
      <c r="ED133" s="9"/>
      <c r="EF133" s="9"/>
      <c r="EH133" s="469"/>
      <c r="EI133" s="9"/>
      <c r="EJ133" s="18"/>
      <c r="EK133" s="9"/>
      <c r="EM133" s="469"/>
      <c r="EO133" s="9"/>
      <c r="EQ133" s="18"/>
      <c r="ER133" s="469"/>
      <c r="ES133" s="18"/>
      <c r="ET133" s="9"/>
      <c r="EV133" s="9"/>
      <c r="EW133" s="469"/>
      <c r="EX133" s="9"/>
      <c r="EZ133" s="18"/>
      <c r="FA133" s="9"/>
      <c r="FB133" s="469"/>
      <c r="FC133" s="9"/>
      <c r="FE133" s="9"/>
      <c r="FG133" s="469"/>
      <c r="FI133" s="18"/>
      <c r="FJ133" s="9"/>
      <c r="FL133" s="469"/>
      <c r="FN133" s="9"/>
      <c r="FP133" s="9"/>
      <c r="FQ133" s="469"/>
      <c r="FR133" s="18"/>
      <c r="FS133" s="9"/>
      <c r="FT133" s="18"/>
      <c r="FU133" s="9"/>
      <c r="FV133" s="469"/>
      <c r="FW133" s="9"/>
      <c r="FY133" s="9"/>
      <c r="GA133" s="469"/>
      <c r="GB133" s="9"/>
      <c r="GC133" s="18"/>
      <c r="GD133" s="9"/>
      <c r="GF133" s="469"/>
      <c r="GH133" s="9"/>
      <c r="GJ133" s="18"/>
      <c r="GK133" s="469"/>
      <c r="GM133" s="9"/>
      <c r="GO133" s="9"/>
      <c r="GP133" s="469"/>
      <c r="GQ133" s="9"/>
      <c r="GS133" s="18"/>
      <c r="GT133" s="9"/>
      <c r="GU133" s="469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3"/>
      <c r="H134" s="469"/>
      <c r="I134" s="9"/>
      <c r="J134" s="463"/>
      <c r="K134" s="9"/>
      <c r="L134" s="1"/>
      <c r="M134" s="469"/>
      <c r="N134" s="1"/>
      <c r="O134" s="1"/>
      <c r="P134" s="9"/>
      <c r="Q134" s="1"/>
      <c r="R134" s="469"/>
      <c r="S134" s="1"/>
      <c r="T134" s="9"/>
      <c r="U134" s="1"/>
      <c r="V134" s="1"/>
      <c r="W134" s="469"/>
      <c r="X134" s="1"/>
      <c r="Y134" s="9"/>
      <c r="Z134" s="1"/>
      <c r="AA134" s="9"/>
      <c r="AB134" s="469"/>
      <c r="AC134" s="9"/>
      <c r="AE134" s="18"/>
      <c r="AF134" s="9"/>
      <c r="AG134" s="469"/>
      <c r="AH134" s="9"/>
      <c r="AJ134" s="9"/>
      <c r="AL134" s="469"/>
      <c r="AN134" s="18"/>
      <c r="AO134" s="9"/>
      <c r="AQ134" s="469"/>
      <c r="AS134" s="9"/>
      <c r="AU134" s="9"/>
      <c r="AV134" s="469"/>
      <c r="AW134" s="18"/>
      <c r="AX134" s="9"/>
      <c r="AZ134" s="9"/>
      <c r="BA134" s="469"/>
      <c r="BB134" s="9"/>
      <c r="BD134" s="9"/>
      <c r="BF134" s="469"/>
      <c r="BG134" s="9"/>
      <c r="BI134" s="9"/>
      <c r="BK134" s="469"/>
      <c r="BM134" s="9"/>
      <c r="BO134" s="18"/>
      <c r="BP134" s="469"/>
      <c r="BR134" s="9"/>
      <c r="BT134" s="9"/>
      <c r="BU134" s="469"/>
      <c r="BV134" s="9"/>
      <c r="BY134" s="9"/>
      <c r="BZ134" s="469"/>
      <c r="CB134" s="9"/>
      <c r="CD134" s="9"/>
      <c r="CE134" s="469"/>
      <c r="CF134" s="18"/>
      <c r="CG134" s="9"/>
      <c r="CH134" s="18"/>
      <c r="CI134" s="9"/>
      <c r="CJ134" s="469"/>
      <c r="CK134" s="9"/>
      <c r="CM134" s="9"/>
      <c r="CO134" s="469"/>
      <c r="CP134" s="9"/>
      <c r="CQ134" s="18"/>
      <c r="CR134" s="9"/>
      <c r="CT134" s="469"/>
      <c r="CV134" s="9"/>
      <c r="CX134" s="18"/>
      <c r="CY134" s="469"/>
      <c r="DA134" s="9"/>
      <c r="DC134" s="9"/>
      <c r="DD134" s="469"/>
      <c r="DE134" s="9"/>
      <c r="DG134" s="18"/>
      <c r="DH134" s="9"/>
      <c r="DI134" s="469"/>
      <c r="DJ134" s="9"/>
      <c r="DL134" s="9"/>
      <c r="DN134" s="469"/>
      <c r="DP134" s="18"/>
      <c r="DQ134" s="9"/>
      <c r="DS134" s="469"/>
      <c r="DU134" s="9"/>
      <c r="DW134" s="9"/>
      <c r="DX134" s="469"/>
      <c r="DY134" s="18"/>
      <c r="DZ134" s="9"/>
      <c r="EA134" s="18"/>
      <c r="EB134" s="9"/>
      <c r="EC134" s="469"/>
      <c r="ED134" s="9"/>
      <c r="EF134" s="9"/>
      <c r="EH134" s="469"/>
      <c r="EI134" s="9"/>
      <c r="EJ134" s="18"/>
      <c r="EK134" s="9"/>
      <c r="EM134" s="469"/>
      <c r="EO134" s="9"/>
      <c r="EQ134" s="18"/>
      <c r="ER134" s="469"/>
      <c r="ES134" s="18"/>
      <c r="ET134" s="9"/>
      <c r="EV134" s="9"/>
      <c r="EW134" s="469"/>
      <c r="EX134" s="9"/>
      <c r="EZ134" s="18"/>
      <c r="FA134" s="9"/>
      <c r="FB134" s="469"/>
      <c r="FC134" s="9"/>
      <c r="FE134" s="9"/>
      <c r="FG134" s="469"/>
      <c r="FI134" s="18"/>
      <c r="FJ134" s="9"/>
      <c r="FL134" s="469"/>
      <c r="FN134" s="9"/>
      <c r="FP134" s="9"/>
      <c r="FQ134" s="469"/>
      <c r="FR134" s="18"/>
      <c r="FS134" s="9"/>
      <c r="FT134" s="18"/>
      <c r="FU134" s="9"/>
      <c r="FV134" s="469"/>
      <c r="FW134" s="9"/>
      <c r="FY134" s="9"/>
      <c r="GA134" s="469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3"/>
      <c r="H135" s="469"/>
      <c r="I135" s="9"/>
      <c r="J135" s="463"/>
      <c r="K135" s="9"/>
      <c r="L135" s="1"/>
      <c r="M135" s="469"/>
      <c r="N135" s="9"/>
      <c r="O135" s="1"/>
      <c r="P135" s="9"/>
      <c r="Q135" s="1"/>
      <c r="R135" s="469"/>
      <c r="S135" s="1"/>
      <c r="T135" s="9"/>
      <c r="U135" s="1"/>
      <c r="V135" s="1"/>
      <c r="W135" s="469"/>
      <c r="X135" s="1"/>
      <c r="Y135" s="9"/>
      <c r="Z135" s="1"/>
      <c r="AA135" s="9"/>
      <c r="AB135" s="469"/>
      <c r="AC135" s="9"/>
      <c r="AE135" s="18"/>
      <c r="AF135" s="9"/>
      <c r="AG135" s="469"/>
      <c r="AH135" s="9"/>
      <c r="AJ135" s="9"/>
      <c r="AL135" s="469"/>
      <c r="AN135" s="18"/>
      <c r="AO135" s="9"/>
      <c r="AQ135" s="469"/>
      <c r="AS135" s="9"/>
      <c r="AU135" s="9"/>
      <c r="AV135" s="469"/>
      <c r="AW135" s="18"/>
      <c r="AX135" s="9"/>
      <c r="AZ135" s="9"/>
      <c r="BA135" s="469"/>
      <c r="BB135" s="9"/>
      <c r="BD135" s="9"/>
      <c r="BF135" s="469"/>
      <c r="BG135" s="9"/>
      <c r="BI135" s="9"/>
      <c r="BK135" s="469"/>
      <c r="BM135" s="9"/>
      <c r="BO135" s="18"/>
      <c r="BP135" s="469"/>
      <c r="BR135" s="9"/>
      <c r="BT135" s="9"/>
      <c r="BU135" s="469"/>
      <c r="BV135" s="9"/>
      <c r="BY135" s="9"/>
      <c r="BZ135" s="469"/>
      <c r="CB135" s="9"/>
      <c r="CD135" s="9"/>
      <c r="CE135" s="469"/>
      <c r="CF135" s="18"/>
      <c r="CG135" s="9"/>
      <c r="CH135" s="18"/>
      <c r="CI135" s="9"/>
      <c r="CJ135" s="469"/>
      <c r="CK135" s="9"/>
      <c r="CM135" s="9"/>
      <c r="CO135" s="469"/>
      <c r="CP135" s="9"/>
      <c r="CQ135" s="18"/>
      <c r="CR135" s="9"/>
      <c r="CT135" s="469"/>
      <c r="CV135" s="9"/>
      <c r="CX135" s="18"/>
      <c r="CY135" s="469"/>
      <c r="DA135" s="9"/>
      <c r="DC135" s="9"/>
      <c r="DD135" s="469"/>
      <c r="DE135" s="9"/>
      <c r="DG135" s="18"/>
      <c r="DH135" s="9"/>
      <c r="DI135" s="469"/>
      <c r="DJ135" s="9"/>
      <c r="DL135" s="9"/>
      <c r="DN135" s="469"/>
      <c r="DP135" s="18"/>
      <c r="DQ135" s="9"/>
      <c r="DS135" s="469"/>
      <c r="DU135" s="9"/>
      <c r="DW135" s="9"/>
      <c r="DX135" s="469"/>
      <c r="DY135" s="18"/>
      <c r="DZ135" s="9"/>
      <c r="EA135" s="18"/>
      <c r="EB135" s="9"/>
      <c r="EC135" s="469"/>
      <c r="ED135" s="9"/>
      <c r="EF135" s="9"/>
      <c r="EH135" s="469"/>
      <c r="EI135" s="9"/>
      <c r="EJ135" s="18"/>
      <c r="EK135" s="9"/>
      <c r="EM135" s="469"/>
      <c r="EO135" s="9"/>
      <c r="EQ135" s="18"/>
      <c r="ER135" s="469"/>
      <c r="ES135" s="18"/>
      <c r="ET135" s="9"/>
      <c r="EV135" s="9"/>
      <c r="EW135" s="469"/>
      <c r="EX135" s="9"/>
      <c r="EZ135" s="18"/>
      <c r="FA135" s="9"/>
      <c r="FB135" s="469"/>
      <c r="FC135" s="9"/>
      <c r="FE135" s="9"/>
      <c r="FG135" s="469"/>
      <c r="FI135" s="18"/>
      <c r="FJ135" s="9"/>
      <c r="FL135" s="469"/>
      <c r="FN135" s="9"/>
      <c r="FP135" s="9"/>
      <c r="FQ135" s="469"/>
      <c r="FR135" s="18"/>
      <c r="FS135" s="9"/>
      <c r="FT135" s="18"/>
      <c r="FU135" s="9"/>
      <c r="FV135" s="469"/>
      <c r="FW135" s="9"/>
      <c r="FY135" s="9"/>
      <c r="GA135" s="469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1851</v>
      </c>
      <c r="AW138" s="40"/>
      <c r="AX138" s="40"/>
      <c r="AY138" s="175"/>
      <c r="AZ138" s="18"/>
      <c r="BA138"/>
      <c r="BB138" s="18"/>
      <c r="BC138"/>
      <c r="BE138" s="352" t="s">
        <v>2357</v>
      </c>
      <c r="BF138" s="18"/>
      <c r="BG138" s="353"/>
      <c r="BH138" s="18"/>
      <c r="BI138" s="18"/>
      <c r="BN138" s="352" t="s">
        <v>4601</v>
      </c>
      <c r="BO138" s="18"/>
      <c r="BP138" s="353"/>
      <c r="BQ138" s="18"/>
      <c r="BR138" s="18"/>
      <c r="BX138" s="351"/>
      <c r="BY138" s="18"/>
      <c r="BZ138" s="471"/>
      <c r="CA138" s="50"/>
      <c r="CF138" s="351"/>
      <c r="CG138" s="18"/>
      <c r="CH138" s="471"/>
      <c r="CI138" s="471"/>
      <c r="CJ138" s="18"/>
      <c r="CO138" s="351"/>
      <c r="CP138" s="18"/>
      <c r="CQ138" s="471"/>
      <c r="CR138" s="18"/>
      <c r="CS138" s="18"/>
      <c r="CX138" s="351"/>
      <c r="CY138" s="18"/>
      <c r="CZ138" s="50"/>
      <c r="DA138" s="18"/>
      <c r="DB138" s="18"/>
      <c r="DG138" s="351"/>
      <c r="DH138" s="18"/>
      <c r="DI138" s="471"/>
      <c r="DJ138" s="18"/>
      <c r="DK138" s="18"/>
      <c r="DP138" s="381"/>
      <c r="DQ138" s="1"/>
      <c r="DR138" s="472"/>
      <c r="DS138" s="1"/>
      <c r="DT138" s="1"/>
      <c r="DY138" s="351"/>
      <c r="DZ138" s="18"/>
      <c r="EA138" s="471"/>
      <c r="EB138" s="18"/>
      <c r="EC138" s="18"/>
      <c r="EH138" s="351"/>
      <c r="EI138" s="18"/>
      <c r="EJ138" s="471"/>
      <c r="EK138" s="18"/>
      <c r="EL138" s="18"/>
      <c r="EQ138" s="351"/>
      <c r="ER138" s="18"/>
      <c r="ES138" s="471"/>
      <c r="ET138" s="18"/>
      <c r="EU138" s="18"/>
      <c r="EZ138" s="351"/>
      <c r="FA138" s="18"/>
      <c r="FB138" s="471"/>
      <c r="FC138" s="18"/>
      <c r="FD138" s="18"/>
      <c r="FI138" s="351"/>
      <c r="FJ138" s="18"/>
      <c r="FK138" s="471"/>
      <c r="FL138" s="18"/>
      <c r="FM138" s="18"/>
      <c r="FR138" s="351"/>
      <c r="FS138" s="18"/>
      <c r="FT138" s="471"/>
      <c r="FU138" s="18"/>
      <c r="FV138" s="18"/>
      <c r="GA138" s="351"/>
      <c r="GB138" s="18"/>
      <c r="GC138" s="471"/>
      <c r="GD138" s="18"/>
      <c r="GE138" s="18"/>
      <c r="GJ138" s="351"/>
      <c r="GK138" s="18"/>
      <c r="GL138" s="471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3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4"/>
      <c r="JN138" s="475"/>
      <c r="JV138" s="474"/>
      <c r="JW138" s="475"/>
      <c r="JX138" s="476"/>
      <c r="JY138" s="475"/>
      <c r="JZ138" s="475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7"/>
      <c r="LI138" s="18"/>
      <c r="LJ138" s="18"/>
      <c r="LO138" s="474"/>
      <c r="LP138" s="475"/>
      <c r="LQ138" s="471"/>
      <c r="LR138" s="475"/>
      <c r="LS138" s="475"/>
      <c r="MG138" s="475"/>
      <c r="MH138" s="18"/>
      <c r="MI138" s="18"/>
      <c r="MJ138" s="478"/>
      <c r="ML138" s="18"/>
      <c r="MP138" s="351"/>
      <c r="MQ138" s="18"/>
      <c r="MR138" s="18"/>
      <c r="MS138" s="18"/>
      <c r="MT138" s="18"/>
      <c r="MY138" s="60"/>
      <c r="MZ138" s="3"/>
      <c r="NA138" s="479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8"/>
      <c r="BY139" s="18"/>
      <c r="BZ139" s="471"/>
      <c r="CA139" s="50"/>
      <c r="CF139" s="50"/>
      <c r="CG139" s="18"/>
      <c r="CI139" s="18"/>
      <c r="CJ139" s="18"/>
      <c r="CK139" s="50"/>
      <c r="CO139" s="478"/>
      <c r="CP139" s="50"/>
      <c r="CQ139" s="471"/>
      <c r="CR139" s="18"/>
      <c r="CS139" s="18"/>
      <c r="CU139" s="50"/>
      <c r="CX139" s="478"/>
      <c r="CY139" s="18"/>
      <c r="CZ139" s="50"/>
      <c r="DA139" s="18"/>
      <c r="DB139" s="18"/>
      <c r="DG139" s="478"/>
      <c r="DH139" s="18"/>
      <c r="DI139" s="471"/>
      <c r="DJ139" s="18"/>
      <c r="DK139" s="18"/>
      <c r="DP139" s="480"/>
      <c r="DQ139" s="1"/>
      <c r="DR139" s="472"/>
      <c r="DS139" s="1"/>
      <c r="DT139" s="1"/>
      <c r="DY139" s="478"/>
      <c r="DZ139" s="18"/>
      <c r="EA139" s="471"/>
      <c r="EB139" s="18"/>
      <c r="EC139" s="18"/>
      <c r="EH139" s="478"/>
      <c r="EI139" s="18"/>
      <c r="EJ139" s="471"/>
      <c r="EK139" s="18"/>
      <c r="EL139" s="18"/>
      <c r="EQ139" s="478"/>
      <c r="ER139" s="18"/>
      <c r="ES139" s="471"/>
      <c r="ET139" s="18"/>
      <c r="EU139" s="18"/>
      <c r="EZ139" s="478"/>
      <c r="FA139" s="18"/>
      <c r="FB139" s="471"/>
      <c r="FC139" s="18"/>
      <c r="FD139" s="18"/>
      <c r="FI139" s="478"/>
      <c r="FJ139" s="18"/>
      <c r="FK139" s="471"/>
      <c r="FL139" s="18"/>
      <c r="FM139" s="18"/>
      <c r="FR139" s="481"/>
      <c r="FS139" s="18"/>
      <c r="FT139" s="471"/>
      <c r="FU139" s="18"/>
      <c r="FV139" s="18"/>
      <c r="GA139" s="478"/>
      <c r="GB139" s="18"/>
      <c r="GC139" s="471"/>
      <c r="GD139" s="18"/>
      <c r="GE139" s="18"/>
      <c r="GJ139" s="478"/>
      <c r="GK139" s="18"/>
      <c r="GL139" s="471"/>
      <c r="GM139" s="18"/>
      <c r="GN139" s="18"/>
      <c r="HB139" s="481"/>
      <c r="HC139" s="18"/>
      <c r="HE139" s="18"/>
      <c r="HF139" s="18"/>
      <c r="HK139" s="481"/>
      <c r="HL139" s="18"/>
      <c r="HN139" s="18"/>
      <c r="HO139" s="18"/>
      <c r="HT139" s="18"/>
      <c r="HU139" s="473"/>
      <c r="HW139" s="18"/>
      <c r="HX139" s="18"/>
      <c r="HY139" s="18"/>
      <c r="IL139" s="478"/>
      <c r="IM139" s="18"/>
      <c r="IO139" s="18"/>
      <c r="IP139" s="18"/>
      <c r="IU139" s="481"/>
      <c r="IV139" s="18"/>
      <c r="IX139" s="18"/>
      <c r="IY139" s="18"/>
      <c r="JD139" s="351"/>
      <c r="JE139" s="18"/>
      <c r="JF139" s="482"/>
      <c r="JG139" s="18"/>
      <c r="JH139" s="18"/>
      <c r="JM139" s="478"/>
      <c r="JN139" s="475"/>
      <c r="JV139" s="478"/>
      <c r="JW139" s="475"/>
      <c r="JX139" s="476"/>
      <c r="JY139" s="475"/>
      <c r="JZ139" s="475"/>
      <c r="KE139" s="481"/>
      <c r="KF139" s="18"/>
      <c r="KH139" s="18"/>
      <c r="KI139" s="18"/>
      <c r="KN139" s="481"/>
      <c r="KO139" s="18"/>
      <c r="KW139" s="481"/>
      <c r="KX139" s="18"/>
      <c r="LF139" s="481"/>
      <c r="LG139" s="18"/>
      <c r="LH139" s="477"/>
      <c r="LI139" s="18"/>
      <c r="LJ139" s="18"/>
      <c r="LO139" s="478"/>
      <c r="LP139" s="475"/>
      <c r="LQ139" s="471"/>
      <c r="LR139" s="475"/>
      <c r="LS139" s="475"/>
      <c r="MG139" s="475"/>
      <c r="MH139" s="18"/>
      <c r="MI139" s="18"/>
      <c r="MJ139" s="478"/>
      <c r="ML139" s="18"/>
      <c r="MP139" s="481"/>
      <c r="MQ139" s="18"/>
      <c r="MR139" s="18"/>
      <c r="MS139" s="18"/>
      <c r="MT139" s="18"/>
      <c r="MY139" s="483"/>
      <c r="MZ139" s="3"/>
      <c r="NA139" s="484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1870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2358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4602</v>
      </c>
      <c r="BS140" s="60" t="s">
        <v>1405</v>
      </c>
      <c r="BT140" s="50"/>
      <c r="BV140" s="50"/>
      <c r="BX140" s="18"/>
      <c r="BY140" s="18"/>
      <c r="BZ140" s="471"/>
      <c r="CA140" s="50"/>
      <c r="CF140" s="50"/>
      <c r="CG140" s="18"/>
      <c r="CH140" s="471"/>
      <c r="CI140" s="18"/>
      <c r="CJ140" s="18"/>
      <c r="CK140" s="50"/>
      <c r="CO140" s="18"/>
      <c r="CP140" s="50"/>
      <c r="CQ140" s="471"/>
      <c r="CR140" s="18"/>
      <c r="CS140" s="18"/>
      <c r="CU140" s="50"/>
      <c r="CX140" s="18"/>
      <c r="CY140" s="18"/>
      <c r="CZ140" s="50"/>
      <c r="DA140" s="18"/>
      <c r="DB140" s="18"/>
      <c r="DG140" s="18"/>
      <c r="DH140" s="18"/>
      <c r="DI140" s="471"/>
      <c r="DJ140" s="18"/>
      <c r="DK140" s="18"/>
      <c r="DP140" s="1"/>
      <c r="DQ140" s="1"/>
      <c r="DR140" s="472"/>
      <c r="DS140" s="1"/>
      <c r="DT140" s="1"/>
      <c r="DY140" s="18"/>
      <c r="DZ140" s="18"/>
      <c r="EA140" s="471"/>
      <c r="EB140" s="18"/>
      <c r="EC140" s="18"/>
      <c r="EH140" s="18"/>
      <c r="EI140" s="18"/>
      <c r="EJ140" s="471"/>
      <c r="EK140" s="18"/>
      <c r="EL140" s="18"/>
      <c r="EQ140" s="18"/>
      <c r="ER140" s="18"/>
      <c r="ES140" s="471"/>
      <c r="ET140" s="18"/>
      <c r="EU140" s="18"/>
      <c r="EZ140" s="18"/>
      <c r="FA140" s="18"/>
      <c r="FB140" s="471"/>
      <c r="FC140" s="18"/>
      <c r="FD140" s="18"/>
      <c r="FI140" s="18"/>
      <c r="FJ140" s="18"/>
      <c r="FK140" s="471"/>
      <c r="FL140" s="18"/>
      <c r="FM140" s="18"/>
      <c r="FR140" s="18"/>
      <c r="FS140" s="18"/>
      <c r="FT140" s="471"/>
      <c r="FU140" s="18"/>
      <c r="FV140" s="18"/>
      <c r="GA140" s="18"/>
      <c r="GB140" s="18"/>
      <c r="GC140" s="471"/>
      <c r="GD140" s="18"/>
      <c r="GE140" s="18"/>
      <c r="GJ140" s="18"/>
      <c r="GK140" s="18"/>
      <c r="GL140" s="471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3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8"/>
      <c r="JE140" s="18"/>
      <c r="JF140" s="482"/>
      <c r="JG140" s="18"/>
      <c r="JH140" s="18"/>
      <c r="JM140" s="475"/>
      <c r="JN140" s="475"/>
      <c r="JV140" s="475"/>
      <c r="JW140" s="475"/>
      <c r="JX140" s="476"/>
      <c r="JY140" s="475"/>
      <c r="JZ140" s="475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6"/>
      <c r="LI140" s="18"/>
      <c r="LJ140" s="18"/>
      <c r="LO140" s="475"/>
      <c r="LP140" s="475"/>
      <c r="LQ140" s="471"/>
      <c r="LR140" s="475"/>
      <c r="LS140" s="475"/>
      <c r="MG140" s="475"/>
      <c r="MH140" s="18"/>
      <c r="MI140" s="18"/>
      <c r="MJ140" s="478"/>
      <c r="ML140" s="18"/>
      <c r="MP140" s="18"/>
      <c r="MQ140" s="18"/>
      <c r="MR140" s="18"/>
      <c r="MS140" s="18"/>
      <c r="MT140" s="18"/>
      <c r="MY140" s="3"/>
      <c r="MZ140" s="3"/>
      <c r="NA140" s="485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2355</v>
      </c>
      <c r="BI141" s="18"/>
      <c r="BK141" s="50"/>
      <c r="BN141" s="49" t="s">
        <v>4603</v>
      </c>
      <c r="BO141" s="18"/>
      <c r="BP141" s="353"/>
      <c r="BQ141" s="173"/>
      <c r="BR141" s="18"/>
      <c r="BT141" s="50"/>
      <c r="BV141" s="50"/>
      <c r="BX141" s="351"/>
      <c r="BY141" s="18"/>
      <c r="BZ141" s="471"/>
      <c r="CA141" s="50"/>
      <c r="CF141" s="50"/>
      <c r="CG141" s="18"/>
      <c r="CH141" s="471"/>
      <c r="CI141" s="18"/>
      <c r="CJ141" s="18"/>
      <c r="CK141" s="50"/>
      <c r="CO141" s="351"/>
      <c r="CP141" s="50"/>
      <c r="CQ141" s="471"/>
      <c r="CR141" s="18"/>
      <c r="CS141" s="18"/>
      <c r="CU141" s="50"/>
      <c r="CX141" s="351"/>
      <c r="CY141" s="18"/>
      <c r="CZ141" s="50"/>
      <c r="DA141" s="18"/>
      <c r="DB141" s="18"/>
      <c r="DG141" s="351"/>
      <c r="DH141" s="18"/>
      <c r="DI141" s="471"/>
      <c r="DJ141" s="18"/>
      <c r="DK141" s="18"/>
      <c r="DP141" s="381"/>
      <c r="DQ141" s="1"/>
      <c r="DR141" s="472"/>
      <c r="DS141" s="1"/>
      <c r="DT141" s="1"/>
      <c r="DY141" s="351"/>
      <c r="DZ141" s="18"/>
      <c r="EA141" s="471"/>
      <c r="EB141" s="18"/>
      <c r="EC141" s="18"/>
      <c r="EH141" s="351"/>
      <c r="EI141" s="18"/>
      <c r="EJ141" s="471"/>
      <c r="EK141" s="18"/>
      <c r="EL141" s="18"/>
      <c r="EQ141" s="351"/>
      <c r="ER141" s="18"/>
      <c r="ES141" s="471"/>
      <c r="ET141" s="18"/>
      <c r="EU141" s="18"/>
      <c r="EZ141" s="351"/>
      <c r="FA141" s="18"/>
      <c r="FB141" s="471"/>
      <c r="FC141" s="18"/>
      <c r="FD141" s="18"/>
      <c r="FI141" s="351"/>
      <c r="FJ141" s="18"/>
      <c r="FK141" s="471"/>
      <c r="FL141" s="18"/>
      <c r="FM141" s="18"/>
      <c r="FR141" s="351"/>
      <c r="FS141" s="18"/>
      <c r="FT141" s="471"/>
      <c r="FU141" s="18"/>
      <c r="FV141" s="18"/>
      <c r="GA141" s="351"/>
      <c r="GB141" s="18"/>
      <c r="GC141" s="471"/>
      <c r="GD141" s="18"/>
      <c r="GE141" s="18"/>
      <c r="GJ141" s="351"/>
      <c r="GK141" s="18"/>
      <c r="GL141" s="471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3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1"/>
      <c r="JG141" s="18"/>
      <c r="JH141" s="18"/>
      <c r="JM141" s="474"/>
      <c r="JN141" s="475"/>
      <c r="JV141" s="474"/>
      <c r="JW141" s="475"/>
      <c r="JX141" s="476"/>
      <c r="JY141" s="475"/>
      <c r="JZ141" s="475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6"/>
      <c r="LI141" s="18"/>
      <c r="LJ141" s="18"/>
      <c r="LO141" s="474"/>
      <c r="LP141" s="475"/>
      <c r="LQ141" s="471"/>
      <c r="LR141" s="475"/>
      <c r="LS141" s="475"/>
      <c r="MG141" s="475"/>
      <c r="MH141" s="18"/>
      <c r="MI141" s="18"/>
      <c r="MJ141" s="478"/>
      <c r="ML141" s="18"/>
      <c r="MP141" s="351"/>
      <c r="MQ141" s="18"/>
      <c r="MR141" s="18"/>
      <c r="MS141" s="18"/>
      <c r="MT141" s="18"/>
      <c r="MY141" s="60"/>
      <c r="MZ141" s="3"/>
      <c r="NA141" s="486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1871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2359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4604</v>
      </c>
      <c r="BS142" s="60" t="s">
        <v>1406</v>
      </c>
      <c r="BT142" s="50"/>
      <c r="BV142" s="50"/>
      <c r="BX142" s="478"/>
      <c r="BY142" s="18"/>
      <c r="BZ142" s="471"/>
      <c r="CA142" s="50"/>
      <c r="CF142" s="50"/>
      <c r="CG142" s="18"/>
      <c r="CH142" s="471"/>
      <c r="CI142" s="18"/>
      <c r="CJ142" s="18"/>
      <c r="CK142" s="50"/>
      <c r="CO142" s="478"/>
      <c r="CP142" s="50"/>
      <c r="CQ142" s="471"/>
      <c r="CR142" s="18"/>
      <c r="CS142" s="18"/>
      <c r="CU142" s="50"/>
      <c r="CX142" s="478"/>
      <c r="CY142" s="18"/>
      <c r="CZ142" s="50"/>
      <c r="DA142" s="18"/>
      <c r="DB142" s="18"/>
      <c r="DG142" s="478"/>
      <c r="DH142" s="18"/>
      <c r="DI142" s="471"/>
      <c r="DJ142" s="18"/>
      <c r="DK142" s="18"/>
      <c r="DP142" s="480"/>
      <c r="DQ142" s="1"/>
      <c r="DR142" s="472"/>
      <c r="DS142" s="1"/>
      <c r="DT142" s="1"/>
      <c r="DY142" s="478"/>
      <c r="DZ142" s="18"/>
      <c r="EA142" s="471"/>
      <c r="EB142" s="18"/>
      <c r="EC142" s="18"/>
      <c r="EH142" s="478"/>
      <c r="EI142" s="18"/>
      <c r="EJ142" s="471"/>
      <c r="EK142" s="18"/>
      <c r="EL142" s="18"/>
      <c r="EQ142" s="478"/>
      <c r="ER142" s="18"/>
      <c r="ES142" s="471"/>
      <c r="ET142" s="18"/>
      <c r="EU142" s="18"/>
      <c r="EZ142" s="478"/>
      <c r="FA142" s="18"/>
      <c r="FB142" s="471"/>
      <c r="FC142" s="18"/>
      <c r="FD142" s="18"/>
      <c r="FI142" s="478"/>
      <c r="FJ142" s="18"/>
      <c r="FK142" s="471"/>
      <c r="FL142" s="18"/>
      <c r="FM142" s="18"/>
      <c r="FR142" s="481"/>
      <c r="FS142" s="18"/>
      <c r="FT142" s="471"/>
      <c r="FU142" s="18"/>
      <c r="FV142" s="18"/>
      <c r="GA142" s="478"/>
      <c r="GB142" s="18"/>
      <c r="GC142" s="471"/>
      <c r="GD142" s="18"/>
      <c r="GE142" s="18"/>
      <c r="GJ142" s="478"/>
      <c r="GK142" s="18"/>
      <c r="GL142" s="471"/>
      <c r="GM142" s="18"/>
      <c r="GN142" s="18"/>
      <c r="HB142" s="481"/>
      <c r="HC142" s="18"/>
      <c r="HE142" s="18"/>
      <c r="HF142" s="18"/>
      <c r="HK142" s="481"/>
      <c r="HL142" s="18"/>
      <c r="HN142" s="18"/>
      <c r="HO142" s="18"/>
      <c r="HT142" s="18"/>
      <c r="HU142" s="473"/>
      <c r="HW142" s="18"/>
      <c r="HX142" s="18"/>
      <c r="HY142" s="18"/>
      <c r="IL142" s="478"/>
      <c r="IM142" s="18"/>
      <c r="IO142" s="18"/>
      <c r="IP142" s="18"/>
      <c r="IU142" s="481"/>
      <c r="IV142" s="18"/>
      <c r="IX142" s="18"/>
      <c r="IY142" s="18"/>
      <c r="JD142" s="351"/>
      <c r="JE142" s="18"/>
      <c r="JF142" s="471"/>
      <c r="JG142" s="18"/>
      <c r="JH142" s="18"/>
      <c r="JM142" s="478"/>
      <c r="JN142" s="475"/>
      <c r="JV142" s="478"/>
      <c r="JW142" s="475"/>
      <c r="JX142" s="476"/>
      <c r="JY142" s="475"/>
      <c r="JZ142" s="475"/>
      <c r="KE142" s="481"/>
      <c r="KF142" s="18"/>
      <c r="KH142" s="18"/>
      <c r="KI142" s="18"/>
      <c r="KN142" s="481"/>
      <c r="KO142" s="18"/>
      <c r="KW142" s="481"/>
      <c r="KX142" s="18"/>
      <c r="LF142" s="481"/>
      <c r="LG142" s="18"/>
      <c r="LH142" s="476"/>
      <c r="LI142" s="18"/>
      <c r="LJ142" s="18"/>
      <c r="LO142" s="478"/>
      <c r="LP142" s="475"/>
      <c r="LQ142" s="471"/>
      <c r="LR142" s="475"/>
      <c r="LS142" s="475"/>
      <c r="MG142" s="475"/>
      <c r="MH142" s="18"/>
      <c r="MI142" s="18"/>
      <c r="MJ142" s="478"/>
      <c r="ML142" s="18"/>
      <c r="MP142" s="481"/>
      <c r="MQ142" s="18"/>
      <c r="MR142" s="18"/>
      <c r="MS142" s="18"/>
      <c r="MT142" s="18"/>
      <c r="MY142" s="483"/>
      <c r="MZ142" s="3"/>
      <c r="NA142" s="486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2355</v>
      </c>
      <c r="BI143" s="18"/>
      <c r="BK143" s="50"/>
      <c r="BN143" s="49" t="s">
        <v>4603</v>
      </c>
      <c r="BO143" s="18"/>
      <c r="BP143" s="353"/>
      <c r="BQ143" s="173"/>
      <c r="BR143" s="18"/>
      <c r="BT143" s="50"/>
      <c r="BV143" s="50"/>
      <c r="BX143" s="478"/>
      <c r="BY143" s="18"/>
      <c r="BZ143" s="471"/>
      <c r="CA143" s="50"/>
      <c r="CF143" s="50"/>
      <c r="CG143" s="18"/>
      <c r="CH143" s="471"/>
      <c r="CI143" s="18"/>
      <c r="CJ143" s="18"/>
      <c r="CK143" s="50"/>
      <c r="CO143" s="478"/>
      <c r="CP143" s="50"/>
      <c r="CQ143" s="471"/>
      <c r="CR143" s="18"/>
      <c r="CS143" s="18"/>
      <c r="CU143" s="50"/>
      <c r="CX143" s="478"/>
      <c r="CY143" s="18"/>
      <c r="CZ143" s="50"/>
      <c r="DA143" s="18"/>
      <c r="DB143" s="18"/>
      <c r="DG143" s="478"/>
      <c r="DH143" s="18"/>
      <c r="DI143" s="471"/>
      <c r="DJ143" s="18"/>
      <c r="DK143" s="18"/>
      <c r="DP143" s="480"/>
      <c r="DQ143" s="1"/>
      <c r="DR143" s="472"/>
      <c r="DS143" s="1"/>
      <c r="DT143" s="1"/>
      <c r="DY143" s="478"/>
      <c r="DZ143" s="18"/>
      <c r="EA143" s="471"/>
      <c r="EB143" s="18"/>
      <c r="EC143" s="18"/>
      <c r="EH143" s="478"/>
      <c r="EI143" s="18"/>
      <c r="EJ143" s="471"/>
      <c r="EK143" s="18"/>
      <c r="EL143" s="18"/>
      <c r="EQ143" s="478"/>
      <c r="ER143" s="18"/>
      <c r="ES143" s="471"/>
      <c r="ET143" s="18"/>
      <c r="EU143" s="18"/>
      <c r="EZ143" s="478"/>
      <c r="FA143" s="18"/>
      <c r="FB143" s="471"/>
      <c r="FC143" s="18"/>
      <c r="FD143" s="18"/>
      <c r="FI143" s="478"/>
      <c r="FJ143" s="18"/>
      <c r="FK143" s="471"/>
      <c r="FL143" s="18"/>
      <c r="FM143" s="18"/>
      <c r="FR143" s="481"/>
      <c r="FS143" s="18"/>
      <c r="FT143" s="471"/>
      <c r="FU143" s="18"/>
      <c r="FV143" s="18"/>
      <c r="GA143" s="478"/>
      <c r="GB143" s="18"/>
      <c r="GC143" s="471"/>
      <c r="GD143" s="18"/>
      <c r="GE143" s="18"/>
      <c r="GJ143" s="478"/>
      <c r="GK143" s="18"/>
      <c r="GL143" s="471"/>
      <c r="GM143" s="18"/>
      <c r="GN143" s="18"/>
      <c r="HB143" s="481"/>
      <c r="HC143" s="18"/>
      <c r="HE143" s="18"/>
      <c r="HF143" s="18"/>
      <c r="HK143" s="481"/>
      <c r="HL143" s="18"/>
      <c r="HN143" s="18"/>
      <c r="HO143" s="18"/>
      <c r="HT143" s="18"/>
      <c r="HU143" s="473"/>
      <c r="HW143" s="18"/>
      <c r="HX143" s="18"/>
      <c r="HY143" s="18"/>
      <c r="IL143" s="478"/>
      <c r="IM143" s="18"/>
      <c r="IO143" s="18"/>
      <c r="IP143" s="18"/>
      <c r="IU143" s="481"/>
      <c r="IV143" s="18"/>
      <c r="IX143" s="18"/>
      <c r="IY143" s="18"/>
      <c r="JD143" s="478"/>
      <c r="JE143" s="18"/>
      <c r="JF143" s="471"/>
      <c r="JG143" s="18"/>
      <c r="JH143" s="18"/>
      <c r="JM143" s="478"/>
      <c r="JN143" s="475"/>
      <c r="JV143" s="478"/>
      <c r="JW143" s="475"/>
      <c r="JX143" s="476"/>
      <c r="JY143" s="475"/>
      <c r="JZ143" s="475"/>
      <c r="KE143" s="481"/>
      <c r="KF143" s="18"/>
      <c r="KH143" s="18"/>
      <c r="KI143" s="18"/>
      <c r="KN143" s="481"/>
      <c r="KO143" s="18"/>
      <c r="KW143" s="481"/>
      <c r="KX143" s="18"/>
      <c r="LF143" s="481"/>
      <c r="LG143" s="18"/>
      <c r="LH143" s="477"/>
      <c r="LI143" s="18"/>
      <c r="LJ143" s="18"/>
      <c r="LO143" s="478"/>
      <c r="LP143" s="475"/>
      <c r="LQ143" s="471"/>
      <c r="LR143" s="475"/>
      <c r="LS143" s="475"/>
      <c r="MG143" s="475"/>
      <c r="MH143" s="18"/>
      <c r="MI143" s="18"/>
      <c r="MJ143" s="478"/>
      <c r="ML143" s="18"/>
      <c r="MP143" s="481"/>
      <c r="MQ143" s="18"/>
      <c r="MR143" s="18"/>
      <c r="MS143" s="18"/>
      <c r="MT143" s="18"/>
      <c r="MY143" s="483"/>
      <c r="MZ143" s="63"/>
      <c r="NA143" s="479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1872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2360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4605</v>
      </c>
      <c r="BS144" s="60" t="s">
        <v>1407</v>
      </c>
      <c r="BT144" s="50"/>
      <c r="BV144" s="50"/>
      <c r="BX144" s="351"/>
      <c r="BY144" s="18"/>
      <c r="BZ144" s="471"/>
      <c r="CA144" s="50"/>
      <c r="CF144" s="50"/>
      <c r="CG144" s="18"/>
      <c r="CH144" s="471"/>
      <c r="CI144" s="18"/>
      <c r="CJ144" s="18"/>
      <c r="CK144" s="50"/>
      <c r="CO144" s="351"/>
      <c r="CP144" s="50"/>
      <c r="CQ144" s="471"/>
      <c r="CR144" s="18"/>
      <c r="CS144" s="18"/>
      <c r="CU144" s="50"/>
      <c r="CX144" s="351"/>
      <c r="CY144" s="18"/>
      <c r="CZ144" s="50"/>
      <c r="DA144" s="18"/>
      <c r="DB144" s="18"/>
      <c r="DG144" s="351"/>
      <c r="DH144" s="18"/>
      <c r="DI144" s="471"/>
      <c r="DJ144" s="18"/>
      <c r="DK144" s="18"/>
      <c r="DP144" s="381"/>
      <c r="DQ144" s="1"/>
      <c r="DR144" s="472"/>
      <c r="DS144" s="1"/>
      <c r="DT144" s="1"/>
      <c r="DY144" s="351"/>
      <c r="DZ144" s="18"/>
      <c r="EA144" s="471"/>
      <c r="EB144" s="18"/>
      <c r="EC144" s="18"/>
      <c r="EH144" s="351"/>
      <c r="EI144" s="18"/>
      <c r="EJ144" s="471"/>
      <c r="EK144" s="18"/>
      <c r="EL144" s="18"/>
      <c r="EQ144" s="351"/>
      <c r="ER144" s="18"/>
      <c r="ES144" s="471"/>
      <c r="ET144" s="18"/>
      <c r="EU144" s="18"/>
      <c r="EZ144" s="351"/>
      <c r="FA144" s="18"/>
      <c r="FB144" s="471"/>
      <c r="FC144" s="18"/>
      <c r="FD144" s="18"/>
      <c r="FI144" s="351"/>
      <c r="FJ144" s="18"/>
      <c r="FK144" s="471"/>
      <c r="FL144" s="18"/>
      <c r="FM144" s="18"/>
      <c r="FR144" s="351"/>
      <c r="FS144" s="18"/>
      <c r="FT144" s="471"/>
      <c r="FU144" s="18"/>
      <c r="FV144" s="18"/>
      <c r="GA144" s="351"/>
      <c r="GB144" s="18"/>
      <c r="GC144" s="471"/>
      <c r="GD144" s="18"/>
      <c r="GE144" s="18"/>
      <c r="GJ144" s="351"/>
      <c r="GK144" s="18"/>
      <c r="GL144" s="471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3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8"/>
      <c r="JE144" s="18"/>
      <c r="JF144" s="482"/>
      <c r="JG144" s="18"/>
      <c r="JH144" s="18"/>
      <c r="JM144" s="474"/>
      <c r="JN144" s="475"/>
      <c r="JV144" s="474"/>
      <c r="JW144" s="475"/>
      <c r="JX144" s="476"/>
      <c r="JY144" s="475"/>
      <c r="JZ144" s="475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6"/>
      <c r="LI144" s="18"/>
      <c r="LJ144" s="18"/>
      <c r="LO144" s="474"/>
      <c r="LP144" s="475"/>
      <c r="LQ144" s="471"/>
      <c r="LR144" s="475"/>
      <c r="LS144" s="475"/>
      <c r="MG144" s="475"/>
      <c r="MH144" s="18"/>
      <c r="MI144" s="18"/>
      <c r="MJ144" s="478"/>
      <c r="ML144" s="18"/>
      <c r="MP144" s="351"/>
      <c r="MQ144" s="18"/>
      <c r="MR144" s="18"/>
      <c r="MS144" s="18"/>
      <c r="MT144" s="18"/>
      <c r="MY144" s="60"/>
      <c r="MZ144" s="3"/>
      <c r="NA144" s="486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2355</v>
      </c>
      <c r="BI145" s="18"/>
      <c r="BJ145" s="89"/>
      <c r="BK145" s="50"/>
      <c r="BM145" s="89"/>
      <c r="BN145" s="49" t="s">
        <v>4603</v>
      </c>
      <c r="BO145" s="18"/>
      <c r="BP145" s="353"/>
      <c r="BQ145" s="173"/>
      <c r="BR145" s="18"/>
      <c r="BT145" s="50"/>
      <c r="BV145" s="50"/>
      <c r="BX145" s="351"/>
      <c r="BY145" s="18"/>
      <c r="BZ145" s="471"/>
      <c r="CA145" s="50"/>
      <c r="CC145" s="89"/>
      <c r="CD145" s="89"/>
      <c r="CE145" s="89"/>
      <c r="CF145" s="50"/>
      <c r="CG145" s="18"/>
      <c r="CH145" s="471"/>
      <c r="CI145" s="18"/>
      <c r="CJ145" s="18"/>
      <c r="CK145" s="50"/>
      <c r="CM145" s="89"/>
      <c r="CN145" s="89"/>
      <c r="CO145" s="351"/>
      <c r="CP145" s="50"/>
      <c r="CQ145" s="471"/>
      <c r="CR145" s="18"/>
      <c r="CS145" s="18"/>
      <c r="CU145" s="50"/>
      <c r="CW145" s="89"/>
      <c r="CX145" s="351"/>
      <c r="CY145" s="18"/>
      <c r="CZ145" s="50"/>
      <c r="DA145" s="18"/>
      <c r="DB145" s="18"/>
      <c r="DD145" s="89"/>
      <c r="DE145" s="89"/>
      <c r="DF145" s="89"/>
      <c r="DG145" s="351"/>
      <c r="DH145" s="18"/>
      <c r="DI145" s="471"/>
      <c r="DJ145" s="18"/>
      <c r="DK145" s="18"/>
      <c r="DM145" s="89"/>
      <c r="DN145" s="89"/>
      <c r="DO145" s="89"/>
      <c r="DP145" s="381"/>
      <c r="DQ145" s="1"/>
      <c r="DR145" s="472"/>
      <c r="DS145" s="1"/>
      <c r="DT145" s="1"/>
      <c r="DV145" s="89"/>
      <c r="DW145" s="89"/>
      <c r="DX145" s="89"/>
      <c r="DY145" s="351"/>
      <c r="DZ145" s="18"/>
      <c r="EA145" s="471"/>
      <c r="EB145" s="18"/>
      <c r="EC145" s="18"/>
      <c r="EE145" s="89"/>
      <c r="EF145" s="89"/>
      <c r="EG145" s="89"/>
      <c r="EH145" s="351"/>
      <c r="EI145" s="18"/>
      <c r="EJ145" s="471"/>
      <c r="EK145" s="18"/>
      <c r="EL145" s="18"/>
      <c r="EN145" s="89"/>
      <c r="EO145" s="89"/>
      <c r="EP145" s="89"/>
      <c r="EQ145" s="351"/>
      <c r="ER145" s="18"/>
      <c r="ES145" s="471"/>
      <c r="ET145" s="18"/>
      <c r="EU145" s="18"/>
      <c r="EW145" s="89"/>
      <c r="EX145" s="89"/>
      <c r="EY145" s="89"/>
      <c r="EZ145" s="351"/>
      <c r="FA145" s="18"/>
      <c r="FB145" s="471"/>
      <c r="FC145" s="18"/>
      <c r="FD145" s="18"/>
      <c r="FF145" s="89"/>
      <c r="FG145" s="89"/>
      <c r="FH145" s="89"/>
      <c r="FI145" s="351"/>
      <c r="FJ145" s="18"/>
      <c r="FK145" s="471"/>
      <c r="FL145" s="18"/>
      <c r="FM145" s="18"/>
      <c r="FO145" s="89"/>
      <c r="FP145" s="89"/>
      <c r="FQ145" s="89"/>
      <c r="FR145" s="351"/>
      <c r="FS145" s="18"/>
      <c r="FT145" s="471"/>
      <c r="FU145" s="18"/>
      <c r="FV145" s="18"/>
      <c r="FX145" s="89"/>
      <c r="FY145" s="89"/>
      <c r="FZ145" s="89"/>
      <c r="GA145" s="351"/>
      <c r="GB145" s="18"/>
      <c r="GC145" s="471"/>
      <c r="GD145" s="18"/>
      <c r="GE145" s="18"/>
      <c r="GG145" s="89"/>
      <c r="GH145" s="89"/>
      <c r="GI145" s="89"/>
      <c r="GJ145" s="351"/>
      <c r="GK145" s="18"/>
      <c r="GL145" s="471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3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1"/>
      <c r="JG145" s="18"/>
      <c r="JH145" s="18"/>
      <c r="JI145" s="89"/>
      <c r="JJ145" s="89"/>
      <c r="JK145" s="89"/>
      <c r="JL145" s="89"/>
      <c r="JM145" s="474"/>
      <c r="JN145" s="475"/>
      <c r="JP145" s="89"/>
      <c r="JQ145" s="89"/>
      <c r="JR145" s="89"/>
      <c r="JS145" s="89"/>
      <c r="JT145" s="89"/>
      <c r="JU145" s="89"/>
      <c r="JV145" s="474"/>
      <c r="JW145" s="475"/>
      <c r="JX145" s="476"/>
      <c r="JY145" s="475"/>
      <c r="JZ145" s="475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6"/>
      <c r="LI145" s="18"/>
      <c r="LJ145" s="18"/>
      <c r="LK145" s="89"/>
      <c r="LL145" s="89"/>
      <c r="LM145" s="89"/>
      <c r="LN145" s="89"/>
      <c r="LO145" s="474"/>
      <c r="LP145" s="475"/>
      <c r="LQ145" s="471"/>
      <c r="LR145" s="475"/>
      <c r="LS145" s="475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5"/>
      <c r="MH145" s="18"/>
      <c r="MI145" s="18"/>
      <c r="MJ145" s="478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6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1873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2361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4606</v>
      </c>
      <c r="BS146" s="60" t="s">
        <v>1408</v>
      </c>
      <c r="BT146" s="50"/>
      <c r="BV146" s="50"/>
      <c r="BX146" s="351"/>
      <c r="BY146" s="18"/>
      <c r="BZ146" s="471"/>
      <c r="CA146" s="50"/>
      <c r="CF146" s="50"/>
      <c r="CG146" s="18"/>
      <c r="CH146" s="471"/>
      <c r="CI146" s="18"/>
      <c r="CJ146" s="18"/>
      <c r="CK146" s="50"/>
      <c r="CO146" s="351"/>
      <c r="CP146" s="50"/>
      <c r="CQ146" s="471"/>
      <c r="CR146" s="18"/>
      <c r="CS146" s="18"/>
      <c r="CU146" s="50"/>
      <c r="CX146" s="351"/>
      <c r="CY146" s="18"/>
      <c r="CZ146" s="50"/>
      <c r="DA146" s="18"/>
      <c r="DB146" s="18"/>
      <c r="DG146" s="351"/>
      <c r="DH146" s="18"/>
      <c r="DI146" s="471"/>
      <c r="DJ146" s="18"/>
      <c r="DK146" s="18"/>
      <c r="DP146" s="381"/>
      <c r="DQ146" s="1"/>
      <c r="DR146" s="472"/>
      <c r="DS146" s="1"/>
      <c r="DT146" s="1"/>
      <c r="DY146" s="351"/>
      <c r="DZ146" s="18"/>
      <c r="EA146" s="471"/>
      <c r="EB146" s="18"/>
      <c r="EC146" s="18"/>
      <c r="EH146" s="351"/>
      <c r="EI146" s="18"/>
      <c r="EJ146" s="471"/>
      <c r="EK146" s="18"/>
      <c r="EL146" s="18"/>
      <c r="EQ146" s="351"/>
      <c r="ER146" s="18"/>
      <c r="ES146" s="471"/>
      <c r="ET146" s="18"/>
      <c r="EU146" s="18"/>
      <c r="EZ146" s="351"/>
      <c r="FA146" s="18"/>
      <c r="FB146" s="471"/>
      <c r="FC146" s="18"/>
      <c r="FD146" s="18"/>
      <c r="FI146" s="351"/>
      <c r="FJ146" s="18"/>
      <c r="FK146" s="471"/>
      <c r="FL146" s="18"/>
      <c r="FM146" s="18"/>
      <c r="FR146" s="351"/>
      <c r="FS146" s="18"/>
      <c r="FT146" s="471"/>
      <c r="FU146" s="18"/>
      <c r="FV146" s="18"/>
      <c r="GA146" s="351"/>
      <c r="GB146" s="18"/>
      <c r="GC146" s="471"/>
      <c r="GD146" s="18"/>
      <c r="GE146" s="18"/>
      <c r="GJ146" s="351"/>
      <c r="GK146" s="18"/>
      <c r="GL146" s="471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3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1"/>
      <c r="JG146" s="18"/>
      <c r="JH146" s="18"/>
      <c r="JM146" s="474"/>
      <c r="JN146" s="475"/>
      <c r="JV146" s="474"/>
      <c r="JW146" s="475"/>
      <c r="JX146" s="476"/>
      <c r="JY146" s="475"/>
      <c r="JZ146" s="475"/>
      <c r="KE146" s="351"/>
      <c r="KF146" s="18"/>
      <c r="KH146" s="18"/>
      <c r="KI146" s="18"/>
      <c r="KN146" s="351"/>
      <c r="KO146" s="18"/>
      <c r="KW146" s="351"/>
      <c r="KX146" s="18"/>
      <c r="LF146" s="481"/>
      <c r="LG146" s="18"/>
      <c r="LH146" s="477"/>
      <c r="LI146" s="18"/>
      <c r="LJ146" s="18"/>
      <c r="LO146" s="474"/>
      <c r="LP146" s="475"/>
      <c r="LQ146" s="471"/>
      <c r="LR146" s="475"/>
      <c r="LS146" s="475"/>
      <c r="MG146" s="475"/>
      <c r="MH146" s="18"/>
      <c r="MI146" s="18"/>
      <c r="MJ146" s="478"/>
      <c r="ML146" s="18"/>
      <c r="MP146" s="351"/>
      <c r="MQ146" s="18"/>
      <c r="MR146" s="18"/>
      <c r="MS146" s="18"/>
      <c r="MT146" s="18"/>
      <c r="MY146" s="483"/>
      <c r="MZ146" s="3"/>
      <c r="NA146" s="479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2355</v>
      </c>
      <c r="BI147" s="18"/>
      <c r="BJ147" s="89"/>
      <c r="BK147" s="50"/>
      <c r="BM147" s="89"/>
      <c r="BN147" s="49" t="s">
        <v>4603</v>
      </c>
      <c r="BO147" s="18"/>
      <c r="BP147" s="353"/>
      <c r="BQ147" s="173"/>
      <c r="BR147" s="18"/>
      <c r="BT147" s="50"/>
      <c r="BV147" s="50"/>
      <c r="BX147" s="478"/>
      <c r="BY147" s="18"/>
      <c r="BZ147" s="471"/>
      <c r="CA147" s="50"/>
      <c r="CC147" s="89"/>
      <c r="CD147" s="89"/>
      <c r="CE147" s="89"/>
      <c r="CF147" s="50"/>
      <c r="CG147" s="18"/>
      <c r="CH147" s="471"/>
      <c r="CI147" s="18"/>
      <c r="CJ147" s="18"/>
      <c r="CK147" s="50"/>
      <c r="CM147" s="89"/>
      <c r="CN147" s="89"/>
      <c r="CO147" s="478"/>
      <c r="CP147" s="50"/>
      <c r="CQ147" s="471"/>
      <c r="CR147" s="18"/>
      <c r="CS147" s="18"/>
      <c r="CU147" s="50"/>
      <c r="CW147" s="89"/>
      <c r="CX147" s="478"/>
      <c r="CY147" s="18"/>
      <c r="CZ147" s="50"/>
      <c r="DA147" s="18"/>
      <c r="DB147" s="18"/>
      <c r="DD147" s="89"/>
      <c r="DE147" s="89"/>
      <c r="DF147" s="89"/>
      <c r="DG147" s="478"/>
      <c r="DH147" s="18"/>
      <c r="DI147" s="471"/>
      <c r="DJ147" s="18"/>
      <c r="DK147" s="18"/>
      <c r="DM147" s="89"/>
      <c r="DN147" s="89"/>
      <c r="DO147" s="89"/>
      <c r="DP147" s="480"/>
      <c r="DQ147" s="1"/>
      <c r="DR147" s="472"/>
      <c r="DS147" s="1"/>
      <c r="DT147" s="1"/>
      <c r="DV147" s="89"/>
      <c r="DW147" s="89"/>
      <c r="DX147" s="89"/>
      <c r="DY147" s="478"/>
      <c r="DZ147" s="18"/>
      <c r="EA147" s="471"/>
      <c r="EB147" s="18"/>
      <c r="EC147" s="18"/>
      <c r="EE147" s="89"/>
      <c r="EF147" s="89"/>
      <c r="EG147" s="89"/>
      <c r="EH147" s="478"/>
      <c r="EI147" s="18"/>
      <c r="EJ147" s="471"/>
      <c r="EK147" s="18"/>
      <c r="EL147" s="18"/>
      <c r="EN147" s="89"/>
      <c r="EO147" s="89"/>
      <c r="EP147" s="89"/>
      <c r="EQ147" s="478"/>
      <c r="ER147" s="18"/>
      <c r="ES147" s="471"/>
      <c r="ET147" s="18"/>
      <c r="EU147" s="18"/>
      <c r="EW147" s="89"/>
      <c r="EX147" s="89"/>
      <c r="EY147" s="89"/>
      <c r="EZ147" s="478"/>
      <c r="FA147" s="18"/>
      <c r="FB147" s="471"/>
      <c r="FC147" s="18"/>
      <c r="FD147" s="18"/>
      <c r="FF147" s="89"/>
      <c r="FG147" s="89"/>
      <c r="FH147" s="89"/>
      <c r="FI147" s="478"/>
      <c r="FJ147" s="18"/>
      <c r="FK147" s="471"/>
      <c r="FL147" s="18"/>
      <c r="FM147" s="18"/>
      <c r="FO147" s="89"/>
      <c r="FP147" s="89"/>
      <c r="FQ147" s="89"/>
      <c r="FR147" s="481"/>
      <c r="FS147" s="18"/>
      <c r="FT147" s="471"/>
      <c r="FU147" s="18"/>
      <c r="FV147" s="18"/>
      <c r="FX147" s="89"/>
      <c r="FY147" s="89"/>
      <c r="FZ147" s="89"/>
      <c r="GA147" s="478"/>
      <c r="GB147" s="18"/>
      <c r="GC147" s="471"/>
      <c r="GD147" s="18"/>
      <c r="GE147" s="18"/>
      <c r="GG147" s="89"/>
      <c r="GH147" s="89"/>
      <c r="GI147" s="89"/>
      <c r="GJ147" s="478"/>
      <c r="GK147" s="18"/>
      <c r="GL147" s="471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1"/>
      <c r="HC147" s="18"/>
      <c r="HE147" s="18"/>
      <c r="HF147" s="18"/>
      <c r="HG147" s="89"/>
      <c r="HH147" s="89"/>
      <c r="HI147" s="89"/>
      <c r="HJ147" s="89"/>
      <c r="HK147" s="481"/>
      <c r="HL147" s="18"/>
      <c r="HN147" s="18"/>
      <c r="HO147" s="18"/>
      <c r="HP147" s="89"/>
      <c r="HQ147" s="89"/>
      <c r="HR147" s="89"/>
      <c r="HS147" s="89"/>
      <c r="HT147" s="18"/>
      <c r="HU147" s="473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8"/>
      <c r="IM147" s="18"/>
      <c r="IO147" s="18"/>
      <c r="IP147" s="18"/>
      <c r="IQ147" s="89"/>
      <c r="IR147" s="89"/>
      <c r="IS147" s="89"/>
      <c r="IT147" s="89"/>
      <c r="IU147" s="481"/>
      <c r="IV147" s="18"/>
      <c r="IX147" s="18"/>
      <c r="IY147" s="18"/>
      <c r="IZ147" s="89"/>
      <c r="JA147" s="89"/>
      <c r="JB147" s="89"/>
      <c r="JC147" s="89"/>
      <c r="JD147" s="478"/>
      <c r="JE147" s="18"/>
      <c r="JF147" s="482"/>
      <c r="JG147" s="18"/>
      <c r="JH147" s="18"/>
      <c r="JI147" s="89"/>
      <c r="JJ147" s="89"/>
      <c r="JK147" s="89"/>
      <c r="JL147" s="89"/>
      <c r="JM147" s="478"/>
      <c r="JN147" s="475"/>
      <c r="JP147" s="89"/>
      <c r="JQ147" s="89"/>
      <c r="JR147" s="89"/>
      <c r="JS147" s="89"/>
      <c r="JT147" s="89"/>
      <c r="JU147" s="89"/>
      <c r="JV147" s="478"/>
      <c r="JW147" s="475"/>
      <c r="JX147" s="476"/>
      <c r="JY147" s="475"/>
      <c r="JZ147" s="475"/>
      <c r="KB147" s="89"/>
      <c r="KC147" s="89"/>
      <c r="KD147" s="89"/>
      <c r="KE147" s="481"/>
      <c r="KF147" s="18"/>
      <c r="KH147" s="18"/>
      <c r="KI147" s="18"/>
      <c r="KJ147" s="89"/>
      <c r="KK147" s="89"/>
      <c r="KL147" s="89"/>
      <c r="KM147" s="89"/>
      <c r="KN147" s="481"/>
      <c r="KO147" s="18"/>
      <c r="KQ147" s="89"/>
      <c r="KR147" s="89"/>
      <c r="KS147" s="89"/>
      <c r="KT147" s="89"/>
      <c r="KU147" s="89"/>
      <c r="KV147" s="89"/>
      <c r="KW147" s="481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6"/>
      <c r="LI147" s="18"/>
      <c r="LJ147" s="18"/>
      <c r="LK147" s="89"/>
      <c r="LL147" s="89"/>
      <c r="LM147" s="89"/>
      <c r="LN147" s="89"/>
      <c r="LO147" s="478"/>
      <c r="LP147" s="475"/>
      <c r="LQ147" s="471"/>
      <c r="LR147" s="475"/>
      <c r="LS147" s="475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5"/>
      <c r="MH147" s="18"/>
      <c r="MI147" s="18"/>
      <c r="MJ147" s="478"/>
      <c r="ML147" s="18"/>
      <c r="MN147" s="89"/>
      <c r="MO147" s="89"/>
      <c r="MP147" s="481"/>
      <c r="MQ147" s="18"/>
      <c r="MR147" s="18"/>
      <c r="MS147" s="18"/>
      <c r="MT147" s="18"/>
      <c r="MW147" s="89"/>
      <c r="MX147" s="89"/>
      <c r="MY147" s="3"/>
      <c r="MZ147" s="3"/>
      <c r="NA147" s="486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1874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2362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4607</v>
      </c>
      <c r="BS148" s="60" t="s">
        <v>1409</v>
      </c>
      <c r="BT148" s="50"/>
      <c r="BV148" s="50"/>
      <c r="BX148" s="18"/>
      <c r="BY148" s="18"/>
      <c r="BZ148" s="471"/>
      <c r="CA148" s="50"/>
      <c r="CF148" s="50"/>
      <c r="CG148" s="18"/>
      <c r="CH148" s="471"/>
      <c r="CI148" s="18"/>
      <c r="CJ148" s="18"/>
      <c r="CK148" s="50"/>
      <c r="CO148" s="18"/>
      <c r="CP148" s="50"/>
      <c r="CQ148" s="471"/>
      <c r="CR148" s="18"/>
      <c r="CS148" s="18"/>
      <c r="CU148" s="50"/>
      <c r="CX148" s="18"/>
      <c r="CY148" s="18"/>
      <c r="CZ148" s="50"/>
      <c r="DA148" s="18"/>
      <c r="DB148" s="18"/>
      <c r="DG148" s="18"/>
      <c r="DH148" s="18"/>
      <c r="DI148" s="471"/>
      <c r="DJ148" s="18"/>
      <c r="DK148" s="18"/>
      <c r="DP148" s="1"/>
      <c r="DQ148" s="1"/>
      <c r="DR148" s="472"/>
      <c r="DS148" s="1"/>
      <c r="DT148" s="1"/>
      <c r="DY148" s="18"/>
      <c r="DZ148" s="18"/>
      <c r="EA148" s="471"/>
      <c r="EB148" s="18"/>
      <c r="EC148" s="18"/>
      <c r="EH148" s="18"/>
      <c r="EI148" s="18"/>
      <c r="EJ148" s="471"/>
      <c r="EK148" s="18"/>
      <c r="EL148" s="18"/>
      <c r="EQ148" s="18"/>
      <c r="ER148" s="18"/>
      <c r="ES148" s="471"/>
      <c r="ET148" s="18"/>
      <c r="EU148" s="18"/>
      <c r="EZ148" s="18"/>
      <c r="FA148" s="18"/>
      <c r="FB148" s="471"/>
      <c r="FC148" s="18"/>
      <c r="FD148" s="18"/>
      <c r="FI148" s="18"/>
      <c r="FJ148" s="18"/>
      <c r="FK148" s="471"/>
      <c r="FL148" s="18"/>
      <c r="FM148" s="18"/>
      <c r="FR148" s="18"/>
      <c r="FS148" s="18"/>
      <c r="FT148" s="471"/>
      <c r="FU148" s="18"/>
      <c r="FV148" s="18"/>
      <c r="GA148" s="18"/>
      <c r="GB148" s="18"/>
      <c r="GC148" s="471"/>
      <c r="GD148" s="18"/>
      <c r="GE148" s="18"/>
      <c r="GJ148" s="18"/>
      <c r="GK148" s="18"/>
      <c r="GL148" s="471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3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1"/>
      <c r="JG148" s="18"/>
      <c r="JH148" s="18"/>
      <c r="JM148" s="475"/>
      <c r="JN148" s="475"/>
      <c r="JV148" s="475"/>
      <c r="JW148" s="475"/>
      <c r="JX148" s="476"/>
      <c r="JY148" s="475"/>
      <c r="JZ148" s="475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6"/>
      <c r="LI148" s="18"/>
      <c r="LJ148" s="18"/>
      <c r="LO148" s="475"/>
      <c r="LP148" s="475"/>
      <c r="LQ148" s="471"/>
      <c r="LR148" s="475"/>
      <c r="LS148" s="475"/>
      <c r="MG148" s="475"/>
      <c r="MH148" s="18"/>
      <c r="MI148" s="18"/>
      <c r="MJ148" s="478"/>
      <c r="ML148" s="18"/>
      <c r="MP148" s="18"/>
      <c r="MQ148" s="18"/>
      <c r="MR148" s="18"/>
      <c r="MS148" s="18"/>
      <c r="MT148" s="18"/>
      <c r="MY148" s="3"/>
      <c r="MZ148" s="63"/>
      <c r="NA148" s="486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1947</v>
      </c>
      <c r="AX149" s="18"/>
      <c r="AY149" s="89"/>
      <c r="AZ149" s="18"/>
      <c r="BA149"/>
      <c r="BB149" s="50"/>
      <c r="BC149"/>
      <c r="BE149" s="49" t="s">
        <v>2355</v>
      </c>
      <c r="BI149" s="18"/>
      <c r="BK149" s="50"/>
      <c r="BN149" s="49" t="s">
        <v>4603</v>
      </c>
      <c r="BO149" s="18"/>
      <c r="BP149" s="353"/>
      <c r="BQ149" s="173"/>
      <c r="BR149" s="18"/>
      <c r="BT149" s="50"/>
      <c r="BV149" s="50"/>
      <c r="BX149" s="351"/>
      <c r="BY149" s="18"/>
      <c r="BZ149" s="471"/>
      <c r="CA149" s="50"/>
      <c r="CF149" s="50"/>
      <c r="CG149" s="18"/>
      <c r="CH149" s="471"/>
      <c r="CI149" s="18"/>
      <c r="CJ149" s="18"/>
      <c r="CK149" s="50"/>
      <c r="CO149" s="351"/>
      <c r="CP149" s="50"/>
      <c r="CQ149" s="471"/>
      <c r="CR149" s="18"/>
      <c r="CS149" s="18"/>
      <c r="CU149" s="50"/>
      <c r="CX149" s="351"/>
      <c r="CY149" s="18"/>
      <c r="CZ149" s="50"/>
      <c r="DA149" s="18"/>
      <c r="DB149" s="18"/>
      <c r="DG149" s="351"/>
      <c r="DH149" s="18"/>
      <c r="DI149" s="471"/>
      <c r="DJ149" s="18"/>
      <c r="DK149" s="18"/>
      <c r="DP149" s="381"/>
      <c r="DQ149" s="1"/>
      <c r="DR149" s="472"/>
      <c r="DS149" s="1"/>
      <c r="DT149" s="1"/>
      <c r="DY149" s="351"/>
      <c r="DZ149" s="18"/>
      <c r="EA149" s="471"/>
      <c r="EB149" s="18"/>
      <c r="EC149" s="18"/>
      <c r="EH149" s="351"/>
      <c r="EI149" s="18"/>
      <c r="EJ149" s="471"/>
      <c r="EK149" s="18"/>
      <c r="EL149" s="18"/>
      <c r="EQ149" s="351"/>
      <c r="ER149" s="18"/>
      <c r="ES149" s="471"/>
      <c r="ET149" s="18"/>
      <c r="EU149" s="18"/>
      <c r="EZ149" s="351"/>
      <c r="FA149" s="18"/>
      <c r="FB149" s="471"/>
      <c r="FC149" s="18"/>
      <c r="FD149" s="18"/>
      <c r="FI149" s="351"/>
      <c r="FJ149" s="18"/>
      <c r="FK149" s="471"/>
      <c r="FL149" s="18"/>
      <c r="FM149" s="18"/>
      <c r="FR149" s="351"/>
      <c r="FS149" s="18"/>
      <c r="FT149" s="471"/>
      <c r="FU149" s="18"/>
      <c r="FV149" s="18"/>
      <c r="GA149" s="351"/>
      <c r="GB149" s="18"/>
      <c r="GC149" s="471"/>
      <c r="GD149" s="18"/>
      <c r="GE149" s="18"/>
      <c r="GJ149" s="351"/>
      <c r="GK149" s="18"/>
      <c r="GL149" s="471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3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1"/>
      <c r="JG149" s="18"/>
      <c r="JH149" s="18"/>
      <c r="JM149" s="474"/>
      <c r="JN149" s="475"/>
      <c r="JV149" s="474"/>
      <c r="JW149" s="475"/>
      <c r="JX149" s="476"/>
      <c r="JY149" s="475"/>
      <c r="JZ149" s="475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7"/>
      <c r="LI149" s="18"/>
      <c r="LJ149" s="18"/>
      <c r="LO149" s="474"/>
      <c r="LP149" s="475"/>
      <c r="LQ149" s="471"/>
      <c r="LR149" s="475"/>
      <c r="LS149" s="475"/>
      <c r="MG149" s="475"/>
      <c r="MH149" s="18"/>
      <c r="MI149" s="18"/>
      <c r="MJ149" s="478"/>
      <c r="ML149" s="18"/>
      <c r="MP149" s="351"/>
      <c r="MQ149" s="18"/>
      <c r="MR149" s="18"/>
      <c r="MS149" s="18"/>
      <c r="MT149" s="18"/>
      <c r="MY149" s="60"/>
      <c r="MZ149" s="3"/>
      <c r="NA149" s="479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1875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2363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4608</v>
      </c>
      <c r="BS150" s="60" t="s">
        <v>1410</v>
      </c>
      <c r="BT150" s="50"/>
      <c r="BV150" s="50"/>
      <c r="BX150" s="18"/>
      <c r="BY150" s="18"/>
      <c r="BZ150" s="471"/>
      <c r="CA150" s="50"/>
      <c r="CF150" s="50"/>
      <c r="CG150" s="18"/>
      <c r="CH150" s="471"/>
      <c r="CI150" s="18"/>
      <c r="CJ150" s="18"/>
      <c r="CK150" s="50"/>
      <c r="CO150" s="18"/>
      <c r="CP150" s="50"/>
      <c r="CQ150" s="471"/>
      <c r="CR150" s="18"/>
      <c r="CS150" s="18"/>
      <c r="CU150" s="50"/>
      <c r="CX150" s="18"/>
      <c r="CY150" s="18"/>
      <c r="CZ150" s="50"/>
      <c r="DA150" s="18"/>
      <c r="DB150" s="18"/>
      <c r="DG150" s="18"/>
      <c r="DH150" s="18"/>
      <c r="DI150" s="471"/>
      <c r="DJ150" s="18"/>
      <c r="DK150" s="18"/>
      <c r="DP150" s="1"/>
      <c r="DQ150" s="1"/>
      <c r="DR150" s="472"/>
      <c r="DS150" s="1"/>
      <c r="DT150" s="1"/>
      <c r="DY150" s="18"/>
      <c r="DZ150" s="18"/>
      <c r="EA150" s="471"/>
      <c r="EB150" s="18"/>
      <c r="EC150" s="18"/>
      <c r="EH150" s="18"/>
      <c r="EI150" s="18"/>
      <c r="EJ150" s="471"/>
      <c r="EK150" s="18"/>
      <c r="EL150" s="18"/>
      <c r="EQ150" s="18"/>
      <c r="ER150" s="18"/>
      <c r="ES150" s="471"/>
      <c r="ET150" s="18"/>
      <c r="EU150" s="18"/>
      <c r="EZ150" s="18"/>
      <c r="FA150" s="18"/>
      <c r="FB150" s="471"/>
      <c r="FC150" s="18"/>
      <c r="FD150" s="18"/>
      <c r="FI150" s="18"/>
      <c r="FJ150" s="18"/>
      <c r="FK150" s="471"/>
      <c r="FL150" s="18"/>
      <c r="FM150" s="18"/>
      <c r="FR150" s="18"/>
      <c r="FS150" s="18"/>
      <c r="FT150" s="471"/>
      <c r="FU150" s="18"/>
      <c r="FV150" s="18"/>
      <c r="GA150" s="18"/>
      <c r="GB150" s="18"/>
      <c r="GC150" s="471"/>
      <c r="GD150" s="18"/>
      <c r="GE150" s="18"/>
      <c r="GJ150" s="18"/>
      <c r="GK150" s="18"/>
      <c r="GL150" s="471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3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2"/>
      <c r="JG150" s="18"/>
      <c r="JH150" s="18"/>
      <c r="JM150" s="475"/>
      <c r="JN150" s="475"/>
      <c r="JV150" s="475"/>
      <c r="JW150" s="475"/>
      <c r="JX150" s="476"/>
      <c r="JY150" s="475"/>
      <c r="JZ150" s="475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6"/>
      <c r="LI150" s="18"/>
      <c r="LJ150" s="18"/>
      <c r="LO150" s="475"/>
      <c r="LP150" s="475"/>
      <c r="LQ150" s="471"/>
      <c r="LR150" s="475"/>
      <c r="LS150" s="475"/>
      <c r="MG150" s="475"/>
      <c r="MH150" s="18"/>
      <c r="MI150" s="18"/>
      <c r="MJ150" s="478"/>
      <c r="ML150" s="18"/>
      <c r="MP150" s="18"/>
      <c r="MQ150" s="18"/>
      <c r="MR150" s="18"/>
      <c r="MS150" s="18"/>
      <c r="MT150" s="18"/>
      <c r="MY150" s="60"/>
      <c r="MZ150" s="3"/>
      <c r="NA150" s="486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3116</v>
      </c>
      <c r="BI151" s="18"/>
      <c r="BJ151" s="89"/>
      <c r="BK151" s="50"/>
      <c r="BM151" s="89"/>
      <c r="BN151" s="49" t="s">
        <v>4603</v>
      </c>
      <c r="BO151" s="18"/>
      <c r="BP151" s="353"/>
      <c r="BQ151" s="173"/>
      <c r="BR151" s="18"/>
      <c r="BT151" s="50"/>
      <c r="BV151" s="50"/>
      <c r="BX151" s="351"/>
      <c r="BY151" s="18"/>
      <c r="BZ151" s="471"/>
      <c r="CA151" s="50"/>
      <c r="CC151" s="89"/>
      <c r="CD151" s="89"/>
      <c r="CE151" s="89"/>
      <c r="CF151" s="50"/>
      <c r="CG151" s="18"/>
      <c r="CH151" s="471"/>
      <c r="CI151" s="18"/>
      <c r="CJ151" s="18"/>
      <c r="CK151" s="50"/>
      <c r="CM151" s="89"/>
      <c r="CN151" s="89"/>
      <c r="CO151" s="351"/>
      <c r="CP151" s="50"/>
      <c r="CQ151" s="471"/>
      <c r="CR151" s="18"/>
      <c r="CS151" s="18"/>
      <c r="CU151" s="50"/>
      <c r="CW151" s="89"/>
      <c r="CX151" s="351"/>
      <c r="CY151" s="18"/>
      <c r="CZ151" s="50"/>
      <c r="DA151" s="18"/>
      <c r="DB151" s="18"/>
      <c r="DD151" s="89"/>
      <c r="DE151" s="89"/>
      <c r="DF151" s="89"/>
      <c r="DG151" s="351"/>
      <c r="DH151" s="18"/>
      <c r="DI151" s="471"/>
      <c r="DJ151" s="18"/>
      <c r="DK151" s="18"/>
      <c r="DM151" s="89"/>
      <c r="DN151" s="89"/>
      <c r="DO151" s="89"/>
      <c r="DP151" s="381"/>
      <c r="DQ151" s="1"/>
      <c r="DR151" s="472"/>
      <c r="DS151" s="1"/>
      <c r="DT151" s="1"/>
      <c r="DV151" s="89"/>
      <c r="DW151" s="89"/>
      <c r="DX151" s="89"/>
      <c r="DY151" s="351"/>
      <c r="DZ151" s="18"/>
      <c r="EA151" s="471"/>
      <c r="EB151" s="18"/>
      <c r="EC151" s="18"/>
      <c r="EE151" s="89"/>
      <c r="EF151" s="89"/>
      <c r="EG151" s="89"/>
      <c r="EH151" s="351"/>
      <c r="EI151" s="18"/>
      <c r="EJ151" s="471"/>
      <c r="EK151" s="18"/>
      <c r="EL151" s="18"/>
      <c r="EN151" s="89"/>
      <c r="EO151" s="89"/>
      <c r="EP151" s="89"/>
      <c r="EQ151" s="351"/>
      <c r="ER151" s="18"/>
      <c r="ES151" s="471"/>
      <c r="ET151" s="18"/>
      <c r="EU151" s="18"/>
      <c r="EW151" s="89"/>
      <c r="EX151" s="89"/>
      <c r="EY151" s="89"/>
      <c r="EZ151" s="351"/>
      <c r="FA151" s="18"/>
      <c r="FB151" s="471"/>
      <c r="FC151" s="18"/>
      <c r="FD151" s="18"/>
      <c r="FF151" s="89"/>
      <c r="FG151" s="89"/>
      <c r="FH151" s="89"/>
      <c r="FI151" s="351"/>
      <c r="FJ151" s="18"/>
      <c r="FK151" s="471"/>
      <c r="FL151" s="18"/>
      <c r="FM151" s="18"/>
      <c r="FO151" s="89"/>
      <c r="FP151" s="89"/>
      <c r="FQ151" s="89"/>
      <c r="FR151" s="351"/>
      <c r="FS151" s="18"/>
      <c r="FT151" s="471"/>
      <c r="FU151" s="18"/>
      <c r="FV151" s="18"/>
      <c r="FX151" s="89"/>
      <c r="FY151" s="89"/>
      <c r="FZ151" s="89"/>
      <c r="GA151" s="351"/>
      <c r="GB151" s="18"/>
      <c r="GC151" s="471"/>
      <c r="GD151" s="18"/>
      <c r="GE151" s="18"/>
      <c r="GG151" s="89"/>
      <c r="GH151" s="89"/>
      <c r="GI151" s="89"/>
      <c r="GJ151" s="351"/>
      <c r="GK151" s="18"/>
      <c r="GL151" s="471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3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1"/>
      <c r="JG151" s="18"/>
      <c r="JH151" s="18"/>
      <c r="JI151" s="89"/>
      <c r="JJ151" s="89"/>
      <c r="JK151" s="89"/>
      <c r="JL151" s="89"/>
      <c r="JM151" s="474"/>
      <c r="JN151" s="475"/>
      <c r="JP151" s="89"/>
      <c r="JQ151" s="89"/>
      <c r="JR151" s="89"/>
      <c r="JS151" s="89"/>
      <c r="JT151" s="89"/>
      <c r="JU151" s="89"/>
      <c r="JV151" s="474"/>
      <c r="JW151" s="475"/>
      <c r="JX151" s="476"/>
      <c r="JY151" s="475"/>
      <c r="JZ151" s="475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6"/>
      <c r="LI151" s="18"/>
      <c r="LJ151" s="18"/>
      <c r="LK151" s="89"/>
      <c r="LL151" s="89"/>
      <c r="LM151" s="89"/>
      <c r="LN151" s="89"/>
      <c r="LO151" s="474"/>
      <c r="LP151" s="475"/>
      <c r="LQ151" s="471"/>
      <c r="LR151" s="475"/>
      <c r="LS151" s="475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5"/>
      <c r="MH151" s="18"/>
      <c r="MI151" s="18"/>
      <c r="MJ151" s="478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6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1876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2364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4609</v>
      </c>
      <c r="BS152" s="60" t="s">
        <v>1411</v>
      </c>
      <c r="BT152" s="50"/>
      <c r="BV152" s="50"/>
      <c r="BX152" s="18"/>
      <c r="BY152" s="18"/>
      <c r="BZ152" s="471"/>
      <c r="CA152" s="50"/>
      <c r="CF152" s="50"/>
      <c r="CG152" s="18"/>
      <c r="CH152" s="471"/>
      <c r="CI152" s="18"/>
      <c r="CJ152" s="18"/>
      <c r="CK152" s="50"/>
      <c r="CO152" s="18"/>
      <c r="CP152" s="50"/>
      <c r="CQ152" s="471"/>
      <c r="CR152" s="18"/>
      <c r="CS152" s="18"/>
      <c r="CU152" s="50"/>
      <c r="CX152" s="18"/>
      <c r="CY152" s="18"/>
      <c r="CZ152" s="50"/>
      <c r="DA152" s="18"/>
      <c r="DB152" s="18"/>
      <c r="DG152" s="18"/>
      <c r="DH152" s="18"/>
      <c r="DI152" s="471"/>
      <c r="DJ152" s="18"/>
      <c r="DK152" s="18"/>
      <c r="DP152" s="1"/>
      <c r="DQ152" s="1"/>
      <c r="DR152" s="472"/>
      <c r="DS152" s="1"/>
      <c r="DT152" s="1"/>
      <c r="DY152" s="18"/>
      <c r="DZ152" s="18"/>
      <c r="EA152" s="471"/>
      <c r="EB152" s="18"/>
      <c r="EC152" s="18"/>
      <c r="EH152" s="18"/>
      <c r="EI152" s="18"/>
      <c r="EJ152" s="471"/>
      <c r="EK152" s="18"/>
      <c r="EL152" s="18"/>
      <c r="EQ152" s="18"/>
      <c r="ER152" s="18"/>
      <c r="ES152" s="471"/>
      <c r="ET152" s="18"/>
      <c r="EU152" s="18"/>
      <c r="EZ152" s="18"/>
      <c r="FA152" s="18"/>
      <c r="FB152" s="471"/>
      <c r="FC152" s="18"/>
      <c r="FD152" s="18"/>
      <c r="FI152" s="18"/>
      <c r="FJ152" s="18"/>
      <c r="FK152" s="471"/>
      <c r="FL152" s="18"/>
      <c r="FM152" s="18"/>
      <c r="FR152" s="18"/>
      <c r="FS152" s="18"/>
      <c r="FT152" s="471"/>
      <c r="FU152" s="18"/>
      <c r="FV152" s="18"/>
      <c r="GA152" s="18"/>
      <c r="GB152" s="18"/>
      <c r="GC152" s="471"/>
      <c r="GD152" s="18"/>
      <c r="GE152" s="18"/>
      <c r="GJ152" s="18"/>
      <c r="GK152" s="18"/>
      <c r="GL152" s="471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3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1"/>
      <c r="JG152" s="18"/>
      <c r="JH152" s="18"/>
      <c r="JM152" s="475"/>
      <c r="JN152" s="475"/>
      <c r="JV152" s="475"/>
      <c r="JW152" s="475"/>
      <c r="JX152" s="476"/>
      <c r="JY152" s="475"/>
      <c r="JZ152" s="475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6"/>
      <c r="LI152" s="18"/>
      <c r="LJ152" s="18"/>
      <c r="LO152" s="475"/>
      <c r="LP152" s="475"/>
      <c r="LQ152" s="471"/>
      <c r="LR152" s="475"/>
      <c r="LS152" s="475"/>
      <c r="MG152" s="475"/>
      <c r="MH152" s="18"/>
      <c r="MI152" s="18"/>
      <c r="MJ152" s="478"/>
      <c r="ML152" s="18"/>
      <c r="MP152" s="18"/>
      <c r="MQ152" s="18"/>
      <c r="MR152" s="18"/>
      <c r="MS152" s="18"/>
      <c r="MT152" s="18"/>
      <c r="MY152" s="60"/>
      <c r="MZ152" s="3"/>
      <c r="NA152" s="486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2355</v>
      </c>
      <c r="BI153" s="18"/>
      <c r="BJ153" s="89"/>
      <c r="BK153" s="50"/>
      <c r="BM153" s="89"/>
      <c r="BN153" s="49" t="s">
        <v>4603</v>
      </c>
      <c r="BO153" s="18"/>
      <c r="BP153" s="353"/>
      <c r="BQ153" s="173"/>
      <c r="BR153" s="18"/>
      <c r="BT153" s="50"/>
      <c r="BV153" s="50"/>
      <c r="BX153" s="351"/>
      <c r="BY153" s="18"/>
      <c r="BZ153" s="471"/>
      <c r="CA153" s="50"/>
      <c r="CC153" s="89"/>
      <c r="CD153" s="89"/>
      <c r="CE153" s="89"/>
      <c r="CF153" s="50"/>
      <c r="CG153" s="18"/>
      <c r="CH153" s="471"/>
      <c r="CI153" s="18"/>
      <c r="CJ153" s="18"/>
      <c r="CK153" s="50"/>
      <c r="CM153" s="89"/>
      <c r="CN153" s="89"/>
      <c r="CO153" s="351"/>
      <c r="CP153" s="50"/>
      <c r="CQ153" s="471"/>
      <c r="CR153" s="18"/>
      <c r="CS153" s="18"/>
      <c r="CU153" s="50"/>
      <c r="CW153" s="89"/>
      <c r="CX153" s="351"/>
      <c r="CY153" s="18"/>
      <c r="CZ153" s="50"/>
      <c r="DA153" s="18"/>
      <c r="DB153" s="18"/>
      <c r="DD153" s="89"/>
      <c r="DE153" s="89"/>
      <c r="DF153" s="89"/>
      <c r="DG153" s="351"/>
      <c r="DH153" s="18"/>
      <c r="DI153" s="471"/>
      <c r="DJ153" s="18"/>
      <c r="DK153" s="18"/>
      <c r="DM153" s="89"/>
      <c r="DN153" s="89"/>
      <c r="DO153" s="89"/>
      <c r="DP153" s="381"/>
      <c r="DQ153" s="1"/>
      <c r="DR153" s="472"/>
      <c r="DS153" s="1"/>
      <c r="DT153" s="1"/>
      <c r="DV153" s="89"/>
      <c r="DW153" s="89"/>
      <c r="DX153" s="89"/>
      <c r="DY153" s="351"/>
      <c r="DZ153" s="18"/>
      <c r="EA153" s="471"/>
      <c r="EB153" s="18"/>
      <c r="EC153" s="18"/>
      <c r="EE153" s="89"/>
      <c r="EF153" s="89"/>
      <c r="EG153" s="89"/>
      <c r="EH153" s="351"/>
      <c r="EI153" s="18"/>
      <c r="EJ153" s="471"/>
      <c r="EK153" s="18"/>
      <c r="EL153" s="18"/>
      <c r="EN153" s="89"/>
      <c r="EO153" s="89"/>
      <c r="EP153" s="89"/>
      <c r="EQ153" s="351"/>
      <c r="ER153" s="18"/>
      <c r="ES153" s="471"/>
      <c r="ET153" s="18"/>
      <c r="EU153" s="18"/>
      <c r="EW153" s="89"/>
      <c r="EX153" s="89"/>
      <c r="EY153" s="89"/>
      <c r="EZ153" s="351"/>
      <c r="FA153" s="18"/>
      <c r="FB153" s="471"/>
      <c r="FC153" s="18"/>
      <c r="FD153" s="18"/>
      <c r="FF153" s="89"/>
      <c r="FG153" s="89"/>
      <c r="FH153" s="89"/>
      <c r="FI153" s="351"/>
      <c r="FJ153" s="18"/>
      <c r="FK153" s="471"/>
      <c r="FL153" s="18"/>
      <c r="FM153" s="18"/>
      <c r="FO153" s="89"/>
      <c r="FP153" s="89"/>
      <c r="FQ153" s="89"/>
      <c r="FR153" s="351"/>
      <c r="FS153" s="18"/>
      <c r="FT153" s="471"/>
      <c r="FU153" s="18"/>
      <c r="FV153" s="18"/>
      <c r="FX153" s="89"/>
      <c r="FY153" s="89"/>
      <c r="FZ153" s="89"/>
      <c r="GA153" s="351"/>
      <c r="GB153" s="18"/>
      <c r="GC153" s="471"/>
      <c r="GD153" s="18"/>
      <c r="GE153" s="18"/>
      <c r="GG153" s="89"/>
      <c r="GH153" s="89"/>
      <c r="GI153" s="89"/>
      <c r="GJ153" s="351"/>
      <c r="GK153" s="18"/>
      <c r="GL153" s="471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3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1"/>
      <c r="JG153" s="18"/>
      <c r="JH153" s="18"/>
      <c r="JI153" s="89"/>
      <c r="JJ153" s="89"/>
      <c r="JK153" s="89"/>
      <c r="JL153" s="89"/>
      <c r="JM153" s="474"/>
      <c r="JN153" s="475"/>
      <c r="JP153" s="89"/>
      <c r="JQ153" s="89"/>
      <c r="JR153" s="89"/>
      <c r="JS153" s="89"/>
      <c r="JT153" s="89"/>
      <c r="JU153" s="89"/>
      <c r="JV153" s="474"/>
      <c r="JW153" s="475"/>
      <c r="JX153" s="476"/>
      <c r="JY153" s="475"/>
      <c r="JZ153" s="475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7"/>
      <c r="LI153" s="18"/>
      <c r="LJ153" s="18"/>
      <c r="LK153" s="89"/>
      <c r="LL153" s="89"/>
      <c r="LM153" s="89"/>
      <c r="LN153" s="89"/>
      <c r="LO153" s="474"/>
      <c r="LP153" s="475"/>
      <c r="LQ153" s="471"/>
      <c r="LR153" s="475"/>
      <c r="LS153" s="475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5"/>
      <c r="MH153" s="18"/>
      <c r="MI153" s="18"/>
      <c r="MJ153" s="478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79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1877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2365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4610</v>
      </c>
      <c r="BS154" t="s">
        <v>1412</v>
      </c>
      <c r="BT154" s="50"/>
      <c r="BV154" s="50"/>
      <c r="BX154" s="18"/>
      <c r="BY154" s="18"/>
      <c r="BZ154" s="471"/>
      <c r="CA154" s="50"/>
      <c r="CF154" s="50"/>
      <c r="CG154" s="18"/>
      <c r="CH154" s="471"/>
      <c r="CI154" s="18"/>
      <c r="CJ154" s="18"/>
      <c r="CK154" s="50"/>
      <c r="CO154" s="18"/>
      <c r="CP154" s="50"/>
      <c r="CQ154" s="471"/>
      <c r="CR154" s="18"/>
      <c r="CS154" s="18"/>
      <c r="CU154" s="50"/>
      <c r="CX154" s="18"/>
      <c r="CY154" s="18"/>
      <c r="CZ154" s="50"/>
      <c r="DA154" s="18"/>
      <c r="DB154" s="18"/>
      <c r="DG154" s="18"/>
      <c r="DH154" s="18"/>
      <c r="DI154" s="471"/>
      <c r="DJ154" s="18"/>
      <c r="DK154" s="18"/>
      <c r="DP154" s="1"/>
      <c r="DQ154" s="1"/>
      <c r="DR154" s="472"/>
      <c r="DS154" s="1"/>
      <c r="DT154" s="1"/>
      <c r="DY154" s="18"/>
      <c r="DZ154" s="18"/>
      <c r="EA154" s="471"/>
      <c r="EB154" s="18"/>
      <c r="EC154" s="18"/>
      <c r="EH154" s="18"/>
      <c r="EI154" s="18"/>
      <c r="EJ154" s="471"/>
      <c r="EK154" s="18"/>
      <c r="EL154" s="18"/>
      <c r="EQ154" s="18"/>
      <c r="ER154" s="18"/>
      <c r="ES154" s="471"/>
      <c r="ET154" s="18"/>
      <c r="EU154" s="18"/>
      <c r="EZ154" s="18"/>
      <c r="FA154" s="18"/>
      <c r="FB154" s="471"/>
      <c r="FC154" s="18"/>
      <c r="FD154" s="18"/>
      <c r="FI154" s="18"/>
      <c r="FJ154" s="18"/>
      <c r="FK154" s="471"/>
      <c r="FL154" s="18"/>
      <c r="FM154" s="18"/>
      <c r="FR154" s="18"/>
      <c r="FS154" s="18"/>
      <c r="FT154" s="471"/>
      <c r="FU154" s="18"/>
      <c r="FV154" s="18"/>
      <c r="GA154" s="18"/>
      <c r="GB154" s="18"/>
      <c r="GC154" s="471"/>
      <c r="GD154" s="18"/>
      <c r="GE154" s="18"/>
      <c r="GJ154" s="18"/>
      <c r="GK154" s="18"/>
      <c r="GL154" s="471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3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2"/>
      <c r="JG154" s="18"/>
      <c r="JH154" s="18"/>
      <c r="JM154" s="475"/>
      <c r="JN154" s="475"/>
      <c r="JV154" s="475"/>
      <c r="JW154" s="475"/>
      <c r="JX154" s="476"/>
      <c r="JY154" s="475"/>
      <c r="JZ154" s="475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6"/>
      <c r="LI154" s="18"/>
      <c r="LJ154" s="18"/>
      <c r="LO154" s="475"/>
      <c r="LP154" s="475"/>
      <c r="LQ154" s="471"/>
      <c r="LR154" s="475"/>
      <c r="LS154" s="475"/>
      <c r="MG154" s="475"/>
      <c r="MH154" s="18"/>
      <c r="MI154" s="18"/>
      <c r="MJ154" s="478"/>
      <c r="ML154" s="18"/>
      <c r="MP154" s="18"/>
      <c r="MQ154" s="18"/>
      <c r="MR154" s="18"/>
      <c r="MS154" s="18"/>
      <c r="MT154" s="18"/>
      <c r="MY154" s="60"/>
      <c r="MZ154" s="3"/>
      <c r="NA154" s="486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3116</v>
      </c>
      <c r="BI155" s="18"/>
      <c r="BK155" s="50"/>
      <c r="BN155" s="49" t="s">
        <v>4603</v>
      </c>
      <c r="BO155" s="18"/>
      <c r="BP155" s="353"/>
      <c r="BQ155" s="173"/>
      <c r="BR155" s="18"/>
      <c r="BT155" s="50"/>
      <c r="BV155" s="50"/>
      <c r="BX155" s="351"/>
      <c r="BY155" s="18"/>
      <c r="BZ155" s="471"/>
      <c r="CA155" s="50"/>
      <c r="CF155" s="50"/>
      <c r="CG155" s="18"/>
      <c r="CH155" s="471"/>
      <c r="CI155" s="18"/>
      <c r="CJ155" s="18"/>
      <c r="CK155" s="50"/>
      <c r="CO155" s="351"/>
      <c r="CP155" s="50"/>
      <c r="CQ155" s="471"/>
      <c r="CR155" s="18"/>
      <c r="CS155" s="18"/>
      <c r="CU155" s="50"/>
      <c r="CX155" s="351"/>
      <c r="CY155" s="18"/>
      <c r="CZ155" s="50"/>
      <c r="DA155" s="18"/>
      <c r="DB155" s="18"/>
      <c r="DG155" s="351"/>
      <c r="DH155" s="18"/>
      <c r="DI155" s="471"/>
      <c r="DJ155" s="18"/>
      <c r="DK155" s="18"/>
      <c r="DP155" s="381"/>
      <c r="DQ155" s="1"/>
      <c r="DR155" s="472"/>
      <c r="DS155" s="1"/>
      <c r="DT155" s="1"/>
      <c r="DY155" s="351"/>
      <c r="DZ155" s="18"/>
      <c r="EA155" s="471"/>
      <c r="EB155" s="18"/>
      <c r="EC155" s="18"/>
      <c r="EH155" s="351"/>
      <c r="EI155" s="18"/>
      <c r="EJ155" s="471"/>
      <c r="EK155" s="18"/>
      <c r="EL155" s="18"/>
      <c r="EQ155" s="351"/>
      <c r="ER155" s="18"/>
      <c r="ES155" s="471"/>
      <c r="ET155" s="18"/>
      <c r="EU155" s="18"/>
      <c r="EZ155" s="351"/>
      <c r="FA155" s="18"/>
      <c r="FB155" s="471"/>
      <c r="FC155" s="18"/>
      <c r="FD155" s="18"/>
      <c r="FI155" s="351"/>
      <c r="FJ155" s="18"/>
      <c r="FK155" s="471"/>
      <c r="FL155" s="18"/>
      <c r="FM155" s="18"/>
      <c r="FR155" s="351"/>
      <c r="FS155" s="18"/>
      <c r="FT155" s="471"/>
      <c r="FU155" s="18"/>
      <c r="FV155" s="18"/>
      <c r="GA155" s="351"/>
      <c r="GB155" s="18"/>
      <c r="GC155" s="471"/>
      <c r="GD155" s="18"/>
      <c r="GE155" s="18"/>
      <c r="GJ155" s="351"/>
      <c r="GK155" s="18"/>
      <c r="GL155" s="471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3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1"/>
      <c r="JG155" s="18"/>
      <c r="JH155" s="18"/>
      <c r="JM155" s="474"/>
      <c r="JN155" s="475"/>
      <c r="JV155" s="474"/>
      <c r="JW155" s="475"/>
      <c r="JX155" s="476"/>
      <c r="JY155" s="475"/>
      <c r="JZ155" s="475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7"/>
      <c r="LI155" s="18"/>
      <c r="LJ155" s="18"/>
      <c r="LO155" s="474"/>
      <c r="LP155" s="475"/>
      <c r="LQ155" s="471"/>
      <c r="LR155" s="475"/>
      <c r="LS155" s="475"/>
      <c r="MG155" s="475"/>
      <c r="MH155" s="18"/>
      <c r="MI155" s="18"/>
      <c r="MJ155" s="478"/>
      <c r="ML155" s="18"/>
      <c r="MP155" s="351"/>
      <c r="MQ155" s="18"/>
      <c r="MR155" s="18"/>
      <c r="MS155" s="18"/>
      <c r="MT155" s="18"/>
      <c r="MY155" s="60"/>
      <c r="MZ155" s="3"/>
      <c r="NA155" s="484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1878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2366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4611</v>
      </c>
      <c r="BS156" s="60" t="s">
        <v>1413</v>
      </c>
      <c r="BT156" s="50"/>
      <c r="BV156" s="50"/>
      <c r="BX156" s="351"/>
      <c r="BY156" s="18"/>
      <c r="BZ156" s="471"/>
      <c r="CA156" s="50"/>
      <c r="CF156" s="50"/>
      <c r="CG156" s="18"/>
      <c r="CH156" s="471"/>
      <c r="CI156" s="18"/>
      <c r="CJ156" s="18"/>
      <c r="CK156" s="50"/>
      <c r="CO156" s="351"/>
      <c r="CP156" s="50"/>
      <c r="CQ156" s="471"/>
      <c r="CR156" s="18"/>
      <c r="CS156" s="18"/>
      <c r="CU156" s="50"/>
      <c r="CX156" s="351"/>
      <c r="CY156" s="18"/>
      <c r="CZ156" s="50"/>
      <c r="DA156" s="18"/>
      <c r="DB156" s="18"/>
      <c r="DG156" s="351"/>
      <c r="DH156" s="18"/>
      <c r="DI156" s="471"/>
      <c r="DJ156" s="18"/>
      <c r="DK156" s="18"/>
      <c r="DP156" s="381"/>
      <c r="DQ156" s="1"/>
      <c r="DR156" s="472"/>
      <c r="DS156" s="1"/>
      <c r="DT156" s="1"/>
      <c r="DY156" s="351"/>
      <c r="DZ156" s="18"/>
      <c r="EA156" s="471"/>
      <c r="EB156" s="18"/>
      <c r="EC156" s="18"/>
      <c r="EH156" s="351"/>
      <c r="EI156" s="18"/>
      <c r="EJ156" s="471"/>
      <c r="EK156" s="18"/>
      <c r="EL156" s="18"/>
      <c r="EQ156" s="351"/>
      <c r="ER156" s="18"/>
      <c r="ES156" s="471"/>
      <c r="ET156" s="18"/>
      <c r="EU156" s="18"/>
      <c r="EZ156" s="351"/>
      <c r="FA156" s="18"/>
      <c r="FB156" s="471"/>
      <c r="FC156" s="18"/>
      <c r="FD156" s="18"/>
      <c r="FI156" s="351"/>
      <c r="FJ156" s="18"/>
      <c r="FK156" s="471"/>
      <c r="FL156" s="18"/>
      <c r="FM156" s="18"/>
      <c r="FR156" s="351"/>
      <c r="FS156" s="18"/>
      <c r="FT156" s="471"/>
      <c r="FU156" s="18"/>
      <c r="FV156" s="18"/>
      <c r="GA156" s="351"/>
      <c r="GB156" s="18"/>
      <c r="GC156" s="471"/>
      <c r="GD156" s="18"/>
      <c r="GE156" s="18"/>
      <c r="GJ156" s="351"/>
      <c r="GK156" s="18"/>
      <c r="GL156" s="471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3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2"/>
      <c r="JG156" s="18"/>
      <c r="JH156" s="18"/>
      <c r="JM156" s="474"/>
      <c r="JN156" s="475"/>
      <c r="JV156" s="474"/>
      <c r="JW156" s="475"/>
      <c r="JX156" s="476"/>
      <c r="JY156" s="475"/>
      <c r="JZ156" s="475"/>
      <c r="KE156" s="351"/>
      <c r="KF156" s="18"/>
      <c r="KH156" s="18"/>
      <c r="KI156" s="18"/>
      <c r="KN156" s="351"/>
      <c r="KO156" s="18"/>
      <c r="KW156" s="351"/>
      <c r="KX156" s="18"/>
      <c r="LF156" s="481"/>
      <c r="LG156" s="18"/>
      <c r="LH156" s="476"/>
      <c r="LI156" s="18"/>
      <c r="LJ156" s="18"/>
      <c r="LO156" s="474"/>
      <c r="LP156" s="475"/>
      <c r="LQ156" s="471"/>
      <c r="LR156" s="475"/>
      <c r="LS156" s="475"/>
      <c r="MG156" s="475"/>
      <c r="MH156" s="18"/>
      <c r="MI156" s="18"/>
      <c r="MJ156" s="478"/>
      <c r="ML156" s="18"/>
      <c r="MP156" s="351"/>
      <c r="MQ156" s="18"/>
      <c r="MR156" s="18"/>
      <c r="MS156" s="18"/>
      <c r="MT156" s="18"/>
      <c r="MY156" s="483"/>
      <c r="MZ156" s="63"/>
      <c r="NA156" s="486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1947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2355</v>
      </c>
      <c r="BI157" s="18"/>
      <c r="BJ157" s="89"/>
      <c r="BK157" s="50"/>
      <c r="BM157" s="89"/>
      <c r="BN157" s="49" t="s">
        <v>4603</v>
      </c>
      <c r="BO157" s="18"/>
      <c r="BP157" s="353"/>
      <c r="BQ157" s="173"/>
      <c r="BR157" s="18"/>
      <c r="BT157" s="50"/>
      <c r="BV157" s="50"/>
      <c r="BX157" s="351"/>
      <c r="BY157" s="18"/>
      <c r="BZ157" s="471"/>
      <c r="CA157" s="50"/>
      <c r="CC157" s="89"/>
      <c r="CD157" s="89"/>
      <c r="CE157" s="89"/>
      <c r="CF157" s="50"/>
      <c r="CG157" s="18"/>
      <c r="CH157" s="471"/>
      <c r="CI157" s="18"/>
      <c r="CJ157" s="18"/>
      <c r="CK157" s="50"/>
      <c r="CM157" s="89"/>
      <c r="CN157" s="89"/>
      <c r="CO157" s="351"/>
      <c r="CP157" s="50"/>
      <c r="CQ157" s="471"/>
      <c r="CR157" s="18"/>
      <c r="CS157" s="18"/>
      <c r="CU157" s="50"/>
      <c r="CW157" s="89"/>
      <c r="CX157" s="351"/>
      <c r="CY157" s="18"/>
      <c r="CZ157" s="50"/>
      <c r="DA157" s="18"/>
      <c r="DB157" s="18"/>
      <c r="DD157" s="89"/>
      <c r="DE157" s="89"/>
      <c r="DF157" s="89"/>
      <c r="DG157" s="351"/>
      <c r="DH157" s="18"/>
      <c r="DI157" s="471"/>
      <c r="DJ157" s="18"/>
      <c r="DK157" s="18"/>
      <c r="DM157" s="89"/>
      <c r="DN157" s="89"/>
      <c r="DO157" s="89"/>
      <c r="DP157" s="381"/>
      <c r="DQ157" s="1"/>
      <c r="DR157" s="472"/>
      <c r="DS157" s="1"/>
      <c r="DT157" s="1"/>
      <c r="DV157" s="89"/>
      <c r="DW157" s="89"/>
      <c r="DX157" s="89"/>
      <c r="DY157" s="351"/>
      <c r="DZ157" s="18"/>
      <c r="EA157" s="471"/>
      <c r="EB157" s="18"/>
      <c r="EC157" s="18"/>
      <c r="EE157" s="89"/>
      <c r="EF157" s="89"/>
      <c r="EG157" s="89"/>
      <c r="EH157" s="351"/>
      <c r="EI157" s="18"/>
      <c r="EJ157" s="471"/>
      <c r="EK157" s="18"/>
      <c r="EL157" s="18"/>
      <c r="EN157" s="89"/>
      <c r="EO157" s="89"/>
      <c r="EP157" s="89"/>
      <c r="EQ157" s="351"/>
      <c r="ER157" s="18"/>
      <c r="ES157" s="471"/>
      <c r="ET157" s="18"/>
      <c r="EU157" s="18"/>
      <c r="EW157" s="89"/>
      <c r="EX157" s="89"/>
      <c r="EY157" s="89"/>
      <c r="EZ157" s="351"/>
      <c r="FA157" s="18"/>
      <c r="FB157" s="471"/>
      <c r="FC157" s="18"/>
      <c r="FD157" s="18"/>
      <c r="FF157" s="89"/>
      <c r="FG157" s="89"/>
      <c r="FH157" s="89"/>
      <c r="FI157" s="351"/>
      <c r="FJ157" s="18"/>
      <c r="FK157" s="471"/>
      <c r="FL157" s="18"/>
      <c r="FM157" s="18"/>
      <c r="FO157" s="89"/>
      <c r="FP157" s="89"/>
      <c r="FQ157" s="89"/>
      <c r="FR157" s="351"/>
      <c r="FS157" s="18"/>
      <c r="FT157" s="471"/>
      <c r="FU157" s="18"/>
      <c r="FV157" s="18"/>
      <c r="FX157" s="89"/>
      <c r="FY157" s="89"/>
      <c r="FZ157" s="89"/>
      <c r="GA157" s="351"/>
      <c r="GB157" s="18"/>
      <c r="GC157" s="471"/>
      <c r="GD157" s="18"/>
      <c r="GE157" s="18"/>
      <c r="GG157" s="89"/>
      <c r="GH157" s="89"/>
      <c r="GI157" s="89"/>
      <c r="GJ157" s="351"/>
      <c r="GK157" s="18"/>
      <c r="GL157" s="471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3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8"/>
      <c r="JE157" s="18"/>
      <c r="JF157" s="471"/>
      <c r="JG157" s="18"/>
      <c r="JH157" s="18"/>
      <c r="JI157" s="89"/>
      <c r="JJ157" s="89"/>
      <c r="JK157" s="89"/>
      <c r="JL157" s="89"/>
      <c r="JM157" s="474"/>
      <c r="JN157" s="475"/>
      <c r="JP157" s="89"/>
      <c r="JQ157" s="89"/>
      <c r="JR157" s="89"/>
      <c r="JS157" s="89"/>
      <c r="JT157" s="89"/>
      <c r="JU157" s="89"/>
      <c r="JV157" s="474"/>
      <c r="JW157" s="475"/>
      <c r="JX157" s="476"/>
      <c r="JY157" s="475"/>
      <c r="JZ157" s="475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6"/>
      <c r="LI157" s="18"/>
      <c r="LJ157" s="18"/>
      <c r="LK157" s="89"/>
      <c r="LL157" s="89"/>
      <c r="LM157" s="89"/>
      <c r="LN157" s="89"/>
      <c r="LO157" s="474"/>
      <c r="LP157" s="475"/>
      <c r="LQ157" s="471"/>
      <c r="LR157" s="475"/>
      <c r="LS157" s="475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5"/>
      <c r="MH157" s="18"/>
      <c r="MI157" s="18"/>
      <c r="MJ157" s="478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6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1879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2367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4612</v>
      </c>
      <c r="BS158" s="60" t="s">
        <v>1414</v>
      </c>
      <c r="BT158" s="50"/>
      <c r="BV158" s="50"/>
      <c r="BX158" s="478"/>
      <c r="BY158" s="18"/>
      <c r="BZ158" s="471"/>
      <c r="CA158" s="50"/>
      <c r="CF158" s="50"/>
      <c r="CG158" s="18"/>
      <c r="CH158" s="471"/>
      <c r="CI158" s="18"/>
      <c r="CJ158" s="18"/>
      <c r="CK158" s="50"/>
      <c r="CO158" s="478"/>
      <c r="CP158" s="50"/>
      <c r="CQ158" s="471"/>
      <c r="CR158" s="18"/>
      <c r="CS158" s="18"/>
      <c r="CU158" s="50"/>
      <c r="CX158" s="478"/>
      <c r="CY158" s="18"/>
      <c r="CZ158" s="50"/>
      <c r="DA158" s="18"/>
      <c r="DB158" s="18"/>
      <c r="DG158" s="478"/>
      <c r="DH158" s="18"/>
      <c r="DI158" s="471"/>
      <c r="DJ158" s="18"/>
      <c r="DK158" s="18"/>
      <c r="DP158" s="480"/>
      <c r="DQ158" s="1"/>
      <c r="DR158" s="472"/>
      <c r="DS158" s="1"/>
      <c r="DT158" s="1"/>
      <c r="DY158" s="478"/>
      <c r="DZ158" s="18"/>
      <c r="EA158" s="471"/>
      <c r="EB158" s="18"/>
      <c r="EC158" s="18"/>
      <c r="EH158" s="478"/>
      <c r="EI158" s="18"/>
      <c r="EJ158" s="471"/>
      <c r="EK158" s="18"/>
      <c r="EL158" s="18"/>
      <c r="EQ158" s="478"/>
      <c r="ER158" s="18"/>
      <c r="ES158" s="471"/>
      <c r="ET158" s="18"/>
      <c r="EU158" s="18"/>
      <c r="EZ158" s="478"/>
      <c r="FA158" s="18"/>
      <c r="FB158" s="471"/>
      <c r="FC158" s="18"/>
      <c r="FD158" s="18"/>
      <c r="FI158" s="478"/>
      <c r="FJ158" s="18"/>
      <c r="FK158" s="471"/>
      <c r="FL158" s="18"/>
      <c r="FM158" s="18"/>
      <c r="FR158" s="481"/>
      <c r="FS158" s="18"/>
      <c r="FT158" s="471"/>
      <c r="FU158" s="18"/>
      <c r="FV158" s="18"/>
      <c r="GA158" s="478"/>
      <c r="GB158" s="18"/>
      <c r="GC158" s="471"/>
      <c r="GD158" s="18"/>
      <c r="GE158" s="18"/>
      <c r="GJ158" s="478"/>
      <c r="GK158" s="18"/>
      <c r="GL158" s="471"/>
      <c r="GM158" s="18"/>
      <c r="GN158" s="18"/>
      <c r="HB158" s="481"/>
      <c r="HC158" s="18"/>
      <c r="HE158" s="18"/>
      <c r="HF158" s="18"/>
      <c r="HK158" s="481"/>
      <c r="HL158" s="18"/>
      <c r="HN158" s="18"/>
      <c r="HO158" s="18"/>
      <c r="HT158" s="18"/>
      <c r="HU158" s="473"/>
      <c r="HW158" s="18"/>
      <c r="HX158" s="18"/>
      <c r="HY158" s="18"/>
      <c r="IL158" s="478"/>
      <c r="IM158" s="18"/>
      <c r="IO158" s="18"/>
      <c r="IP158" s="18"/>
      <c r="IU158" s="481"/>
      <c r="IV158" s="18"/>
      <c r="IX158" s="18"/>
      <c r="IY158" s="18"/>
      <c r="JD158" s="18"/>
      <c r="JE158" s="18"/>
      <c r="JF158" s="471"/>
      <c r="JG158" s="18"/>
      <c r="JH158" s="18"/>
      <c r="JM158" s="478"/>
      <c r="JN158" s="475"/>
      <c r="JV158" s="478"/>
      <c r="JW158" s="475"/>
      <c r="JX158" s="476"/>
      <c r="JY158" s="475"/>
      <c r="JZ158" s="475"/>
      <c r="KE158" s="481"/>
      <c r="KF158" s="18"/>
      <c r="KH158" s="18"/>
      <c r="KI158" s="18"/>
      <c r="KN158" s="481"/>
      <c r="KO158" s="18"/>
      <c r="KW158" s="481"/>
      <c r="KX158" s="18"/>
      <c r="LF158" s="351"/>
      <c r="LG158" s="18"/>
      <c r="LH158" s="476"/>
      <c r="LI158" s="18"/>
      <c r="LJ158" s="18"/>
      <c r="LO158" s="478"/>
      <c r="LP158" s="475"/>
      <c r="LQ158" s="471"/>
      <c r="LR158" s="475"/>
      <c r="LS158" s="475"/>
      <c r="MG158" s="475"/>
      <c r="MH158" s="18"/>
      <c r="MI158" s="18"/>
      <c r="MJ158" s="478"/>
      <c r="ML158" s="18"/>
      <c r="MP158" s="481"/>
      <c r="MQ158" s="18"/>
      <c r="MR158" s="18"/>
      <c r="MS158" s="18"/>
      <c r="MT158" s="18"/>
      <c r="MY158" s="60"/>
      <c r="MZ158" s="3"/>
      <c r="NA158" s="486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2355</v>
      </c>
      <c r="BI159" s="18"/>
      <c r="BK159" s="50"/>
      <c r="BN159" s="49" t="s">
        <v>4603</v>
      </c>
      <c r="BO159" s="18"/>
      <c r="BP159" s="353"/>
      <c r="BQ159" s="173"/>
      <c r="BR159" s="18"/>
      <c r="BT159" s="50"/>
      <c r="BV159" s="50"/>
      <c r="BX159" s="18"/>
      <c r="BY159" s="18"/>
      <c r="BZ159" s="471"/>
      <c r="CA159" s="50"/>
      <c r="CF159" s="50"/>
      <c r="CG159" s="18"/>
      <c r="CH159" s="471"/>
      <c r="CI159" s="18"/>
      <c r="CJ159" s="18"/>
      <c r="CK159" s="50"/>
      <c r="CO159" s="18"/>
      <c r="CP159" s="50"/>
      <c r="CQ159" s="471"/>
      <c r="CR159" s="18"/>
      <c r="CS159" s="18"/>
      <c r="CU159" s="50"/>
      <c r="CX159" s="18"/>
      <c r="CY159" s="18"/>
      <c r="CZ159" s="50"/>
      <c r="DA159" s="18"/>
      <c r="DB159" s="18"/>
      <c r="DG159" s="18"/>
      <c r="DH159" s="18"/>
      <c r="DI159" s="471"/>
      <c r="DJ159" s="18"/>
      <c r="DK159" s="18"/>
      <c r="DP159" s="1"/>
      <c r="DQ159" s="1"/>
      <c r="DR159" s="472"/>
      <c r="DS159" s="1"/>
      <c r="DT159" s="1"/>
      <c r="DY159" s="18"/>
      <c r="DZ159" s="18"/>
      <c r="EA159" s="471"/>
      <c r="EB159" s="18"/>
      <c r="EC159" s="18"/>
      <c r="EH159" s="18"/>
      <c r="EI159" s="18"/>
      <c r="EJ159" s="471"/>
      <c r="EK159" s="18"/>
      <c r="EL159" s="18"/>
      <c r="EQ159" s="18"/>
      <c r="ER159" s="18"/>
      <c r="ES159" s="471"/>
      <c r="ET159" s="18"/>
      <c r="EU159" s="18"/>
      <c r="EZ159" s="18"/>
      <c r="FA159" s="18"/>
      <c r="FB159" s="471"/>
      <c r="FC159" s="18"/>
      <c r="FD159" s="18"/>
      <c r="FI159" s="18"/>
      <c r="FJ159" s="18"/>
      <c r="FK159" s="471"/>
      <c r="FL159" s="18"/>
      <c r="FM159" s="18"/>
      <c r="FR159" s="18"/>
      <c r="FS159" s="18"/>
      <c r="FT159" s="471"/>
      <c r="FU159" s="18"/>
      <c r="FV159" s="18"/>
      <c r="GA159" s="18"/>
      <c r="GB159" s="18"/>
      <c r="GC159" s="471"/>
      <c r="GD159" s="18"/>
      <c r="GE159" s="18"/>
      <c r="GJ159" s="18"/>
      <c r="GK159" s="18"/>
      <c r="GL159" s="471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3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1"/>
      <c r="JG159" s="18"/>
      <c r="JH159" s="18"/>
      <c r="JM159" s="475"/>
      <c r="JN159" s="475"/>
      <c r="JV159" s="475"/>
      <c r="JW159" s="475"/>
      <c r="JX159" s="476"/>
      <c r="JY159" s="475"/>
      <c r="JZ159" s="475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6"/>
      <c r="LI159" s="18"/>
      <c r="LJ159" s="18"/>
      <c r="LO159" s="475"/>
      <c r="LP159" s="475"/>
      <c r="LQ159" s="471"/>
      <c r="LR159" s="475"/>
      <c r="LS159" s="475"/>
      <c r="MG159" s="475"/>
      <c r="MH159" s="18"/>
      <c r="MI159" s="18"/>
      <c r="MJ159" s="478"/>
      <c r="ML159" s="18"/>
      <c r="MP159" s="18"/>
      <c r="MQ159" s="18"/>
      <c r="MR159" s="18"/>
      <c r="MS159" s="18"/>
      <c r="MT159" s="18"/>
      <c r="MY159" s="3"/>
      <c r="MZ159" s="3"/>
      <c r="NA159" s="486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1880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2368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4613</v>
      </c>
      <c r="BS160" t="s">
        <v>1415</v>
      </c>
      <c r="BT160" s="50"/>
      <c r="BV160" s="50"/>
      <c r="BX160" s="351"/>
      <c r="BY160" s="18"/>
      <c r="BZ160" s="471"/>
      <c r="CA160" s="50"/>
      <c r="CF160" s="50"/>
      <c r="CG160" s="18"/>
      <c r="CH160" s="471"/>
      <c r="CI160" s="18"/>
      <c r="CJ160" s="18"/>
      <c r="CK160" s="50"/>
      <c r="CO160" s="351"/>
      <c r="CP160" s="50"/>
      <c r="CQ160" s="471"/>
      <c r="CR160" s="18"/>
      <c r="CS160" s="18"/>
      <c r="CU160" s="50"/>
      <c r="CX160" s="351"/>
      <c r="CY160" s="18"/>
      <c r="CZ160" s="50"/>
      <c r="DA160" s="18"/>
      <c r="DB160" s="18"/>
      <c r="DG160" s="351"/>
      <c r="DH160" s="18"/>
      <c r="DI160" s="471"/>
      <c r="DJ160" s="18"/>
      <c r="DK160" s="18"/>
      <c r="DP160" s="381"/>
      <c r="DQ160" s="1"/>
      <c r="DR160" s="472"/>
      <c r="DS160" s="1"/>
      <c r="DT160" s="1"/>
      <c r="DY160" s="351"/>
      <c r="DZ160" s="18"/>
      <c r="EA160" s="471"/>
      <c r="EB160" s="18"/>
      <c r="EC160" s="18"/>
      <c r="EH160" s="351"/>
      <c r="EI160" s="18"/>
      <c r="EJ160" s="471"/>
      <c r="EK160" s="18"/>
      <c r="EL160" s="18"/>
      <c r="EQ160" s="351"/>
      <c r="ER160" s="18"/>
      <c r="ES160" s="471"/>
      <c r="ET160" s="18"/>
      <c r="EU160" s="18"/>
      <c r="EZ160" s="351"/>
      <c r="FA160" s="18"/>
      <c r="FB160" s="471"/>
      <c r="FC160" s="18"/>
      <c r="FD160" s="18"/>
      <c r="FI160" s="351"/>
      <c r="FJ160" s="18"/>
      <c r="FK160" s="471"/>
      <c r="FL160" s="18"/>
      <c r="FM160" s="18"/>
      <c r="FR160" s="351"/>
      <c r="FS160" s="18"/>
      <c r="FT160" s="471"/>
      <c r="FU160" s="18"/>
      <c r="FV160" s="18"/>
      <c r="GA160" s="351"/>
      <c r="GB160" s="18"/>
      <c r="GC160" s="471"/>
      <c r="GD160" s="18"/>
      <c r="GE160" s="18"/>
      <c r="GJ160" s="351"/>
      <c r="GK160" s="18"/>
      <c r="GL160" s="471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3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1"/>
      <c r="JG160" s="18"/>
      <c r="JH160" s="18"/>
      <c r="JM160" s="474"/>
      <c r="JN160" s="475"/>
      <c r="JV160" s="474"/>
      <c r="JW160" s="475"/>
      <c r="JX160" s="476"/>
      <c r="JY160" s="475"/>
      <c r="JZ160" s="475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6"/>
      <c r="LI160" s="18"/>
      <c r="LJ160" s="18"/>
      <c r="LO160" s="474"/>
      <c r="LP160" s="475"/>
      <c r="LQ160" s="471"/>
      <c r="LR160" s="475"/>
      <c r="LS160" s="475"/>
      <c r="MG160" s="475"/>
      <c r="MH160" s="18"/>
      <c r="MI160" s="18"/>
      <c r="MJ160" s="478"/>
      <c r="ML160" s="18"/>
      <c r="MP160" s="351"/>
      <c r="MQ160" s="18"/>
      <c r="MR160" s="18"/>
      <c r="MS160" s="18"/>
      <c r="MT160" s="18"/>
      <c r="MY160" s="60"/>
      <c r="MZ160" s="63"/>
      <c r="NA160" s="486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2355</v>
      </c>
      <c r="BI161" s="18"/>
      <c r="BK161" s="50"/>
      <c r="BN161" s="49" t="s">
        <v>4603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1"/>
      <c r="CA161" s="50"/>
      <c r="CF161" s="50"/>
      <c r="CG161" s="18"/>
      <c r="CH161" s="471"/>
      <c r="CI161" s="18"/>
      <c r="CJ161" s="18"/>
      <c r="CK161" s="50"/>
      <c r="CO161" s="18"/>
      <c r="CP161" s="50"/>
      <c r="CQ161" s="471"/>
      <c r="CR161" s="18"/>
      <c r="CS161" s="18"/>
      <c r="CU161" s="50"/>
      <c r="CX161" s="18"/>
      <c r="CY161" s="18"/>
      <c r="CZ161" s="50"/>
      <c r="DA161" s="18"/>
      <c r="DB161" s="18"/>
      <c r="DG161" s="18"/>
      <c r="DH161" s="18"/>
      <c r="DI161" s="471"/>
      <c r="DJ161" s="18"/>
      <c r="DK161" s="18"/>
      <c r="DP161" s="1"/>
      <c r="DQ161" s="1"/>
      <c r="DR161" s="472"/>
      <c r="DS161" s="1"/>
      <c r="DT161" s="1"/>
      <c r="DY161" s="18"/>
      <c r="DZ161" s="18"/>
      <c r="EA161" s="471"/>
      <c r="EB161" s="18"/>
      <c r="EC161" s="18"/>
      <c r="EH161" s="18"/>
      <c r="EI161" s="18"/>
      <c r="EJ161" s="471"/>
      <c r="EK161" s="18"/>
      <c r="EL161" s="18"/>
      <c r="EQ161" s="18"/>
      <c r="ER161" s="18"/>
      <c r="ES161" s="471"/>
      <c r="ET161" s="18"/>
      <c r="EU161" s="18"/>
      <c r="EZ161" s="18"/>
      <c r="FA161" s="18"/>
      <c r="FB161" s="471"/>
      <c r="FC161" s="18"/>
      <c r="FD161" s="18"/>
      <c r="FI161" s="18"/>
      <c r="FJ161" s="18"/>
      <c r="FK161" s="471"/>
      <c r="FL161" s="18"/>
      <c r="FM161" s="18"/>
      <c r="FR161" s="18"/>
      <c r="FS161" s="18"/>
      <c r="FT161" s="471"/>
      <c r="FU161" s="18"/>
      <c r="FV161" s="18"/>
      <c r="GA161" s="18"/>
      <c r="GB161" s="18"/>
      <c r="GC161" s="471"/>
      <c r="GD161" s="18"/>
      <c r="GE161" s="18"/>
      <c r="GJ161" s="18"/>
      <c r="GK161" s="18"/>
      <c r="GL161" s="471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3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1"/>
      <c r="JG161" s="18"/>
      <c r="JH161" s="18"/>
      <c r="JM161" s="475"/>
      <c r="JN161" s="475"/>
      <c r="JV161" s="475"/>
      <c r="JW161" s="475"/>
      <c r="JX161" s="476"/>
      <c r="JY161" s="475"/>
      <c r="JZ161" s="475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7"/>
      <c r="LI161" s="18"/>
      <c r="LJ161" s="18"/>
      <c r="LO161" s="475"/>
      <c r="LP161" s="475"/>
      <c r="LQ161" s="471"/>
      <c r="LR161" s="475"/>
      <c r="LS161" s="475"/>
      <c r="MG161" s="475"/>
      <c r="MH161" s="18"/>
      <c r="MI161" s="18"/>
      <c r="MJ161" s="478"/>
      <c r="ML161" s="18"/>
      <c r="MP161" s="18"/>
      <c r="MQ161" s="18"/>
      <c r="MR161" s="18"/>
      <c r="MS161" s="18"/>
      <c r="MT161" s="18"/>
      <c r="MY161" s="3"/>
      <c r="MZ161" s="3"/>
      <c r="NA161" s="479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1881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2369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4614</v>
      </c>
      <c r="BS162" s="60" t="s">
        <v>1416</v>
      </c>
      <c r="BT162" s="50"/>
      <c r="BV162" s="50"/>
      <c r="BX162" s="351"/>
      <c r="BY162" s="18"/>
      <c r="BZ162" s="471"/>
      <c r="CA162" s="50"/>
      <c r="CF162" s="50"/>
      <c r="CG162" s="18"/>
      <c r="CH162" s="471"/>
      <c r="CI162" s="18"/>
      <c r="CJ162" s="18"/>
      <c r="CK162" s="50"/>
      <c r="CO162" s="351"/>
      <c r="CP162" s="50"/>
      <c r="CQ162" s="471"/>
      <c r="CR162" s="18"/>
      <c r="CS162" s="18"/>
      <c r="CU162" s="50"/>
      <c r="CX162" s="351"/>
      <c r="CY162" s="18"/>
      <c r="CZ162" s="50"/>
      <c r="DA162" s="18"/>
      <c r="DB162" s="18"/>
      <c r="DG162" s="351"/>
      <c r="DH162" s="18"/>
      <c r="DI162" s="471"/>
      <c r="DJ162" s="18"/>
      <c r="DK162" s="18"/>
      <c r="DP162" s="381"/>
      <c r="DQ162" s="1"/>
      <c r="DR162" s="472"/>
      <c r="DS162" s="1"/>
      <c r="DT162" s="1"/>
      <c r="DY162" s="351"/>
      <c r="DZ162" s="18"/>
      <c r="EA162" s="471"/>
      <c r="EB162" s="18"/>
      <c r="EC162" s="18"/>
      <c r="EH162" s="351"/>
      <c r="EI162" s="18"/>
      <c r="EJ162" s="471"/>
      <c r="EK162" s="18"/>
      <c r="EL162" s="18"/>
      <c r="EQ162" s="351"/>
      <c r="ER162" s="18"/>
      <c r="ES162" s="471"/>
      <c r="ET162" s="18"/>
      <c r="EU162" s="18"/>
      <c r="EZ162" s="351"/>
      <c r="FA162" s="18"/>
      <c r="FB162" s="471"/>
      <c r="FC162" s="18"/>
      <c r="FD162" s="18"/>
      <c r="FI162" s="351"/>
      <c r="FJ162" s="18"/>
      <c r="FK162" s="471"/>
      <c r="FL162" s="18"/>
      <c r="FM162" s="18"/>
      <c r="FR162" s="351"/>
      <c r="FS162" s="18"/>
      <c r="FT162" s="471"/>
      <c r="FU162" s="18"/>
      <c r="FV162" s="18"/>
      <c r="GA162" s="351"/>
      <c r="GB162" s="18"/>
      <c r="GC162" s="471"/>
      <c r="GD162" s="18"/>
      <c r="GE162" s="18"/>
      <c r="GJ162" s="351"/>
      <c r="GK162" s="18"/>
      <c r="GL162" s="471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3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2"/>
      <c r="JG162" s="18"/>
      <c r="JH162" s="18"/>
      <c r="JM162" s="474"/>
      <c r="JN162" s="475"/>
      <c r="JV162" s="474"/>
      <c r="JW162" s="475"/>
      <c r="JX162" s="476"/>
      <c r="JY162" s="475"/>
      <c r="JZ162" s="475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6"/>
      <c r="LI162" s="18"/>
      <c r="LJ162" s="18"/>
      <c r="LO162" s="474"/>
      <c r="LP162" s="475"/>
      <c r="LQ162" s="471"/>
      <c r="LR162" s="475"/>
      <c r="LS162" s="475"/>
      <c r="MG162" s="475"/>
      <c r="MH162" s="18"/>
      <c r="MI162" s="18"/>
      <c r="MJ162" s="478"/>
      <c r="ML162" s="18"/>
      <c r="MP162" s="351"/>
      <c r="MQ162" s="18"/>
      <c r="MR162" s="18"/>
      <c r="MS162" s="18"/>
      <c r="MT162" s="18"/>
      <c r="MY162" s="60"/>
      <c r="MZ162" s="3"/>
      <c r="NA162" s="486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3115</v>
      </c>
      <c r="AX163" s="18"/>
      <c r="AY163" s="89"/>
      <c r="AZ163" s="18"/>
      <c r="BA163" s="3"/>
      <c r="BB163" s="50"/>
      <c r="BC163"/>
      <c r="BE163" s="48" t="s">
        <v>2355</v>
      </c>
      <c r="BI163" s="18"/>
      <c r="BK163" s="50"/>
      <c r="BN163" s="49" t="s">
        <v>4603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1"/>
      <c r="CA163" s="50"/>
      <c r="CF163" s="50"/>
      <c r="CG163" s="18"/>
      <c r="CH163" s="471"/>
      <c r="CI163" s="18"/>
      <c r="CJ163" s="18"/>
      <c r="CK163" s="50"/>
      <c r="CO163" s="18"/>
      <c r="CP163" s="50"/>
      <c r="CQ163" s="471"/>
      <c r="CR163" s="18"/>
      <c r="CS163" s="18"/>
      <c r="CU163" s="50"/>
      <c r="CX163" s="18"/>
      <c r="CY163" s="18"/>
      <c r="CZ163" s="50"/>
      <c r="DA163" s="18"/>
      <c r="DB163" s="18"/>
      <c r="DG163" s="18"/>
      <c r="DH163" s="18"/>
      <c r="DI163" s="471"/>
      <c r="DJ163" s="18"/>
      <c r="DK163" s="18"/>
      <c r="DP163" s="1"/>
      <c r="DQ163" s="1"/>
      <c r="DR163" s="472"/>
      <c r="DS163" s="1"/>
      <c r="DT163" s="1"/>
      <c r="DY163" s="18"/>
      <c r="DZ163" s="18"/>
      <c r="EA163" s="471"/>
      <c r="EB163" s="18"/>
      <c r="EC163" s="18"/>
      <c r="EH163" s="18"/>
      <c r="EI163" s="18"/>
      <c r="EJ163" s="471"/>
      <c r="EK163" s="18"/>
      <c r="EL163" s="18"/>
      <c r="EQ163" s="18"/>
      <c r="ER163" s="18"/>
      <c r="ES163" s="471"/>
      <c r="ET163" s="18"/>
      <c r="EU163" s="18"/>
      <c r="EZ163" s="18"/>
      <c r="FA163" s="18"/>
      <c r="FB163" s="471"/>
      <c r="FC163" s="18"/>
      <c r="FD163" s="18"/>
      <c r="FI163" s="18"/>
      <c r="FJ163" s="18"/>
      <c r="FK163" s="471"/>
      <c r="FL163" s="18"/>
      <c r="FM163" s="18"/>
      <c r="FR163" s="18"/>
      <c r="FS163" s="18"/>
      <c r="FT163" s="471"/>
      <c r="FU163" s="18"/>
      <c r="FV163" s="18"/>
      <c r="GA163" s="18"/>
      <c r="GB163" s="18"/>
      <c r="GC163" s="471"/>
      <c r="GD163" s="18"/>
      <c r="GE163" s="18"/>
      <c r="GJ163" s="18"/>
      <c r="GK163" s="18"/>
      <c r="GL163" s="471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3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1"/>
      <c r="JG163" s="18"/>
      <c r="JH163" s="18"/>
      <c r="JM163" s="475"/>
      <c r="JN163" s="475"/>
      <c r="JV163" s="475"/>
      <c r="JW163" s="475"/>
      <c r="JX163" s="476"/>
      <c r="JY163" s="475"/>
      <c r="JZ163" s="475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7"/>
      <c r="LI163" s="18"/>
      <c r="LJ163" s="18"/>
      <c r="LO163" s="475"/>
      <c r="LP163" s="475"/>
      <c r="LQ163" s="471"/>
      <c r="LR163" s="475"/>
      <c r="LS163" s="475"/>
      <c r="MG163" s="475"/>
      <c r="MH163" s="18"/>
      <c r="MI163" s="18"/>
      <c r="MJ163" s="478"/>
      <c r="ML163" s="18"/>
      <c r="MP163" s="18"/>
      <c r="MQ163" s="18"/>
      <c r="MR163" s="18"/>
      <c r="MS163" s="18"/>
      <c r="MT163" s="18"/>
      <c r="MY163" s="60"/>
      <c r="MZ163" s="3"/>
      <c r="NA163" s="479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1882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2370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4615</v>
      </c>
      <c r="BS164" s="3" t="s">
        <v>1417</v>
      </c>
      <c r="BT164" s="50"/>
      <c r="BV164" s="50"/>
      <c r="BX164" s="351"/>
      <c r="BY164" s="18"/>
      <c r="BZ164" s="471"/>
      <c r="CA164" s="50"/>
      <c r="CF164" s="50"/>
      <c r="CG164" s="18"/>
      <c r="CH164" s="471"/>
      <c r="CI164" s="18"/>
      <c r="CJ164" s="18"/>
      <c r="CK164" s="50"/>
      <c r="CO164" s="351"/>
      <c r="CP164" s="50"/>
      <c r="CQ164" s="471"/>
      <c r="CR164" s="18"/>
      <c r="CS164" s="18"/>
      <c r="CU164" s="50"/>
      <c r="CX164" s="351"/>
      <c r="CY164" s="18"/>
      <c r="CZ164" s="50"/>
      <c r="DA164" s="18"/>
      <c r="DB164" s="18"/>
      <c r="DG164" s="351"/>
      <c r="DH164" s="18"/>
      <c r="DI164" s="471"/>
      <c r="DJ164" s="18"/>
      <c r="DK164" s="18"/>
      <c r="DP164" s="381"/>
      <c r="DQ164" s="1"/>
      <c r="DR164" s="472"/>
      <c r="DS164" s="1"/>
      <c r="DT164" s="1"/>
      <c r="DY164" s="351"/>
      <c r="DZ164" s="18"/>
      <c r="EA164" s="471"/>
      <c r="EB164" s="18"/>
      <c r="EC164" s="18"/>
      <c r="EH164" s="351"/>
      <c r="EI164" s="18"/>
      <c r="EJ164" s="471"/>
      <c r="EK164" s="18"/>
      <c r="EL164" s="18"/>
      <c r="EQ164" s="351"/>
      <c r="ER164" s="18"/>
      <c r="ES164" s="471"/>
      <c r="ET164" s="18"/>
      <c r="EU164" s="18"/>
      <c r="EZ164" s="351"/>
      <c r="FA164" s="18"/>
      <c r="FB164" s="471"/>
      <c r="FC164" s="18"/>
      <c r="FD164" s="18"/>
      <c r="FI164" s="351"/>
      <c r="FJ164" s="18"/>
      <c r="FK164" s="471"/>
      <c r="FL164" s="18"/>
      <c r="FM164" s="18"/>
      <c r="FR164" s="351"/>
      <c r="FS164" s="18"/>
      <c r="FT164" s="471"/>
      <c r="FU164" s="18"/>
      <c r="FV164" s="18"/>
      <c r="GA164" s="351"/>
      <c r="GB164" s="18"/>
      <c r="GC164" s="471"/>
      <c r="GD164" s="18"/>
      <c r="GE164" s="18"/>
      <c r="GJ164" s="351"/>
      <c r="GK164" s="18"/>
      <c r="GL164" s="471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3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2"/>
      <c r="JG164" s="18"/>
      <c r="JH164" s="18"/>
      <c r="JM164" s="474"/>
      <c r="JN164" s="475"/>
      <c r="JV164" s="474"/>
      <c r="JW164" s="475"/>
      <c r="JX164" s="476"/>
      <c r="JY164" s="475"/>
      <c r="JZ164" s="475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6"/>
      <c r="LI164" s="18"/>
      <c r="LJ164" s="18"/>
      <c r="LO164" s="474"/>
      <c r="LP164" s="475"/>
      <c r="LQ164" s="471"/>
      <c r="LR164" s="475"/>
      <c r="LS164" s="475"/>
      <c r="MG164" s="475"/>
      <c r="MH164" s="18"/>
      <c r="MI164" s="18"/>
      <c r="MJ164" s="478"/>
      <c r="ML164" s="18"/>
      <c r="MP164" s="351"/>
      <c r="MQ164" s="18"/>
      <c r="MR164" s="18"/>
      <c r="MS164" s="18"/>
      <c r="MT164" s="18"/>
      <c r="MY164" s="60"/>
      <c r="MZ164" s="3"/>
      <c r="NA164" s="486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2355</v>
      </c>
      <c r="BI165" s="18"/>
      <c r="BK165" s="50"/>
      <c r="BN165" s="49" t="s">
        <v>4603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1"/>
      <c r="CA165" s="50"/>
      <c r="CF165" s="50"/>
      <c r="CG165" s="18"/>
      <c r="CH165" s="471"/>
      <c r="CI165" s="18"/>
      <c r="CJ165" s="18"/>
      <c r="CK165" s="50"/>
      <c r="CO165" s="351"/>
      <c r="CP165" s="50"/>
      <c r="CQ165" s="471"/>
      <c r="CR165" s="18"/>
      <c r="CS165" s="18"/>
      <c r="CU165" s="50"/>
      <c r="CX165" s="351"/>
      <c r="CY165" s="18"/>
      <c r="CZ165" s="50"/>
      <c r="DA165" s="18"/>
      <c r="DB165" s="18"/>
      <c r="DG165" s="351"/>
      <c r="DH165" s="18"/>
      <c r="DI165" s="471"/>
      <c r="DJ165" s="18"/>
      <c r="DK165" s="18"/>
      <c r="DP165" s="381"/>
      <c r="DQ165" s="1"/>
      <c r="DR165" s="472"/>
      <c r="DS165" s="1"/>
      <c r="DT165" s="1"/>
      <c r="DY165" s="351"/>
      <c r="DZ165" s="18"/>
      <c r="EA165" s="471"/>
      <c r="EB165" s="18"/>
      <c r="EC165" s="18"/>
      <c r="EH165" s="351"/>
      <c r="EI165" s="18"/>
      <c r="EJ165" s="471"/>
      <c r="EK165" s="18"/>
      <c r="EL165" s="18"/>
      <c r="EQ165" s="351"/>
      <c r="ER165" s="18"/>
      <c r="ES165" s="471"/>
      <c r="ET165" s="18"/>
      <c r="EU165" s="18"/>
      <c r="EZ165" s="351"/>
      <c r="FA165" s="18"/>
      <c r="FB165" s="471"/>
      <c r="FC165" s="18"/>
      <c r="FD165" s="18"/>
      <c r="FI165" s="351"/>
      <c r="FJ165" s="18"/>
      <c r="FK165" s="471"/>
      <c r="FL165" s="18"/>
      <c r="FM165" s="18"/>
      <c r="FR165" s="351"/>
      <c r="FS165" s="18"/>
      <c r="FT165" s="471"/>
      <c r="FU165" s="18"/>
      <c r="FV165" s="18"/>
      <c r="GA165" s="351"/>
      <c r="GB165" s="18"/>
      <c r="GC165" s="471"/>
      <c r="GD165" s="18"/>
      <c r="GE165" s="18"/>
      <c r="GJ165" s="351"/>
      <c r="GK165" s="18"/>
      <c r="GL165" s="471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3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1"/>
      <c r="JG165" s="18"/>
      <c r="JH165" s="18"/>
      <c r="JM165" s="474"/>
      <c r="JN165" s="475"/>
      <c r="JV165" s="474"/>
      <c r="JW165" s="475"/>
      <c r="JX165" s="476"/>
      <c r="JY165" s="475"/>
      <c r="JZ165" s="475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6"/>
      <c r="LI165" s="18"/>
      <c r="LJ165" s="18"/>
      <c r="LO165" s="474"/>
      <c r="LP165" s="475"/>
      <c r="LQ165" s="471"/>
      <c r="LR165" s="475"/>
      <c r="LS165" s="475"/>
      <c r="MG165" s="475"/>
      <c r="MH165" s="18"/>
      <c r="MI165" s="18"/>
      <c r="MJ165" s="478"/>
      <c r="ML165" s="18"/>
      <c r="MP165" s="351"/>
      <c r="MQ165" s="18"/>
      <c r="MR165" s="18"/>
      <c r="MS165" s="18"/>
      <c r="MT165" s="18"/>
      <c r="MY165" s="3"/>
      <c r="MZ165" s="3"/>
      <c r="NA165" s="486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1883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2371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4616</v>
      </c>
      <c r="BS166" s="3" t="s">
        <v>1418</v>
      </c>
      <c r="BT166" s="50"/>
      <c r="BV166" s="50"/>
      <c r="BX166" s="351"/>
      <c r="BY166" s="18"/>
      <c r="BZ166" s="471"/>
      <c r="CA166" s="50"/>
      <c r="CF166" s="50"/>
      <c r="CG166" s="18"/>
      <c r="CH166" s="471"/>
      <c r="CI166" s="18"/>
      <c r="CJ166" s="18"/>
      <c r="CK166" s="50"/>
      <c r="CO166" s="351"/>
      <c r="CP166" s="50"/>
      <c r="CQ166" s="471"/>
      <c r="CR166" s="18"/>
      <c r="CS166" s="18"/>
      <c r="CU166" s="50"/>
      <c r="CX166" s="351"/>
      <c r="CY166" s="18"/>
      <c r="CZ166" s="50"/>
      <c r="DA166" s="18"/>
      <c r="DB166" s="18"/>
      <c r="DG166" s="351"/>
      <c r="DH166" s="18"/>
      <c r="DI166" s="471"/>
      <c r="DJ166" s="18"/>
      <c r="DK166" s="18"/>
      <c r="DP166" s="381"/>
      <c r="DQ166" s="1"/>
      <c r="DR166" s="472"/>
      <c r="DS166" s="1"/>
      <c r="DT166" s="1"/>
      <c r="DY166" s="351"/>
      <c r="DZ166" s="18"/>
      <c r="EA166" s="471"/>
      <c r="EB166" s="18"/>
      <c r="EC166" s="18"/>
      <c r="EH166" s="351"/>
      <c r="EI166" s="18"/>
      <c r="EJ166" s="471"/>
      <c r="EK166" s="18"/>
      <c r="EL166" s="18"/>
      <c r="EQ166" s="351"/>
      <c r="ER166" s="18"/>
      <c r="ES166" s="471"/>
      <c r="ET166" s="18"/>
      <c r="EU166" s="18"/>
      <c r="EZ166" s="351"/>
      <c r="FA166" s="18"/>
      <c r="FB166" s="471"/>
      <c r="FC166" s="18"/>
      <c r="FD166" s="18"/>
      <c r="FI166" s="351"/>
      <c r="FJ166" s="18"/>
      <c r="FK166" s="471"/>
      <c r="FL166" s="18"/>
      <c r="FM166" s="18"/>
      <c r="FR166" s="351"/>
      <c r="FS166" s="18"/>
      <c r="FT166" s="471"/>
      <c r="FU166" s="18"/>
      <c r="FV166" s="18"/>
      <c r="GA166" s="351"/>
      <c r="GB166" s="18"/>
      <c r="GC166" s="471"/>
      <c r="GD166" s="18"/>
      <c r="GE166" s="18"/>
      <c r="GJ166" s="351"/>
      <c r="GK166" s="18"/>
      <c r="GL166" s="471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3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1"/>
      <c r="JG166" s="18"/>
      <c r="JH166" s="18"/>
      <c r="JM166" s="474"/>
      <c r="JN166" s="475"/>
      <c r="JV166" s="474"/>
      <c r="JW166" s="475"/>
      <c r="JX166" s="476"/>
      <c r="JY166" s="475"/>
      <c r="JZ166" s="475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6"/>
      <c r="LI166" s="18"/>
      <c r="LJ166" s="18"/>
      <c r="LO166" s="474"/>
      <c r="LP166" s="475"/>
      <c r="LQ166" s="471"/>
      <c r="LR166" s="475"/>
      <c r="LS166" s="475"/>
      <c r="MG166" s="475"/>
      <c r="MH166" s="18"/>
      <c r="MI166" s="18"/>
      <c r="MJ166" s="478"/>
      <c r="ML166" s="18"/>
      <c r="MP166" s="351"/>
      <c r="MQ166" s="18"/>
      <c r="MR166" s="18"/>
      <c r="MS166" s="18"/>
      <c r="MT166" s="18"/>
      <c r="MY166" s="3"/>
      <c r="MZ166" s="3"/>
      <c r="NA166" s="485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3117</v>
      </c>
      <c r="BI167" s="18"/>
      <c r="BK167" s="50"/>
      <c r="BN167" s="49" t="s">
        <v>4603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1"/>
      <c r="CA167" s="50"/>
      <c r="CF167" s="50"/>
      <c r="CG167" s="18"/>
      <c r="CH167" s="471"/>
      <c r="CI167" s="18"/>
      <c r="CJ167" s="18"/>
      <c r="CK167" s="50"/>
      <c r="CO167" s="18"/>
      <c r="CP167" s="50"/>
      <c r="CQ167" s="471"/>
      <c r="CR167" s="18"/>
      <c r="CS167" s="18"/>
      <c r="CU167" s="50"/>
      <c r="CX167" s="18"/>
      <c r="CY167" s="18"/>
      <c r="CZ167" s="50"/>
      <c r="DA167" s="18"/>
      <c r="DB167" s="18"/>
      <c r="DG167" s="18"/>
      <c r="DH167" s="18"/>
      <c r="DI167" s="471"/>
      <c r="DJ167" s="18"/>
      <c r="DK167" s="18"/>
      <c r="DP167" s="1"/>
      <c r="DQ167" s="1"/>
      <c r="DR167" s="472"/>
      <c r="DS167" s="1"/>
      <c r="DT167" s="1"/>
      <c r="DY167" s="18"/>
      <c r="DZ167" s="18"/>
      <c r="EA167" s="471"/>
      <c r="EB167" s="18"/>
      <c r="EC167" s="18"/>
      <c r="EH167" s="18"/>
      <c r="EI167" s="18"/>
      <c r="EJ167" s="471"/>
      <c r="EK167" s="18"/>
      <c r="EL167" s="18"/>
      <c r="EQ167" s="18"/>
      <c r="ER167" s="18"/>
      <c r="ES167" s="471"/>
      <c r="ET167" s="18"/>
      <c r="EU167" s="18"/>
      <c r="EZ167" s="18"/>
      <c r="FA167" s="18"/>
      <c r="FB167" s="471"/>
      <c r="FC167" s="18"/>
      <c r="FD167" s="18"/>
      <c r="FI167" s="18"/>
      <c r="FJ167" s="18"/>
      <c r="FK167" s="471"/>
      <c r="FL167" s="18"/>
      <c r="FM167" s="18"/>
      <c r="FR167" s="18"/>
      <c r="FS167" s="18"/>
      <c r="FT167" s="471"/>
      <c r="FU167" s="18"/>
      <c r="FV167" s="18"/>
      <c r="GA167" s="18"/>
      <c r="GB167" s="18"/>
      <c r="GC167" s="471"/>
      <c r="GD167" s="18"/>
      <c r="GE167" s="18"/>
      <c r="GJ167" s="18"/>
      <c r="GK167" s="18"/>
      <c r="GL167" s="471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3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1"/>
      <c r="JG167" s="18"/>
      <c r="JH167" s="18"/>
      <c r="JM167" s="475"/>
      <c r="JN167" s="475"/>
      <c r="JV167" s="475"/>
      <c r="JW167" s="475"/>
      <c r="JX167" s="476"/>
      <c r="JY167" s="475"/>
      <c r="JZ167" s="475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6"/>
      <c r="LI167" s="18"/>
      <c r="LJ167" s="18"/>
      <c r="LO167" s="475"/>
      <c r="LP167" s="475"/>
      <c r="LQ167" s="471"/>
      <c r="LR167" s="475"/>
      <c r="LS167" s="475"/>
      <c r="MG167" s="475"/>
      <c r="MH167" s="18"/>
      <c r="MI167" s="18"/>
      <c r="MJ167" s="478"/>
      <c r="ML167" s="18"/>
      <c r="MP167" s="18"/>
      <c r="MQ167" s="18"/>
      <c r="MR167" s="18"/>
      <c r="MS167" s="18"/>
      <c r="MT167" s="18"/>
      <c r="MY167" s="60"/>
      <c r="MZ167" s="3"/>
      <c r="NA167" s="486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1884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2372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4617</v>
      </c>
      <c r="BS168" s="60" t="s">
        <v>1419</v>
      </c>
      <c r="BT168" s="50"/>
      <c r="BV168" s="50"/>
      <c r="BX168" s="18"/>
      <c r="BY168" s="18"/>
      <c r="BZ168" s="471"/>
      <c r="CA168" s="50"/>
      <c r="CF168" s="50"/>
      <c r="CG168" s="18"/>
      <c r="CH168" s="471"/>
      <c r="CI168" s="18"/>
      <c r="CJ168" s="18"/>
      <c r="CK168" s="50"/>
      <c r="CO168" s="18"/>
      <c r="CP168" s="50"/>
      <c r="CQ168" s="471"/>
      <c r="CR168" s="18"/>
      <c r="CS168" s="18"/>
      <c r="CU168" s="50"/>
      <c r="CX168" s="18"/>
      <c r="CY168" s="18"/>
      <c r="CZ168" s="50"/>
      <c r="DA168" s="18"/>
      <c r="DB168" s="18"/>
      <c r="DG168" s="18"/>
      <c r="DH168" s="18"/>
      <c r="DI168" s="471"/>
      <c r="DJ168" s="18"/>
      <c r="DK168" s="18"/>
      <c r="DP168" s="1"/>
      <c r="DQ168" s="1"/>
      <c r="DR168" s="472"/>
      <c r="DS168" s="1"/>
      <c r="DT168" s="1"/>
      <c r="DY168" s="18"/>
      <c r="DZ168" s="18"/>
      <c r="EA168" s="471"/>
      <c r="EB168" s="18"/>
      <c r="EC168" s="18"/>
      <c r="EH168" s="18"/>
      <c r="EI168" s="18"/>
      <c r="EJ168" s="471"/>
      <c r="EK168" s="18"/>
      <c r="EL168" s="18"/>
      <c r="EQ168" s="18"/>
      <c r="ER168" s="18"/>
      <c r="ES168" s="471"/>
      <c r="ET168" s="18"/>
      <c r="EU168" s="18"/>
      <c r="EZ168" s="18"/>
      <c r="FA168" s="18"/>
      <c r="FB168" s="471"/>
      <c r="FC168" s="18"/>
      <c r="FD168" s="18"/>
      <c r="FI168" s="18"/>
      <c r="FJ168" s="18"/>
      <c r="FK168" s="471"/>
      <c r="FL168" s="18"/>
      <c r="FM168" s="18"/>
      <c r="FR168" s="18"/>
      <c r="FS168" s="18"/>
      <c r="FT168" s="471"/>
      <c r="FU168" s="18"/>
      <c r="FV168" s="18"/>
      <c r="GA168" s="18"/>
      <c r="GB168" s="18"/>
      <c r="GC168" s="471"/>
      <c r="GD168" s="18"/>
      <c r="GE168" s="18"/>
      <c r="GJ168" s="18"/>
      <c r="GK168" s="18"/>
      <c r="GL168" s="471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3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1"/>
      <c r="JG168" s="18"/>
      <c r="JH168" s="18"/>
      <c r="JM168" s="475"/>
      <c r="JN168" s="475"/>
      <c r="JV168" s="475"/>
      <c r="JW168" s="475"/>
      <c r="JX168" s="476"/>
      <c r="JY168" s="475"/>
      <c r="JZ168" s="475"/>
      <c r="KE168" s="18"/>
      <c r="KF168" s="18"/>
      <c r="KH168" s="18"/>
      <c r="KI168" s="18"/>
      <c r="KN168" s="18"/>
      <c r="KO168" s="18"/>
      <c r="KW168" s="18"/>
      <c r="KX168" s="18"/>
      <c r="LF168" s="481"/>
      <c r="LG168" s="18"/>
      <c r="LH168" s="476"/>
      <c r="LI168" s="18"/>
      <c r="LJ168" s="18"/>
      <c r="LO168" s="475"/>
      <c r="LP168" s="475"/>
      <c r="LQ168" s="471"/>
      <c r="LR168" s="475"/>
      <c r="LS168" s="475"/>
      <c r="MG168" s="475"/>
      <c r="MH168" s="18"/>
      <c r="MI168" s="18"/>
      <c r="MJ168" s="478"/>
      <c r="ML168" s="18"/>
      <c r="MP168" s="18"/>
      <c r="MQ168" s="18"/>
      <c r="MR168" s="18"/>
      <c r="MS168" s="18"/>
      <c r="MT168" s="18"/>
      <c r="MY168" s="483"/>
      <c r="MZ168" s="3"/>
      <c r="NA168" s="486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2355</v>
      </c>
      <c r="BI169" s="18"/>
      <c r="BK169" s="50"/>
      <c r="BN169" s="49" t="s">
        <v>4623</v>
      </c>
      <c r="BO169" s="9"/>
      <c r="BP169" s="63"/>
      <c r="BQ169" s="89"/>
      <c r="BR169" s="59"/>
      <c r="BS169" s="59"/>
      <c r="BT169" s="50"/>
      <c r="BV169" s="50"/>
      <c r="BX169" s="478"/>
      <c r="BY169" s="18"/>
      <c r="BZ169" s="471"/>
      <c r="CA169" s="50"/>
      <c r="CF169" s="50"/>
      <c r="CG169" s="18"/>
      <c r="CH169" s="471"/>
      <c r="CI169" s="18"/>
      <c r="CJ169" s="18"/>
      <c r="CK169" s="50"/>
      <c r="CO169" s="478"/>
      <c r="CP169" s="50"/>
      <c r="CQ169" s="471"/>
      <c r="CR169" s="18"/>
      <c r="CS169" s="18"/>
      <c r="CU169" s="50"/>
      <c r="CX169" s="478"/>
      <c r="CY169" s="18"/>
      <c r="CZ169" s="50"/>
      <c r="DA169" s="18"/>
      <c r="DB169" s="18"/>
      <c r="DG169" s="478"/>
      <c r="DH169" s="18"/>
      <c r="DI169" s="471"/>
      <c r="DJ169" s="18"/>
      <c r="DK169" s="18"/>
      <c r="DP169" s="480"/>
      <c r="DQ169" s="1"/>
      <c r="DR169" s="472"/>
      <c r="DS169" s="1"/>
      <c r="DT169" s="1"/>
      <c r="DY169" s="478"/>
      <c r="DZ169" s="18"/>
      <c r="EA169" s="471"/>
      <c r="EB169" s="18"/>
      <c r="EC169" s="18"/>
      <c r="EH169" s="478"/>
      <c r="EI169" s="18"/>
      <c r="EJ169" s="471"/>
      <c r="EK169" s="18"/>
      <c r="EL169" s="18"/>
      <c r="EQ169" s="478"/>
      <c r="ER169" s="18"/>
      <c r="ES169" s="471"/>
      <c r="ET169" s="18"/>
      <c r="EU169" s="18"/>
      <c r="EZ169" s="478"/>
      <c r="FA169" s="18"/>
      <c r="FB169" s="471"/>
      <c r="FC169" s="18"/>
      <c r="FD169" s="18"/>
      <c r="FI169" s="478"/>
      <c r="FJ169" s="18"/>
      <c r="FK169" s="471"/>
      <c r="FL169" s="18"/>
      <c r="FM169" s="18"/>
      <c r="FR169" s="481"/>
      <c r="FS169" s="18"/>
      <c r="FT169" s="471"/>
      <c r="FU169" s="18"/>
      <c r="FV169" s="18"/>
      <c r="GA169" s="478"/>
      <c r="GB169" s="18"/>
      <c r="GC169" s="471"/>
      <c r="GD169" s="18"/>
      <c r="GE169" s="18"/>
      <c r="GJ169" s="478"/>
      <c r="GK169" s="18"/>
      <c r="GL169" s="471"/>
      <c r="GM169" s="18"/>
      <c r="GN169" s="18"/>
      <c r="HB169" s="481"/>
      <c r="HC169" s="18"/>
      <c r="HE169" s="18"/>
      <c r="HF169" s="18"/>
      <c r="HK169" s="481"/>
      <c r="HL169" s="18"/>
      <c r="HN169" s="18"/>
      <c r="HO169" s="18"/>
      <c r="HT169" s="18"/>
      <c r="HU169" s="473"/>
      <c r="HW169" s="18"/>
      <c r="HX169" s="18"/>
      <c r="HY169" s="18"/>
      <c r="IL169" s="478"/>
      <c r="IM169" s="18"/>
      <c r="IO169" s="18"/>
      <c r="IP169" s="18"/>
      <c r="IU169" s="481"/>
      <c r="IV169" s="18"/>
      <c r="IX169" s="18"/>
      <c r="IY169" s="18"/>
      <c r="JD169" s="478"/>
      <c r="JE169" s="18"/>
      <c r="JF169" s="471"/>
      <c r="JG169" s="18"/>
      <c r="JH169" s="18"/>
      <c r="JM169" s="478"/>
      <c r="JN169" s="475"/>
      <c r="JV169" s="478"/>
      <c r="JW169" s="475"/>
      <c r="JX169" s="476"/>
      <c r="JY169" s="475"/>
      <c r="JZ169" s="475"/>
      <c r="KE169" s="481"/>
      <c r="KF169" s="18"/>
      <c r="KH169" s="18"/>
      <c r="KI169" s="18"/>
      <c r="KN169" s="481"/>
      <c r="KO169" s="18"/>
      <c r="KW169" s="481"/>
      <c r="KX169" s="18"/>
      <c r="LF169" s="18"/>
      <c r="LG169" s="18"/>
      <c r="LH169" s="476"/>
      <c r="LI169" s="18"/>
      <c r="LJ169" s="18"/>
      <c r="LO169" s="478"/>
      <c r="LP169" s="475"/>
      <c r="LQ169" s="471"/>
      <c r="LR169" s="475"/>
      <c r="LS169" s="475"/>
      <c r="MG169" s="475"/>
      <c r="MH169" s="18"/>
      <c r="MI169" s="18"/>
      <c r="MJ169" s="478"/>
      <c r="ML169" s="18"/>
      <c r="MP169" s="481"/>
      <c r="MQ169" s="18"/>
      <c r="MR169" s="18"/>
      <c r="MS169" s="18"/>
      <c r="MT169" s="18"/>
      <c r="MY169" s="3"/>
      <c r="MZ169" s="3"/>
      <c r="NA169" s="485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1885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2373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4618</v>
      </c>
      <c r="BS170" s="3" t="s">
        <v>1420</v>
      </c>
      <c r="BT170" s="50"/>
      <c r="BV170" s="50"/>
      <c r="BX170" s="18"/>
      <c r="BY170" s="18"/>
      <c r="BZ170" s="471"/>
      <c r="CA170" s="50"/>
      <c r="CF170" s="50"/>
      <c r="CG170" s="18"/>
      <c r="CH170" s="471"/>
      <c r="CI170" s="18"/>
      <c r="CJ170" s="18"/>
      <c r="CK170" s="50"/>
      <c r="CO170" s="18"/>
      <c r="CP170" s="50"/>
      <c r="CQ170" s="471"/>
      <c r="CR170" s="18"/>
      <c r="CS170" s="18"/>
      <c r="CU170" s="50"/>
      <c r="CX170" s="18"/>
      <c r="CY170" s="18"/>
      <c r="CZ170" s="50"/>
      <c r="DA170" s="18"/>
      <c r="DB170" s="18"/>
      <c r="DG170" s="18"/>
      <c r="DH170" s="18"/>
      <c r="DI170" s="471"/>
      <c r="DJ170" s="18"/>
      <c r="DK170" s="18"/>
      <c r="DP170" s="1"/>
      <c r="DQ170" s="1"/>
      <c r="DR170" s="472"/>
      <c r="DS170" s="1"/>
      <c r="DT170" s="1"/>
      <c r="DY170" s="18"/>
      <c r="DZ170" s="18"/>
      <c r="EA170" s="471"/>
      <c r="EB170" s="18"/>
      <c r="EC170" s="18"/>
      <c r="EH170" s="18"/>
      <c r="EI170" s="18"/>
      <c r="EJ170" s="471"/>
      <c r="EK170" s="18"/>
      <c r="EL170" s="18"/>
      <c r="EQ170" s="18"/>
      <c r="ER170" s="18"/>
      <c r="ES170" s="471"/>
      <c r="ET170" s="18"/>
      <c r="EU170" s="18"/>
      <c r="EZ170" s="18"/>
      <c r="FA170" s="18"/>
      <c r="FB170" s="471"/>
      <c r="FC170" s="18"/>
      <c r="FD170" s="18"/>
      <c r="FI170" s="18"/>
      <c r="FJ170" s="18"/>
      <c r="FK170" s="471"/>
      <c r="FL170" s="18"/>
      <c r="FM170" s="18"/>
      <c r="FR170" s="18"/>
      <c r="FS170" s="18"/>
      <c r="FT170" s="471"/>
      <c r="FU170" s="18"/>
      <c r="FV170" s="18"/>
      <c r="GA170" s="18"/>
      <c r="GB170" s="18"/>
      <c r="GC170" s="471"/>
      <c r="GD170" s="18"/>
      <c r="GE170" s="18"/>
      <c r="GJ170" s="18"/>
      <c r="GK170" s="18"/>
      <c r="GL170" s="471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3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1"/>
      <c r="JG170" s="18"/>
      <c r="JH170" s="18"/>
      <c r="JM170" s="475"/>
      <c r="JN170" s="475"/>
      <c r="JV170" s="475"/>
      <c r="JW170" s="475"/>
      <c r="JX170" s="476"/>
      <c r="JY170" s="475"/>
      <c r="JZ170" s="475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6"/>
      <c r="LI170" s="18"/>
      <c r="LJ170" s="18"/>
      <c r="LO170" s="475"/>
      <c r="LP170" s="475"/>
      <c r="LQ170" s="471"/>
      <c r="LR170" s="475"/>
      <c r="LS170" s="475"/>
      <c r="MG170" s="475"/>
      <c r="MH170" s="18"/>
      <c r="MI170" s="18"/>
      <c r="MJ170" s="478"/>
      <c r="ML170" s="18"/>
      <c r="MP170" s="18"/>
      <c r="MQ170" s="18"/>
      <c r="MR170" s="18"/>
      <c r="MS170" s="18"/>
      <c r="MT170" s="18"/>
      <c r="MY170" s="3"/>
      <c r="MZ170" s="3"/>
      <c r="NA170" s="486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2355</v>
      </c>
      <c r="BI171" s="18"/>
      <c r="BK171" s="50"/>
      <c r="BN171" s="49" t="s">
        <v>4603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1"/>
      <c r="CA171" s="50"/>
      <c r="CF171" s="50"/>
      <c r="CG171" s="18"/>
      <c r="CH171" s="471"/>
      <c r="CI171" s="18"/>
      <c r="CJ171" s="18"/>
      <c r="CK171" s="50"/>
      <c r="CO171" s="351"/>
      <c r="CP171" s="50"/>
      <c r="CQ171" s="471"/>
      <c r="CR171" s="18"/>
      <c r="CS171" s="18"/>
      <c r="CU171" s="50"/>
      <c r="CX171" s="351"/>
      <c r="CY171" s="18"/>
      <c r="CZ171" s="50"/>
      <c r="DA171" s="18"/>
      <c r="DB171" s="18"/>
      <c r="DG171" s="351"/>
      <c r="DH171" s="18"/>
      <c r="DI171" s="471"/>
      <c r="DJ171" s="18"/>
      <c r="DK171" s="18"/>
      <c r="DP171" s="381"/>
      <c r="DQ171" s="1"/>
      <c r="DR171" s="472"/>
      <c r="DS171" s="1"/>
      <c r="DT171" s="1"/>
      <c r="DY171" s="351"/>
      <c r="DZ171" s="18"/>
      <c r="EA171" s="471"/>
      <c r="EB171" s="18"/>
      <c r="EC171" s="18"/>
      <c r="EH171" s="351"/>
      <c r="EI171" s="18"/>
      <c r="EJ171" s="471"/>
      <c r="EK171" s="18"/>
      <c r="EL171" s="18"/>
      <c r="EQ171" s="351"/>
      <c r="ER171" s="18"/>
      <c r="ES171" s="471"/>
      <c r="ET171" s="18"/>
      <c r="EU171" s="18"/>
      <c r="EZ171" s="351"/>
      <c r="FA171" s="18"/>
      <c r="FB171" s="471"/>
      <c r="FC171" s="18"/>
      <c r="FD171" s="18"/>
      <c r="FI171" s="351"/>
      <c r="FJ171" s="18"/>
      <c r="FK171" s="471"/>
      <c r="FL171" s="18"/>
      <c r="FM171" s="18"/>
      <c r="FR171" s="351"/>
      <c r="FS171" s="18"/>
      <c r="FT171" s="471"/>
      <c r="FU171" s="18"/>
      <c r="FV171" s="18"/>
      <c r="GA171" s="351"/>
      <c r="GB171" s="18"/>
      <c r="GC171" s="471"/>
      <c r="GD171" s="18"/>
      <c r="GE171" s="18"/>
      <c r="GJ171" s="351"/>
      <c r="GK171" s="18"/>
      <c r="GL171" s="471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3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1"/>
      <c r="JG171" s="18"/>
      <c r="JH171" s="18"/>
      <c r="JM171" s="474"/>
      <c r="JN171" s="475"/>
      <c r="JV171" s="474"/>
      <c r="JW171" s="475"/>
      <c r="JX171" s="476"/>
      <c r="JY171" s="475"/>
      <c r="JZ171" s="475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7"/>
      <c r="LI171" s="18"/>
      <c r="LJ171" s="18"/>
      <c r="LO171" s="474"/>
      <c r="LP171" s="475"/>
      <c r="LQ171" s="471"/>
      <c r="LR171" s="475"/>
      <c r="LS171" s="475"/>
      <c r="MG171" s="475"/>
      <c r="MH171" s="18"/>
      <c r="MI171" s="18"/>
      <c r="MJ171" s="478"/>
      <c r="ML171" s="18"/>
      <c r="MP171" s="351"/>
      <c r="MQ171" s="18"/>
      <c r="MR171" s="18"/>
      <c r="MS171" s="18"/>
      <c r="MT171" s="18"/>
      <c r="MZ171" s="3"/>
      <c r="NA171" s="479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1886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2375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4619</v>
      </c>
      <c r="BS172" s="3" t="s">
        <v>1421</v>
      </c>
      <c r="BT172" s="50"/>
      <c r="BV172" s="50"/>
      <c r="BX172" s="18"/>
      <c r="BY172" s="18"/>
      <c r="BZ172" s="471"/>
      <c r="CA172" s="50"/>
      <c r="CF172" s="50"/>
      <c r="CG172" s="18"/>
      <c r="CH172" s="471"/>
      <c r="CI172" s="18"/>
      <c r="CJ172" s="18"/>
      <c r="CK172" s="50"/>
      <c r="CO172" s="18"/>
      <c r="CP172" s="50"/>
      <c r="CQ172" s="471"/>
      <c r="CR172" s="18"/>
      <c r="CS172" s="18"/>
      <c r="CU172" s="50"/>
      <c r="CX172" s="18"/>
      <c r="CY172" s="18"/>
      <c r="CZ172" s="50"/>
      <c r="DA172" s="18"/>
      <c r="DB172" s="18"/>
      <c r="DG172" s="18"/>
      <c r="DH172" s="18"/>
      <c r="DI172" s="471"/>
      <c r="DJ172" s="18"/>
      <c r="DK172" s="18"/>
      <c r="DP172" s="1"/>
      <c r="DQ172" s="1"/>
      <c r="DR172" s="472"/>
      <c r="DS172" s="1"/>
      <c r="DT172" s="1"/>
      <c r="DY172" s="18"/>
      <c r="DZ172" s="18"/>
      <c r="EA172" s="471"/>
      <c r="EB172" s="18"/>
      <c r="EC172" s="18"/>
      <c r="EH172" s="18"/>
      <c r="EI172" s="18"/>
      <c r="EJ172" s="471"/>
      <c r="EK172" s="18"/>
      <c r="EL172" s="18"/>
      <c r="EQ172" s="18"/>
      <c r="ER172" s="18"/>
      <c r="ES172" s="471"/>
      <c r="ET172" s="18"/>
      <c r="EU172" s="18"/>
      <c r="EZ172" s="18"/>
      <c r="FA172" s="18"/>
      <c r="FB172" s="471"/>
      <c r="FC172" s="18"/>
      <c r="FD172" s="18"/>
      <c r="FI172" s="18"/>
      <c r="FJ172" s="18"/>
      <c r="FK172" s="471"/>
      <c r="FL172" s="18"/>
      <c r="FM172" s="18"/>
      <c r="FR172" s="18"/>
      <c r="FS172" s="18"/>
      <c r="FT172" s="471"/>
      <c r="FU172" s="18"/>
      <c r="FV172" s="18"/>
      <c r="GA172" s="18"/>
      <c r="GB172" s="18"/>
      <c r="GC172" s="471"/>
      <c r="GD172" s="18"/>
      <c r="GE172" s="18"/>
      <c r="GJ172" s="18"/>
      <c r="GK172" s="18"/>
      <c r="GL172" s="471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3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2"/>
      <c r="JG172" s="18"/>
      <c r="JH172" s="18"/>
      <c r="JM172" s="475"/>
      <c r="JN172" s="475"/>
      <c r="JV172" s="475"/>
      <c r="JW172" s="475"/>
      <c r="JX172" s="476"/>
      <c r="JY172" s="475"/>
      <c r="JZ172" s="475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6"/>
      <c r="LI172" s="18"/>
      <c r="LJ172" s="18"/>
      <c r="LO172" s="475"/>
      <c r="LP172" s="475"/>
      <c r="LQ172" s="471"/>
      <c r="LR172" s="475"/>
      <c r="LS172" s="475"/>
      <c r="MG172" s="475"/>
      <c r="MH172" s="18"/>
      <c r="MI172" s="18"/>
      <c r="MJ172" s="478"/>
      <c r="ML172" s="18"/>
      <c r="MP172" s="18"/>
      <c r="MQ172" s="18"/>
      <c r="MR172" s="18"/>
      <c r="MS172" s="18"/>
      <c r="MT172" s="18"/>
      <c r="MY172" s="3"/>
      <c r="MZ172" s="3"/>
      <c r="NA172" s="486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2374</v>
      </c>
      <c r="BI173" s="18"/>
      <c r="BK173" s="50"/>
      <c r="BN173" s="49" t="s">
        <v>4603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1"/>
      <c r="CA173" s="50"/>
      <c r="CF173" s="50"/>
      <c r="CG173" s="18"/>
      <c r="CH173" s="471"/>
      <c r="CI173" s="18"/>
      <c r="CJ173" s="18"/>
      <c r="CK173" s="50"/>
      <c r="CO173" s="18"/>
      <c r="CP173" s="50"/>
      <c r="CQ173" s="471"/>
      <c r="CR173" s="18"/>
      <c r="CS173" s="18"/>
      <c r="CU173" s="50"/>
      <c r="CX173" s="18"/>
      <c r="CY173" s="18"/>
      <c r="CZ173" s="50"/>
      <c r="DA173" s="18"/>
      <c r="DB173" s="18"/>
      <c r="DG173" s="18"/>
      <c r="DH173" s="18"/>
      <c r="DI173" s="471"/>
      <c r="DJ173" s="18"/>
      <c r="DK173" s="18"/>
      <c r="DP173" s="1"/>
      <c r="DQ173" s="1"/>
      <c r="DR173" s="472"/>
      <c r="DS173" s="1"/>
      <c r="DT173" s="1"/>
      <c r="DY173" s="18"/>
      <c r="DZ173" s="18"/>
      <c r="EA173" s="471"/>
      <c r="EB173" s="18"/>
      <c r="EC173" s="18"/>
      <c r="EH173" s="18"/>
      <c r="EI173" s="18"/>
      <c r="EJ173" s="471"/>
      <c r="EK173" s="18"/>
      <c r="EL173" s="18"/>
      <c r="EQ173" s="18"/>
      <c r="ER173" s="18"/>
      <c r="ES173" s="471"/>
      <c r="ET173" s="18"/>
      <c r="EU173" s="18"/>
      <c r="EZ173" s="18"/>
      <c r="FA173" s="18"/>
      <c r="FB173" s="471"/>
      <c r="FC173" s="18"/>
      <c r="FD173" s="18"/>
      <c r="FI173" s="18"/>
      <c r="FJ173" s="18"/>
      <c r="FK173" s="471"/>
      <c r="FL173" s="18"/>
      <c r="FM173" s="18"/>
      <c r="FR173" s="18"/>
      <c r="FS173" s="18"/>
      <c r="FT173" s="471"/>
      <c r="FU173" s="18"/>
      <c r="FV173" s="18"/>
      <c r="GA173" s="18"/>
      <c r="GB173" s="18"/>
      <c r="GC173" s="471"/>
      <c r="GD173" s="18"/>
      <c r="GE173" s="18"/>
      <c r="GJ173" s="18"/>
      <c r="GK173" s="18"/>
      <c r="GL173" s="471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3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1"/>
      <c r="JG173" s="18"/>
      <c r="JH173" s="18"/>
      <c r="JM173" s="475"/>
      <c r="JN173" s="475"/>
      <c r="JV173" s="475"/>
      <c r="JW173" s="475"/>
      <c r="JX173" s="476"/>
      <c r="JY173" s="475"/>
      <c r="JZ173" s="475"/>
      <c r="KE173" s="18"/>
      <c r="KF173" s="18"/>
      <c r="KH173" s="18"/>
      <c r="KI173" s="18"/>
      <c r="KN173" s="18"/>
      <c r="KO173" s="18"/>
      <c r="KW173" s="18"/>
      <c r="KX173" s="18"/>
      <c r="LF173" s="481"/>
      <c r="LG173" s="18"/>
      <c r="LH173" s="476"/>
      <c r="LI173" s="18"/>
      <c r="LJ173" s="18"/>
      <c r="LO173" s="475"/>
      <c r="LP173" s="475"/>
      <c r="LQ173" s="471"/>
      <c r="LR173" s="475"/>
      <c r="LS173" s="475"/>
      <c r="MG173" s="475"/>
      <c r="MH173" s="18"/>
      <c r="MI173" s="18"/>
      <c r="MJ173" s="478"/>
      <c r="ML173" s="18"/>
      <c r="MP173" s="18"/>
      <c r="MQ173" s="18"/>
      <c r="MR173" s="18"/>
      <c r="MS173" s="18"/>
      <c r="MT173" s="18"/>
      <c r="MY173" s="483"/>
      <c r="MZ173" s="3"/>
      <c r="NA173" s="486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1887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2376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4620</v>
      </c>
      <c r="BS174" s="3" t="s">
        <v>1422</v>
      </c>
      <c r="BT174" s="50"/>
      <c r="BV174" s="50"/>
      <c r="BX174" s="18"/>
      <c r="BY174" s="18"/>
      <c r="BZ174" s="471"/>
      <c r="CA174" s="50"/>
      <c r="CF174" s="50"/>
      <c r="CG174" s="18"/>
      <c r="CH174" s="471"/>
      <c r="CI174" s="18"/>
      <c r="CJ174" s="18"/>
      <c r="CK174" s="50"/>
      <c r="CO174" s="18"/>
      <c r="CP174" s="50"/>
      <c r="CQ174" s="471"/>
      <c r="CR174" s="18"/>
      <c r="CS174" s="18"/>
      <c r="CU174" s="50"/>
      <c r="CX174" s="18"/>
      <c r="CY174" s="18"/>
      <c r="CZ174" s="50"/>
      <c r="DA174" s="18"/>
      <c r="DB174" s="18"/>
      <c r="DG174" s="18"/>
      <c r="DH174" s="18"/>
      <c r="DI174" s="471"/>
      <c r="DJ174" s="18"/>
      <c r="DK174" s="18"/>
      <c r="DP174" s="1"/>
      <c r="DQ174" s="1"/>
      <c r="DR174" s="472"/>
      <c r="DS174" s="1"/>
      <c r="DT174" s="1"/>
      <c r="DY174" s="18"/>
      <c r="DZ174" s="18"/>
      <c r="EA174" s="471"/>
      <c r="EB174" s="18"/>
      <c r="EC174" s="18"/>
      <c r="EH174" s="18"/>
      <c r="EI174" s="18"/>
      <c r="EJ174" s="471"/>
      <c r="EK174" s="18"/>
      <c r="EL174" s="18"/>
      <c r="EQ174" s="18"/>
      <c r="ER174" s="18"/>
      <c r="ES174" s="471"/>
      <c r="ET174" s="18"/>
      <c r="EU174" s="18"/>
      <c r="EZ174" s="18"/>
      <c r="FA174" s="18"/>
      <c r="FB174" s="471"/>
      <c r="FC174" s="18"/>
      <c r="FD174" s="18"/>
      <c r="FI174" s="18"/>
      <c r="FJ174" s="18"/>
      <c r="FK174" s="471"/>
      <c r="FL174" s="18"/>
      <c r="FM174" s="18"/>
      <c r="FR174" s="18"/>
      <c r="FS174" s="18"/>
      <c r="FT174" s="471"/>
      <c r="FU174" s="18"/>
      <c r="FV174" s="18"/>
      <c r="GA174" s="18"/>
      <c r="GB174" s="18"/>
      <c r="GC174" s="471"/>
      <c r="GD174" s="18"/>
      <c r="GE174" s="18"/>
      <c r="GJ174" s="18"/>
      <c r="GK174" s="18"/>
      <c r="GL174" s="471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3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8"/>
      <c r="JE174" s="18"/>
      <c r="JF174" s="471"/>
      <c r="JG174" s="18"/>
      <c r="JH174" s="18"/>
      <c r="JM174" s="475"/>
      <c r="JN174" s="475"/>
      <c r="JV174" s="475"/>
      <c r="JW174" s="475"/>
      <c r="JX174" s="476"/>
      <c r="JY174" s="475"/>
      <c r="JZ174" s="475"/>
      <c r="KE174" s="18"/>
      <c r="KF174" s="18"/>
      <c r="KH174" s="18"/>
      <c r="KI174" s="18"/>
      <c r="KN174" s="18"/>
      <c r="KO174" s="18"/>
      <c r="KW174" s="18"/>
      <c r="KX174" s="18"/>
      <c r="LF174" s="481"/>
      <c r="LG174" s="18"/>
      <c r="LH174" s="476"/>
      <c r="LI174" s="18"/>
      <c r="LJ174" s="18"/>
      <c r="LO174" s="475"/>
      <c r="LP174" s="475"/>
      <c r="LQ174" s="471"/>
      <c r="LR174" s="475"/>
      <c r="LS174" s="475"/>
      <c r="MG174" s="475"/>
      <c r="MH174" s="18"/>
      <c r="MI174" s="18"/>
      <c r="MJ174" s="478"/>
      <c r="ML174" s="18"/>
      <c r="MP174" s="18"/>
      <c r="MQ174" s="18"/>
      <c r="MR174" s="18"/>
      <c r="MS174" s="18"/>
      <c r="MT174" s="18"/>
      <c r="MY174" s="483"/>
      <c r="MZ174" s="63"/>
      <c r="NA174" s="485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2355</v>
      </c>
      <c r="BI175" s="18"/>
      <c r="BK175" s="50"/>
      <c r="BN175" s="49" t="s">
        <v>4603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1"/>
      <c r="CA175" s="50"/>
      <c r="CF175" s="50"/>
      <c r="CG175" s="18"/>
      <c r="CH175" s="471"/>
      <c r="CI175" s="18"/>
      <c r="CJ175" s="18"/>
      <c r="CK175" s="50"/>
      <c r="CO175" s="351"/>
      <c r="CP175" s="50"/>
      <c r="CQ175" s="471"/>
      <c r="CR175" s="18"/>
      <c r="CS175" s="18"/>
      <c r="CU175" s="50"/>
      <c r="CX175" s="351"/>
      <c r="CY175" s="18"/>
      <c r="CZ175" s="50"/>
      <c r="DA175" s="18"/>
      <c r="DB175" s="18"/>
      <c r="DG175" s="351"/>
      <c r="DH175" s="18"/>
      <c r="DI175" s="471"/>
      <c r="DJ175" s="18"/>
      <c r="DK175" s="18"/>
      <c r="DP175" s="381"/>
      <c r="DQ175" s="1"/>
      <c r="DR175" s="472"/>
      <c r="DS175" s="1"/>
      <c r="DT175" s="1"/>
      <c r="DY175" s="351"/>
      <c r="DZ175" s="18"/>
      <c r="EA175" s="471"/>
      <c r="EB175" s="18"/>
      <c r="EC175" s="18"/>
      <c r="EH175" s="351"/>
      <c r="EI175" s="18"/>
      <c r="EJ175" s="471"/>
      <c r="EK175" s="18"/>
      <c r="EL175" s="18"/>
      <c r="EQ175" s="351"/>
      <c r="ER175" s="18"/>
      <c r="ES175" s="471"/>
      <c r="ET175" s="18"/>
      <c r="EU175" s="18"/>
      <c r="EZ175" s="351"/>
      <c r="FA175" s="18"/>
      <c r="FB175" s="471"/>
      <c r="FC175" s="18"/>
      <c r="FD175" s="18"/>
      <c r="FI175" s="351"/>
      <c r="FJ175" s="18"/>
      <c r="FK175" s="471"/>
      <c r="FL175" s="18"/>
      <c r="FM175" s="18"/>
      <c r="FR175" s="351"/>
      <c r="FS175" s="18"/>
      <c r="FT175" s="471"/>
      <c r="FU175" s="18"/>
      <c r="FV175" s="18"/>
      <c r="GA175" s="351"/>
      <c r="GB175" s="18"/>
      <c r="GC175" s="471"/>
      <c r="GD175" s="18"/>
      <c r="GE175" s="18"/>
      <c r="GJ175" s="351"/>
      <c r="GK175" s="18"/>
      <c r="GL175" s="471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3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8"/>
      <c r="JE175" s="18"/>
      <c r="JF175" s="471"/>
      <c r="JG175" s="18"/>
      <c r="JH175" s="18"/>
      <c r="JM175" s="474"/>
      <c r="JN175" s="475"/>
      <c r="JV175" s="474"/>
      <c r="JW175" s="475"/>
      <c r="JX175" s="476"/>
      <c r="JY175" s="475"/>
      <c r="JZ175" s="475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6"/>
      <c r="LI175" s="18"/>
      <c r="LJ175" s="18"/>
      <c r="LO175" s="474"/>
      <c r="LP175" s="475"/>
      <c r="LQ175" s="471"/>
      <c r="LR175" s="475"/>
      <c r="LS175" s="475"/>
      <c r="MG175" s="475"/>
      <c r="MH175" s="18"/>
      <c r="MI175" s="18"/>
      <c r="MJ175" s="478"/>
      <c r="ML175" s="18"/>
      <c r="MP175" s="351"/>
      <c r="MQ175" s="18"/>
      <c r="MR175" s="18"/>
      <c r="MS175" s="18"/>
      <c r="MT175" s="18"/>
      <c r="MY175" s="3"/>
      <c r="MZ175" s="63"/>
      <c r="NA175" s="485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1888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2377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4621</v>
      </c>
      <c r="BS176" s="3" t="s">
        <v>1423</v>
      </c>
      <c r="BT176" s="50"/>
      <c r="BV176" s="50"/>
      <c r="BX176" s="351"/>
      <c r="BY176" s="18"/>
      <c r="BZ176" s="471"/>
      <c r="CA176" s="50"/>
      <c r="CF176" s="50"/>
      <c r="CG176" s="18"/>
      <c r="CH176" s="471"/>
      <c r="CI176" s="18"/>
      <c r="CJ176" s="18"/>
      <c r="CK176" s="50"/>
      <c r="CO176" s="351"/>
      <c r="CP176" s="50"/>
      <c r="CQ176" s="471"/>
      <c r="CR176" s="18"/>
      <c r="CS176" s="18"/>
      <c r="CU176" s="50"/>
      <c r="CX176" s="351"/>
      <c r="CY176" s="18"/>
      <c r="CZ176" s="50"/>
      <c r="DA176" s="18"/>
      <c r="DB176" s="18"/>
      <c r="DG176" s="351"/>
      <c r="DH176" s="18"/>
      <c r="DI176" s="471"/>
      <c r="DJ176" s="18"/>
      <c r="DK176" s="18"/>
      <c r="DP176" s="381"/>
      <c r="DQ176" s="1"/>
      <c r="DR176" s="472"/>
      <c r="DS176" s="1"/>
      <c r="DT176" s="1"/>
      <c r="DY176" s="351"/>
      <c r="DZ176" s="18"/>
      <c r="EA176" s="471"/>
      <c r="EB176" s="18"/>
      <c r="EC176" s="18"/>
      <c r="EH176" s="351"/>
      <c r="EI176" s="18"/>
      <c r="EJ176" s="471"/>
      <c r="EK176" s="18"/>
      <c r="EL176" s="18"/>
      <c r="EQ176" s="351"/>
      <c r="ER176" s="18"/>
      <c r="ES176" s="471"/>
      <c r="ET176" s="18"/>
      <c r="EU176" s="18"/>
      <c r="EZ176" s="351"/>
      <c r="FA176" s="18"/>
      <c r="FB176" s="471"/>
      <c r="FC176" s="18"/>
      <c r="FD176" s="18"/>
      <c r="FI176" s="351"/>
      <c r="FJ176" s="18"/>
      <c r="FK176" s="471"/>
      <c r="FL176" s="18"/>
      <c r="FM176" s="18"/>
      <c r="FR176" s="351"/>
      <c r="FS176" s="18"/>
      <c r="FT176" s="471"/>
      <c r="FU176" s="18"/>
      <c r="FV176" s="18"/>
      <c r="GA176" s="351"/>
      <c r="GB176" s="18"/>
      <c r="GC176" s="471"/>
      <c r="GD176" s="18"/>
      <c r="GE176" s="18"/>
      <c r="GJ176" s="351"/>
      <c r="GK176" s="18"/>
      <c r="GL176" s="471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3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1"/>
      <c r="JG176" s="18"/>
      <c r="JH176" s="18"/>
      <c r="JM176" s="474"/>
      <c r="JN176" s="475"/>
      <c r="JV176" s="474"/>
      <c r="JW176" s="475"/>
      <c r="JX176" s="476"/>
      <c r="JY176" s="475"/>
      <c r="JZ176" s="475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6"/>
      <c r="LI176" s="18"/>
      <c r="LJ176" s="18"/>
      <c r="LO176" s="474"/>
      <c r="LP176" s="475"/>
      <c r="LQ176" s="471"/>
      <c r="LR176" s="475"/>
      <c r="LS176" s="475"/>
      <c r="MG176" s="475"/>
      <c r="MH176" s="18"/>
      <c r="MI176" s="18"/>
      <c r="MJ176" s="478"/>
      <c r="ML176" s="18"/>
      <c r="MP176" s="351"/>
      <c r="MQ176" s="18"/>
      <c r="MR176" s="18"/>
      <c r="MS176" s="18"/>
      <c r="MT176" s="18"/>
      <c r="MY176" s="3"/>
      <c r="MZ176" s="3"/>
      <c r="NA176" s="486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2355</v>
      </c>
      <c r="BI177" s="18"/>
      <c r="BK177" s="50"/>
      <c r="BN177" s="49" t="s">
        <v>4623</v>
      </c>
      <c r="BO177" s="63"/>
      <c r="BP177" s="63"/>
      <c r="BQ177" s="89"/>
      <c r="BR177" s="59"/>
      <c r="BS177" s="59"/>
      <c r="BT177" s="50"/>
      <c r="BV177" s="50"/>
      <c r="BX177" s="478"/>
      <c r="BY177" s="18"/>
      <c r="BZ177" s="471"/>
      <c r="CA177" s="50"/>
      <c r="CF177" s="50"/>
      <c r="CG177" s="18"/>
      <c r="CH177" s="471"/>
      <c r="CI177" s="18"/>
      <c r="CJ177" s="18"/>
      <c r="CK177" s="50"/>
      <c r="CO177" s="478"/>
      <c r="CP177" s="50"/>
      <c r="CQ177" s="471"/>
      <c r="CR177" s="18"/>
      <c r="CS177" s="18"/>
      <c r="CU177" s="50"/>
      <c r="CX177" s="478"/>
      <c r="CY177" s="18"/>
      <c r="CZ177" s="50"/>
      <c r="DA177" s="18"/>
      <c r="DB177" s="18"/>
      <c r="DG177" s="478"/>
      <c r="DH177" s="18"/>
      <c r="DI177" s="471"/>
      <c r="DJ177" s="18"/>
      <c r="DK177" s="18"/>
      <c r="DP177" s="480"/>
      <c r="DQ177" s="1"/>
      <c r="DR177" s="472"/>
      <c r="DS177" s="1"/>
      <c r="DT177" s="1"/>
      <c r="DY177" s="478"/>
      <c r="DZ177" s="18"/>
      <c r="EA177" s="471"/>
      <c r="EB177" s="18"/>
      <c r="EC177" s="18"/>
      <c r="EH177" s="478"/>
      <c r="EI177" s="18"/>
      <c r="EJ177" s="471"/>
      <c r="EK177" s="18"/>
      <c r="EL177" s="18"/>
      <c r="EQ177" s="478"/>
      <c r="ER177" s="18"/>
      <c r="ES177" s="471"/>
      <c r="ET177" s="18"/>
      <c r="EU177" s="18"/>
      <c r="EZ177" s="478"/>
      <c r="FA177" s="18"/>
      <c r="FB177" s="471"/>
      <c r="FC177" s="18"/>
      <c r="FD177" s="18"/>
      <c r="FI177" s="478"/>
      <c r="FJ177" s="18"/>
      <c r="FK177" s="471"/>
      <c r="FL177" s="18"/>
      <c r="FM177" s="18"/>
      <c r="FR177" s="481"/>
      <c r="FS177" s="18"/>
      <c r="FT177" s="471"/>
      <c r="FU177" s="18"/>
      <c r="FV177" s="18"/>
      <c r="GA177" s="478"/>
      <c r="GB177" s="18"/>
      <c r="GC177" s="471"/>
      <c r="GD177" s="18"/>
      <c r="GE177" s="18"/>
      <c r="GJ177" s="478"/>
      <c r="GK177" s="18"/>
      <c r="GL177" s="471"/>
      <c r="GM177" s="18"/>
      <c r="GN177" s="18"/>
      <c r="HB177" s="481"/>
      <c r="HC177" s="18"/>
      <c r="HE177" s="18"/>
      <c r="HF177" s="18"/>
      <c r="HK177" s="481"/>
      <c r="HL177" s="18"/>
      <c r="HN177" s="18"/>
      <c r="HO177" s="18"/>
      <c r="HT177" s="18"/>
      <c r="HU177" s="473"/>
      <c r="HW177" s="18"/>
      <c r="HX177" s="18"/>
      <c r="HY177" s="18"/>
      <c r="IL177" s="478"/>
      <c r="IM177" s="18"/>
      <c r="IO177" s="18"/>
      <c r="IP177" s="18"/>
      <c r="IU177" s="481"/>
      <c r="IV177" s="18"/>
      <c r="IX177" s="18"/>
      <c r="IY177" s="18"/>
      <c r="JD177" s="18"/>
      <c r="JE177" s="18"/>
      <c r="JF177" s="471"/>
      <c r="JG177" s="18"/>
      <c r="JH177" s="18"/>
      <c r="JM177" s="478"/>
      <c r="JN177" s="475"/>
      <c r="JV177" s="478"/>
      <c r="JW177" s="475"/>
      <c r="JX177" s="476"/>
      <c r="JY177" s="475"/>
      <c r="JZ177" s="475"/>
      <c r="KE177" s="481"/>
      <c r="KF177" s="18"/>
      <c r="KH177" s="18"/>
      <c r="KI177" s="18"/>
      <c r="KN177" s="481"/>
      <c r="KO177" s="18"/>
      <c r="KW177" s="481"/>
      <c r="KX177" s="18"/>
      <c r="LF177" s="351"/>
      <c r="LG177" s="18"/>
      <c r="LH177" s="476"/>
      <c r="LI177" s="18"/>
      <c r="LJ177" s="18"/>
      <c r="LO177" s="478"/>
      <c r="LP177" s="475"/>
      <c r="LQ177" s="471"/>
      <c r="LR177" s="475"/>
      <c r="LS177" s="475"/>
      <c r="MG177" s="475"/>
      <c r="MH177" s="18"/>
      <c r="MI177" s="18"/>
      <c r="MJ177" s="478"/>
      <c r="ML177" s="18"/>
      <c r="MP177" s="481"/>
      <c r="MQ177" s="18"/>
      <c r="MR177" s="18"/>
      <c r="MS177" s="18"/>
      <c r="MT177" s="18"/>
      <c r="MY177" s="60"/>
      <c r="MZ177" s="3"/>
      <c r="NA177" s="486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1889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2378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4622</v>
      </c>
      <c r="BS178" s="3" t="s">
        <v>1424</v>
      </c>
      <c r="BT178" s="50"/>
      <c r="BV178" s="50"/>
      <c r="BX178" s="18"/>
      <c r="BY178" s="18"/>
      <c r="BZ178" s="471"/>
      <c r="CA178" s="50"/>
      <c r="CF178" s="50"/>
      <c r="CG178" s="18"/>
      <c r="CH178" s="471"/>
      <c r="CI178" s="18"/>
      <c r="CJ178" s="18"/>
      <c r="CK178" s="50"/>
      <c r="CO178" s="18"/>
      <c r="CP178" s="50"/>
      <c r="CQ178" s="471"/>
      <c r="CR178" s="18"/>
      <c r="CS178" s="18"/>
      <c r="CU178" s="50"/>
      <c r="CX178" s="18"/>
      <c r="CY178" s="18"/>
      <c r="CZ178" s="50"/>
      <c r="DA178" s="18"/>
      <c r="DB178" s="18"/>
      <c r="DG178" s="18"/>
      <c r="DH178" s="18"/>
      <c r="DI178" s="471"/>
      <c r="DJ178" s="18"/>
      <c r="DK178" s="18"/>
      <c r="DP178" s="1"/>
      <c r="DQ178" s="1"/>
      <c r="DR178" s="472"/>
      <c r="DS178" s="1"/>
      <c r="DT178" s="1"/>
      <c r="DY178" s="18"/>
      <c r="DZ178" s="18"/>
      <c r="EA178" s="471"/>
      <c r="EB178" s="18"/>
      <c r="EC178" s="18"/>
      <c r="EH178" s="18"/>
      <c r="EI178" s="18"/>
      <c r="EJ178" s="471"/>
      <c r="EK178" s="18"/>
      <c r="EL178" s="18"/>
      <c r="EQ178" s="18"/>
      <c r="ER178" s="18"/>
      <c r="ES178" s="471"/>
      <c r="ET178" s="18"/>
      <c r="EU178" s="18"/>
      <c r="EZ178" s="18"/>
      <c r="FA178" s="18"/>
      <c r="FB178" s="471"/>
      <c r="FC178" s="18"/>
      <c r="FD178" s="18"/>
      <c r="FI178" s="18"/>
      <c r="FJ178" s="18"/>
      <c r="FK178" s="471"/>
      <c r="FL178" s="18"/>
      <c r="FM178" s="18"/>
      <c r="FR178" s="18"/>
      <c r="FS178" s="18"/>
      <c r="FT178" s="471"/>
      <c r="FU178" s="18"/>
      <c r="FV178" s="18"/>
      <c r="GA178" s="18"/>
      <c r="GB178" s="18"/>
      <c r="GC178" s="471"/>
      <c r="GD178" s="18"/>
      <c r="GE178" s="18"/>
      <c r="GJ178" s="18"/>
      <c r="GK178" s="18"/>
      <c r="GL178" s="471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3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1"/>
      <c r="JG178" s="18"/>
      <c r="JH178" s="18"/>
      <c r="JM178" s="475"/>
      <c r="JN178" s="475"/>
      <c r="JV178" s="475"/>
      <c r="JW178" s="475"/>
      <c r="JX178" s="476"/>
      <c r="JY178" s="475"/>
      <c r="JZ178" s="475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6"/>
      <c r="LI178" s="18"/>
      <c r="LJ178" s="18"/>
      <c r="LO178" s="475"/>
      <c r="LP178" s="475"/>
      <c r="LQ178" s="471"/>
      <c r="LR178" s="475"/>
      <c r="LS178" s="475"/>
      <c r="MG178" s="475"/>
      <c r="MH178" s="18"/>
      <c r="MI178" s="18"/>
      <c r="MJ178" s="478"/>
      <c r="ML178" s="18"/>
      <c r="MP178" s="18"/>
      <c r="MQ178" s="18"/>
      <c r="MR178" s="18"/>
      <c r="MS178" s="18"/>
      <c r="MT178" s="18"/>
      <c r="MY178" s="60"/>
      <c r="MZ178" s="3"/>
      <c r="NA178" s="486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2374</v>
      </c>
      <c r="BI179" s="18"/>
      <c r="BK179" s="50"/>
      <c r="BN179" s="49" t="s">
        <v>4603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1"/>
      <c r="CA179" s="50"/>
      <c r="CF179" s="50"/>
      <c r="CG179" s="18"/>
      <c r="CH179" s="471"/>
      <c r="CI179" s="18"/>
      <c r="CJ179" s="18"/>
      <c r="CK179" s="50"/>
      <c r="CO179" s="18"/>
      <c r="CP179" s="50"/>
      <c r="CQ179" s="471"/>
      <c r="CR179" s="18"/>
      <c r="CS179" s="18"/>
      <c r="CU179" s="50"/>
      <c r="CX179" s="18"/>
      <c r="CY179" s="18"/>
      <c r="CZ179" s="50"/>
      <c r="DA179" s="18"/>
      <c r="DB179" s="18"/>
      <c r="DG179" s="18"/>
      <c r="DH179" s="18"/>
      <c r="DI179" s="471"/>
      <c r="DJ179" s="18"/>
      <c r="DK179" s="18"/>
      <c r="DP179" s="1"/>
      <c r="DQ179" s="1"/>
      <c r="DR179" s="472"/>
      <c r="DS179" s="1"/>
      <c r="DT179" s="1"/>
      <c r="DY179" s="18"/>
      <c r="DZ179" s="18"/>
      <c r="EA179" s="471"/>
      <c r="EB179" s="18"/>
      <c r="EC179" s="18"/>
      <c r="EH179" s="18"/>
      <c r="EI179" s="18"/>
      <c r="EJ179" s="471"/>
      <c r="EK179" s="18"/>
      <c r="EL179" s="18"/>
      <c r="EQ179" s="18"/>
      <c r="ER179" s="18"/>
      <c r="ES179" s="471"/>
      <c r="ET179" s="18"/>
      <c r="EU179" s="18"/>
      <c r="EZ179" s="18"/>
      <c r="FA179" s="18"/>
      <c r="FB179" s="471"/>
      <c r="FC179" s="18"/>
      <c r="FD179" s="18"/>
      <c r="FI179" s="18"/>
      <c r="FJ179" s="18"/>
      <c r="FK179" s="471"/>
      <c r="FL179" s="18"/>
      <c r="FM179" s="18"/>
      <c r="FR179" s="18"/>
      <c r="FS179" s="18"/>
      <c r="FT179" s="471"/>
      <c r="FU179" s="18"/>
      <c r="FV179" s="18"/>
      <c r="GA179" s="18"/>
      <c r="GB179" s="18"/>
      <c r="GC179" s="471"/>
      <c r="GD179" s="18"/>
      <c r="GE179" s="18"/>
      <c r="GJ179" s="18"/>
      <c r="GK179" s="18"/>
      <c r="GL179" s="471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3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1"/>
      <c r="JG179" s="18"/>
      <c r="JH179" s="18"/>
      <c r="JM179" s="475"/>
      <c r="JN179" s="475"/>
      <c r="JV179" s="475"/>
      <c r="JW179" s="475"/>
      <c r="JX179" s="476"/>
      <c r="JY179" s="475"/>
      <c r="JZ179" s="475"/>
      <c r="KE179" s="18"/>
      <c r="KF179" s="18"/>
      <c r="KH179" s="18"/>
      <c r="KI179" s="18"/>
      <c r="KN179" s="18"/>
      <c r="KO179" s="18"/>
      <c r="KW179" s="18"/>
      <c r="KX179" s="18"/>
      <c r="LF179" s="481"/>
      <c r="LG179" s="18"/>
      <c r="LH179" s="476"/>
      <c r="LI179" s="18"/>
      <c r="LJ179" s="18"/>
      <c r="LO179" s="475"/>
      <c r="LP179" s="475"/>
      <c r="LQ179" s="471"/>
      <c r="LR179" s="475"/>
      <c r="LS179" s="475"/>
      <c r="MG179" s="475"/>
      <c r="MH179" s="18"/>
      <c r="MI179" s="18"/>
      <c r="MJ179" s="478"/>
      <c r="ML179" s="18"/>
      <c r="MP179" s="18"/>
      <c r="MQ179" s="18"/>
      <c r="MR179" s="18"/>
      <c r="MS179" s="18"/>
      <c r="MT179" s="18"/>
      <c r="MY179" s="483"/>
      <c r="MZ179" s="3"/>
      <c r="NA179" s="486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1890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2379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4624</v>
      </c>
      <c r="BS180" s="3" t="s">
        <v>1425</v>
      </c>
      <c r="BT180" s="50"/>
      <c r="BV180" s="50"/>
      <c r="BX180" s="351"/>
      <c r="BY180" s="18"/>
      <c r="BZ180" s="471"/>
      <c r="CA180" s="50"/>
      <c r="CF180" s="50"/>
      <c r="CG180" s="18"/>
      <c r="CH180" s="471"/>
      <c r="CI180" s="18"/>
      <c r="CJ180" s="18"/>
      <c r="CK180" s="50"/>
      <c r="CO180" s="351"/>
      <c r="CP180" s="50"/>
      <c r="CQ180" s="471"/>
      <c r="CR180" s="18"/>
      <c r="CS180" s="18"/>
      <c r="CU180" s="50"/>
      <c r="CX180" s="351"/>
      <c r="CY180" s="18"/>
      <c r="CZ180" s="50"/>
      <c r="DA180" s="18"/>
      <c r="DB180" s="18"/>
      <c r="DG180" s="351"/>
      <c r="DH180" s="18"/>
      <c r="DI180" s="471"/>
      <c r="DJ180" s="18"/>
      <c r="DK180" s="18"/>
      <c r="DP180" s="381"/>
      <c r="DQ180" s="1"/>
      <c r="DR180" s="472"/>
      <c r="DS180" s="1"/>
      <c r="DT180" s="1"/>
      <c r="DY180" s="351"/>
      <c r="DZ180" s="18"/>
      <c r="EA180" s="471"/>
      <c r="EB180" s="18"/>
      <c r="EC180" s="18"/>
      <c r="EH180" s="351"/>
      <c r="EI180" s="18"/>
      <c r="EJ180" s="471"/>
      <c r="EK180" s="18"/>
      <c r="EL180" s="18"/>
      <c r="EQ180" s="351"/>
      <c r="ER180" s="18"/>
      <c r="ES180" s="471"/>
      <c r="ET180" s="18"/>
      <c r="EU180" s="18"/>
      <c r="EZ180" s="351"/>
      <c r="FA180" s="18"/>
      <c r="FB180" s="471"/>
      <c r="FC180" s="18"/>
      <c r="FD180" s="18"/>
      <c r="FI180" s="351"/>
      <c r="FJ180" s="18"/>
      <c r="FK180" s="471"/>
      <c r="FL180" s="18"/>
      <c r="FM180" s="18"/>
      <c r="FR180" s="351"/>
      <c r="FS180" s="18"/>
      <c r="FT180" s="471"/>
      <c r="FU180" s="18"/>
      <c r="FV180" s="18"/>
      <c r="GA180" s="351"/>
      <c r="GB180" s="18"/>
      <c r="GC180" s="471"/>
      <c r="GD180" s="18"/>
      <c r="GE180" s="18"/>
      <c r="GJ180" s="351"/>
      <c r="GK180" s="18"/>
      <c r="GL180" s="471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3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8"/>
      <c r="JE180" s="18"/>
      <c r="JF180" s="471"/>
      <c r="JG180" s="18"/>
      <c r="JH180" s="18"/>
      <c r="JM180" s="474"/>
      <c r="JN180" s="475"/>
      <c r="JV180" s="474"/>
      <c r="JW180" s="475"/>
      <c r="JX180" s="476"/>
      <c r="JY180" s="475"/>
      <c r="JZ180" s="475"/>
      <c r="KE180" s="351"/>
      <c r="KF180" s="18"/>
      <c r="KH180" s="18"/>
      <c r="KI180" s="18"/>
      <c r="KN180" s="351"/>
      <c r="KO180" s="18"/>
      <c r="KW180" s="351"/>
      <c r="KX180" s="18"/>
      <c r="LF180" s="481"/>
      <c r="LG180" s="18"/>
      <c r="LH180" s="476"/>
      <c r="LI180" s="18"/>
      <c r="LJ180" s="18"/>
      <c r="LO180" s="474"/>
      <c r="LP180" s="475"/>
      <c r="LQ180" s="471"/>
      <c r="LR180" s="475"/>
      <c r="LS180" s="475"/>
      <c r="MG180" s="475"/>
      <c r="MH180" s="18"/>
      <c r="MI180" s="18"/>
      <c r="MJ180" s="478"/>
      <c r="ML180" s="18"/>
      <c r="MP180" s="351"/>
      <c r="MQ180" s="18"/>
      <c r="MR180" s="18"/>
      <c r="MS180" s="18"/>
      <c r="MT180" s="18"/>
      <c r="MY180" s="483"/>
      <c r="MZ180" s="63"/>
      <c r="NA180" s="486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2355</v>
      </c>
      <c r="BI181" s="18"/>
      <c r="BK181" s="50"/>
      <c r="BN181" s="49" t="s">
        <v>4603</v>
      </c>
      <c r="BQ181" s="89"/>
      <c r="BT181" s="50"/>
      <c r="BV181" s="50"/>
      <c r="BX181" s="351"/>
      <c r="BY181" s="18"/>
      <c r="BZ181" s="471"/>
      <c r="CA181" s="50"/>
      <c r="CF181" s="50"/>
      <c r="CG181" s="18"/>
      <c r="CH181" s="471"/>
      <c r="CI181" s="18"/>
      <c r="CJ181" s="18"/>
      <c r="CK181" s="50"/>
      <c r="CO181" s="351"/>
      <c r="CP181" s="50"/>
      <c r="CQ181" s="471"/>
      <c r="CR181" s="18"/>
      <c r="CS181" s="18"/>
      <c r="CU181" s="50"/>
      <c r="CX181" s="351"/>
      <c r="CY181" s="18"/>
      <c r="CZ181" s="50"/>
      <c r="DA181" s="18"/>
      <c r="DB181" s="18"/>
      <c r="DG181" s="351"/>
      <c r="DH181" s="18"/>
      <c r="DI181" s="471"/>
      <c r="DJ181" s="18"/>
      <c r="DK181" s="18"/>
      <c r="DP181" s="381"/>
      <c r="DQ181" s="1"/>
      <c r="DR181" s="472"/>
      <c r="DS181" s="1"/>
      <c r="DT181" s="1"/>
      <c r="DY181" s="351"/>
      <c r="DZ181" s="18"/>
      <c r="EA181" s="471"/>
      <c r="EB181" s="18"/>
      <c r="EC181" s="18"/>
      <c r="EH181" s="351"/>
      <c r="EI181" s="18"/>
      <c r="EJ181" s="471"/>
      <c r="EK181" s="18"/>
      <c r="EL181" s="18"/>
      <c r="EQ181" s="351"/>
      <c r="ER181" s="18"/>
      <c r="ES181" s="471"/>
      <c r="ET181" s="18"/>
      <c r="EU181" s="18"/>
      <c r="EZ181" s="351"/>
      <c r="FA181" s="18"/>
      <c r="FB181" s="471"/>
      <c r="FC181" s="18"/>
      <c r="FD181" s="18"/>
      <c r="FI181" s="351"/>
      <c r="FJ181" s="18"/>
      <c r="FK181" s="471"/>
      <c r="FL181" s="18"/>
      <c r="FM181" s="18"/>
      <c r="FR181" s="351"/>
      <c r="FS181" s="18"/>
      <c r="FT181" s="471"/>
      <c r="FU181" s="18"/>
      <c r="FV181" s="18"/>
      <c r="GA181" s="351"/>
      <c r="GB181" s="18"/>
      <c r="GC181" s="471"/>
      <c r="GD181" s="18"/>
      <c r="GE181" s="18"/>
      <c r="GJ181" s="351"/>
      <c r="GK181" s="18"/>
      <c r="GL181" s="471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3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8"/>
      <c r="JE181" s="18"/>
      <c r="JF181" s="471"/>
      <c r="JG181" s="18"/>
      <c r="JH181" s="18"/>
      <c r="JM181" s="474"/>
      <c r="JN181" s="475"/>
      <c r="JV181" s="474"/>
      <c r="JW181" s="475"/>
      <c r="JX181" s="476"/>
      <c r="JY181" s="475"/>
      <c r="JZ181" s="475"/>
      <c r="KE181" s="351"/>
      <c r="KF181" s="18"/>
      <c r="KH181" s="18"/>
      <c r="KI181" s="18"/>
      <c r="KN181" s="351"/>
      <c r="KO181" s="18"/>
      <c r="KW181" s="351"/>
      <c r="KX181" s="18"/>
      <c r="LF181" s="481"/>
      <c r="LG181" s="18"/>
      <c r="LH181" s="476"/>
      <c r="LI181" s="18"/>
      <c r="LJ181" s="18"/>
      <c r="LO181" s="474"/>
      <c r="LP181" s="475"/>
      <c r="LQ181" s="471"/>
      <c r="LR181" s="475"/>
      <c r="LS181" s="475"/>
      <c r="MG181" s="475"/>
      <c r="MH181" s="18"/>
      <c r="MI181" s="18"/>
      <c r="MJ181" s="478"/>
      <c r="ML181" s="18"/>
      <c r="MP181" s="351"/>
      <c r="MQ181" s="18"/>
      <c r="MR181" s="18"/>
      <c r="MS181" s="18"/>
      <c r="MT181" s="18"/>
      <c r="MY181" s="483"/>
      <c r="MZ181" s="63"/>
      <c r="NA181" s="486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1891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2380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4625</v>
      </c>
      <c r="BS182" s="3" t="s">
        <v>1426</v>
      </c>
      <c r="BT182" s="50"/>
      <c r="BV182" s="50"/>
      <c r="BX182" s="478"/>
      <c r="BY182" s="18"/>
      <c r="BZ182" s="471"/>
      <c r="CA182" s="50"/>
      <c r="CF182" s="50"/>
      <c r="CG182" s="18"/>
      <c r="CH182" s="471"/>
      <c r="CI182" s="18"/>
      <c r="CJ182" s="18"/>
      <c r="CK182" s="50"/>
      <c r="CO182" s="478"/>
      <c r="CP182" s="50"/>
      <c r="CQ182" s="471"/>
      <c r="CR182" s="18"/>
      <c r="CS182" s="18"/>
      <c r="CU182" s="50"/>
      <c r="CX182" s="478"/>
      <c r="CY182" s="18"/>
      <c r="CZ182" s="50"/>
      <c r="DA182" s="18"/>
      <c r="DB182" s="18"/>
      <c r="DG182" s="478"/>
      <c r="DH182" s="18"/>
      <c r="DI182" s="471"/>
      <c r="DJ182" s="18"/>
      <c r="DK182" s="18"/>
      <c r="DP182" s="480"/>
      <c r="DQ182" s="1"/>
      <c r="DR182" s="472"/>
      <c r="DS182" s="1"/>
      <c r="DT182" s="1"/>
      <c r="DY182" s="478"/>
      <c r="DZ182" s="18"/>
      <c r="EA182" s="471"/>
      <c r="EB182" s="18"/>
      <c r="EC182" s="18"/>
      <c r="EH182" s="478"/>
      <c r="EI182" s="18"/>
      <c r="EJ182" s="471"/>
      <c r="EK182" s="18"/>
      <c r="EL182" s="18"/>
      <c r="EQ182" s="478"/>
      <c r="ER182" s="18"/>
      <c r="ES182" s="471"/>
      <c r="ET182" s="18"/>
      <c r="EU182" s="18"/>
      <c r="EZ182" s="478"/>
      <c r="FA182" s="18"/>
      <c r="FB182" s="471"/>
      <c r="FC182" s="18"/>
      <c r="FD182" s="18"/>
      <c r="FI182" s="478"/>
      <c r="FJ182" s="18"/>
      <c r="FK182" s="471"/>
      <c r="FL182" s="18"/>
      <c r="FM182" s="18"/>
      <c r="FR182" s="481"/>
      <c r="FS182" s="18"/>
      <c r="FT182" s="471"/>
      <c r="FU182" s="18"/>
      <c r="FV182" s="18"/>
      <c r="GA182" s="478"/>
      <c r="GB182" s="18"/>
      <c r="GC182" s="471"/>
      <c r="GD182" s="18"/>
      <c r="GE182" s="18"/>
      <c r="GJ182" s="478"/>
      <c r="GK182" s="18"/>
      <c r="GL182" s="471"/>
      <c r="GM182" s="18"/>
      <c r="GN182" s="18"/>
      <c r="HB182" s="481"/>
      <c r="HC182" s="18"/>
      <c r="HE182" s="18"/>
      <c r="HF182" s="18"/>
      <c r="HK182" s="481"/>
      <c r="HL182" s="18"/>
      <c r="HN182" s="18"/>
      <c r="HO182" s="18"/>
      <c r="HT182" s="18"/>
      <c r="HU182" s="473"/>
      <c r="HW182" s="18"/>
      <c r="HX182" s="18"/>
      <c r="HY182" s="18"/>
      <c r="IL182" s="478"/>
      <c r="IM182" s="18"/>
      <c r="IO182" s="18"/>
      <c r="IP182" s="18"/>
      <c r="IU182" s="481"/>
      <c r="IV182" s="18"/>
      <c r="IX182" s="18"/>
      <c r="IY182" s="18"/>
      <c r="JD182" s="478"/>
      <c r="JE182" s="18"/>
      <c r="JF182" s="471"/>
      <c r="JG182" s="18"/>
      <c r="JH182" s="18"/>
      <c r="JM182" s="478"/>
      <c r="JN182" s="475"/>
      <c r="JV182" s="478"/>
      <c r="JW182" s="475"/>
      <c r="JX182" s="476"/>
      <c r="JY182" s="475"/>
      <c r="JZ182" s="475"/>
      <c r="KE182" s="481"/>
      <c r="KF182" s="18"/>
      <c r="KH182" s="18"/>
      <c r="KI182" s="18"/>
      <c r="KN182" s="481"/>
      <c r="KO182" s="18"/>
      <c r="KW182" s="481"/>
      <c r="KX182" s="18"/>
      <c r="LF182" s="18"/>
      <c r="LG182" s="18"/>
      <c r="LH182" s="476"/>
      <c r="LI182" s="18"/>
      <c r="LJ182" s="18"/>
      <c r="LO182" s="478"/>
      <c r="LP182" s="475"/>
      <c r="LQ182" s="471"/>
      <c r="LR182" s="475"/>
      <c r="LS182" s="475"/>
      <c r="MG182" s="475"/>
      <c r="MH182" s="18"/>
      <c r="MI182" s="18"/>
      <c r="MJ182" s="478"/>
      <c r="ML182" s="18"/>
      <c r="MP182" s="481"/>
      <c r="MQ182" s="18"/>
      <c r="MR182" s="18"/>
      <c r="MS182" s="18"/>
      <c r="MT182" s="18"/>
      <c r="MY182" s="3"/>
      <c r="MZ182" s="63"/>
      <c r="NA182" s="486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2374</v>
      </c>
      <c r="BI183" s="18"/>
      <c r="BK183" s="50"/>
      <c r="BN183" s="49" t="s">
        <v>4603</v>
      </c>
      <c r="BQ183" s="89"/>
      <c r="BT183" s="50"/>
      <c r="BV183" s="50"/>
      <c r="BX183" s="478"/>
      <c r="BY183" s="18"/>
      <c r="BZ183" s="471"/>
      <c r="CA183" s="50"/>
      <c r="CF183" s="50"/>
      <c r="CG183" s="18"/>
      <c r="CH183" s="471"/>
      <c r="CI183" s="18"/>
      <c r="CJ183" s="18"/>
      <c r="CK183" s="50"/>
      <c r="CO183" s="478"/>
      <c r="CP183" s="50"/>
      <c r="CQ183" s="471"/>
      <c r="CR183" s="18"/>
      <c r="CS183" s="18"/>
      <c r="CU183" s="50"/>
      <c r="CX183" s="478"/>
      <c r="CY183" s="18"/>
      <c r="CZ183" s="50"/>
      <c r="DA183" s="18"/>
      <c r="DB183" s="18"/>
      <c r="DG183" s="478"/>
      <c r="DH183" s="18"/>
      <c r="DI183" s="471"/>
      <c r="DJ183" s="18"/>
      <c r="DK183" s="18"/>
      <c r="DP183" s="480"/>
      <c r="DQ183" s="1"/>
      <c r="DR183" s="472"/>
      <c r="DS183" s="1"/>
      <c r="DT183" s="1"/>
      <c r="DY183" s="478"/>
      <c r="DZ183" s="18"/>
      <c r="EA183" s="471"/>
      <c r="EB183" s="18"/>
      <c r="EC183" s="18"/>
      <c r="EH183" s="478"/>
      <c r="EI183" s="18"/>
      <c r="EJ183" s="471"/>
      <c r="EK183" s="18"/>
      <c r="EL183" s="18"/>
      <c r="EQ183" s="478"/>
      <c r="ER183" s="18"/>
      <c r="ES183" s="471"/>
      <c r="ET183" s="18"/>
      <c r="EU183" s="18"/>
      <c r="EZ183" s="478"/>
      <c r="FA183" s="18"/>
      <c r="FB183" s="471"/>
      <c r="FC183" s="18"/>
      <c r="FD183" s="18"/>
      <c r="FI183" s="478"/>
      <c r="FJ183" s="18"/>
      <c r="FK183" s="471"/>
      <c r="FL183" s="18"/>
      <c r="FM183" s="18"/>
      <c r="FR183" s="481"/>
      <c r="FS183" s="18"/>
      <c r="FT183" s="471"/>
      <c r="FU183" s="18"/>
      <c r="FV183" s="18"/>
      <c r="GA183" s="478"/>
      <c r="GB183" s="18"/>
      <c r="GC183" s="471"/>
      <c r="GD183" s="18"/>
      <c r="GE183" s="18"/>
      <c r="GJ183" s="478"/>
      <c r="GK183" s="18"/>
      <c r="GL183" s="471"/>
      <c r="GM183" s="18"/>
      <c r="GN183" s="18"/>
      <c r="HB183" s="481"/>
      <c r="HC183" s="18"/>
      <c r="HE183" s="18"/>
      <c r="HF183" s="18"/>
      <c r="HK183" s="481"/>
      <c r="HL183" s="18"/>
      <c r="HN183" s="18"/>
      <c r="HO183" s="18"/>
      <c r="HT183" s="18"/>
      <c r="HU183" s="473"/>
      <c r="HW183" s="18"/>
      <c r="HX183" s="18"/>
      <c r="HY183" s="18"/>
      <c r="IL183" s="478"/>
      <c r="IM183" s="18"/>
      <c r="IO183" s="18"/>
      <c r="IP183" s="18"/>
      <c r="IU183" s="481"/>
      <c r="IV183" s="18"/>
      <c r="IX183" s="18"/>
      <c r="IY183" s="18"/>
      <c r="JD183" s="18"/>
      <c r="JE183" s="18"/>
      <c r="JF183" s="471"/>
      <c r="JG183" s="18"/>
      <c r="JH183" s="18"/>
      <c r="JM183" s="478"/>
      <c r="JN183" s="475"/>
      <c r="JV183" s="478"/>
      <c r="JW183" s="475"/>
      <c r="JX183" s="476"/>
      <c r="JY183" s="475"/>
      <c r="JZ183" s="475"/>
      <c r="KE183" s="481"/>
      <c r="KF183" s="18"/>
      <c r="KH183" s="18"/>
      <c r="KI183" s="18"/>
      <c r="KN183" s="481"/>
      <c r="KO183" s="18"/>
      <c r="KW183" s="481"/>
      <c r="KX183" s="18"/>
      <c r="LF183" s="351"/>
      <c r="LG183" s="18"/>
      <c r="LH183" s="476"/>
      <c r="LI183" s="18"/>
      <c r="LJ183" s="18"/>
      <c r="LO183" s="478"/>
      <c r="LP183" s="475"/>
      <c r="LQ183" s="471"/>
      <c r="LR183" s="475"/>
      <c r="LS183" s="475"/>
      <c r="MG183" s="475"/>
      <c r="MH183" s="18"/>
      <c r="MI183" s="18"/>
      <c r="MJ183" s="478"/>
      <c r="ML183" s="18"/>
      <c r="MP183" s="481"/>
      <c r="MQ183" s="18"/>
      <c r="MR183" s="18"/>
      <c r="MS183" s="18"/>
      <c r="MT183" s="18"/>
      <c r="MY183" s="60"/>
      <c r="MZ183" s="3"/>
      <c r="NA183" s="486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1892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2381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4626</v>
      </c>
      <c r="BS184" s="3" t="s">
        <v>1427</v>
      </c>
      <c r="BT184" s="50"/>
      <c r="BV184" s="50"/>
      <c r="BX184" s="478"/>
      <c r="BY184" s="18"/>
      <c r="BZ184" s="471"/>
      <c r="CA184" s="50"/>
      <c r="CF184" s="50"/>
      <c r="CG184" s="18"/>
      <c r="CH184" s="471"/>
      <c r="CI184" s="18"/>
      <c r="CJ184" s="18"/>
      <c r="CK184" s="50"/>
      <c r="CO184" s="478"/>
      <c r="CP184" s="50"/>
      <c r="CQ184" s="471"/>
      <c r="CR184" s="18"/>
      <c r="CS184" s="18"/>
      <c r="CU184" s="50"/>
      <c r="CX184" s="478"/>
      <c r="CY184" s="18"/>
      <c r="CZ184" s="50"/>
      <c r="DA184" s="18"/>
      <c r="DB184" s="18"/>
      <c r="DG184" s="478"/>
      <c r="DH184" s="18"/>
      <c r="DI184" s="471"/>
      <c r="DJ184" s="18"/>
      <c r="DK184" s="18"/>
      <c r="DP184" s="480"/>
      <c r="DQ184" s="1"/>
      <c r="DR184" s="472"/>
      <c r="DS184" s="1"/>
      <c r="DT184" s="1"/>
      <c r="DY184" s="478"/>
      <c r="DZ184" s="18"/>
      <c r="EA184" s="471"/>
      <c r="EB184" s="18"/>
      <c r="EC184" s="18"/>
      <c r="EH184" s="478"/>
      <c r="EI184" s="18"/>
      <c r="EJ184" s="471"/>
      <c r="EK184" s="18"/>
      <c r="EL184" s="18"/>
      <c r="EQ184" s="478"/>
      <c r="ER184" s="18"/>
      <c r="ES184" s="471"/>
      <c r="ET184" s="18"/>
      <c r="EU184" s="18"/>
      <c r="EZ184" s="478"/>
      <c r="FA184" s="18"/>
      <c r="FB184" s="471"/>
      <c r="FC184" s="18"/>
      <c r="FD184" s="18"/>
      <c r="FI184" s="478"/>
      <c r="FJ184" s="18"/>
      <c r="FK184" s="471"/>
      <c r="FL184" s="18"/>
      <c r="FM184" s="18"/>
      <c r="FR184" s="481"/>
      <c r="FS184" s="18"/>
      <c r="FT184" s="471"/>
      <c r="FU184" s="18"/>
      <c r="FV184" s="18"/>
      <c r="GA184" s="478"/>
      <c r="GB184" s="18"/>
      <c r="GC184" s="471"/>
      <c r="GD184" s="18"/>
      <c r="GE184" s="18"/>
      <c r="GJ184" s="478"/>
      <c r="GK184" s="18"/>
      <c r="GL184" s="471"/>
      <c r="GM184" s="18"/>
      <c r="GN184" s="18"/>
      <c r="HB184" s="481"/>
      <c r="HC184" s="18"/>
      <c r="HE184" s="18"/>
      <c r="HF184" s="18"/>
      <c r="HK184" s="481"/>
      <c r="HL184" s="18"/>
      <c r="HN184" s="18"/>
      <c r="HO184" s="18"/>
      <c r="HT184" s="18"/>
      <c r="HU184" s="473"/>
      <c r="HW184" s="18"/>
      <c r="HX184" s="18"/>
      <c r="HY184" s="18"/>
      <c r="IL184" s="478"/>
      <c r="IM184" s="18"/>
      <c r="IO184" s="18"/>
      <c r="IP184" s="18"/>
      <c r="IU184" s="481"/>
      <c r="IV184" s="18"/>
      <c r="IX184" s="18"/>
      <c r="IY184" s="18"/>
      <c r="JD184" s="351"/>
      <c r="JE184" s="18"/>
      <c r="JF184" s="471"/>
      <c r="JG184" s="18"/>
      <c r="JH184" s="18"/>
      <c r="JM184" s="478"/>
      <c r="JN184" s="475"/>
      <c r="JV184" s="478"/>
      <c r="JW184" s="475"/>
      <c r="JX184" s="476"/>
      <c r="JY184" s="475"/>
      <c r="JZ184" s="475"/>
      <c r="KE184" s="481"/>
      <c r="KF184" s="18"/>
      <c r="KH184" s="18"/>
      <c r="KI184" s="18"/>
      <c r="KN184" s="481"/>
      <c r="KO184" s="18"/>
      <c r="KW184" s="481"/>
      <c r="KX184" s="18"/>
      <c r="LF184" s="18"/>
      <c r="LG184" s="18"/>
      <c r="LH184" s="476"/>
      <c r="LI184" s="18"/>
      <c r="LJ184" s="18"/>
      <c r="LO184" s="478"/>
      <c r="LP184" s="475"/>
      <c r="LQ184" s="471"/>
      <c r="LR184" s="475"/>
      <c r="LS184" s="475"/>
      <c r="MG184" s="475"/>
      <c r="MH184" s="18"/>
      <c r="MI184" s="18"/>
      <c r="MJ184" s="478"/>
      <c r="ML184" s="18"/>
      <c r="MP184" s="481"/>
      <c r="MQ184" s="18"/>
      <c r="MR184" s="18"/>
      <c r="MS184" s="18"/>
      <c r="MT184" s="18"/>
      <c r="MY184" s="3"/>
      <c r="MZ184" s="3"/>
      <c r="NA184" s="486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2374</v>
      </c>
      <c r="BI185" s="18"/>
      <c r="BK185" s="50"/>
      <c r="BN185" s="49" t="s">
        <v>4603</v>
      </c>
      <c r="BQ185" s="89"/>
      <c r="BT185" s="50"/>
      <c r="BV185" s="50"/>
      <c r="BX185" s="351"/>
      <c r="BY185" s="18"/>
      <c r="BZ185" s="471"/>
      <c r="CA185" s="50"/>
      <c r="CF185" s="50"/>
      <c r="CG185" s="18"/>
      <c r="CH185" s="471"/>
      <c r="CI185" s="18"/>
      <c r="CJ185" s="18"/>
      <c r="CK185" s="50"/>
      <c r="CO185" s="351"/>
      <c r="CP185" s="50"/>
      <c r="CQ185" s="471"/>
      <c r="CR185" s="18"/>
      <c r="CS185" s="18"/>
      <c r="CU185" s="50"/>
      <c r="CX185" s="351"/>
      <c r="CY185" s="18"/>
      <c r="CZ185" s="50"/>
      <c r="DA185" s="18"/>
      <c r="DB185" s="18"/>
      <c r="DG185" s="351"/>
      <c r="DH185" s="18"/>
      <c r="DI185" s="471"/>
      <c r="DJ185" s="18"/>
      <c r="DK185" s="18"/>
      <c r="DP185" s="381"/>
      <c r="DQ185" s="1"/>
      <c r="DR185" s="472"/>
      <c r="DS185" s="1"/>
      <c r="DT185" s="1"/>
      <c r="DY185" s="351"/>
      <c r="DZ185" s="18"/>
      <c r="EA185" s="471"/>
      <c r="EB185" s="18"/>
      <c r="EC185" s="18"/>
      <c r="EH185" s="351"/>
      <c r="EI185" s="18"/>
      <c r="EJ185" s="471"/>
      <c r="EK185" s="18"/>
      <c r="EL185" s="18"/>
      <c r="EQ185" s="351"/>
      <c r="ER185" s="18"/>
      <c r="ES185" s="471"/>
      <c r="ET185" s="18"/>
      <c r="EU185" s="18"/>
      <c r="EZ185" s="351"/>
      <c r="FA185" s="18"/>
      <c r="FB185" s="471"/>
      <c r="FC185" s="18"/>
      <c r="FD185" s="18"/>
      <c r="FI185" s="351"/>
      <c r="FJ185" s="18"/>
      <c r="FK185" s="471"/>
      <c r="FL185" s="18"/>
      <c r="FM185" s="18"/>
      <c r="FR185" s="351"/>
      <c r="FS185" s="18"/>
      <c r="FT185" s="471"/>
      <c r="FU185" s="18"/>
      <c r="FV185" s="18"/>
      <c r="GA185" s="351"/>
      <c r="GB185" s="18"/>
      <c r="GC185" s="471"/>
      <c r="GD185" s="18"/>
      <c r="GE185" s="18"/>
      <c r="GJ185" s="351"/>
      <c r="GK185" s="18"/>
      <c r="GL185" s="471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3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1"/>
      <c r="JG185" s="18"/>
      <c r="JH185" s="18"/>
      <c r="JM185" s="474"/>
      <c r="JN185" s="475"/>
      <c r="JV185" s="474"/>
      <c r="JW185" s="475"/>
      <c r="JX185" s="476"/>
      <c r="JY185" s="475"/>
      <c r="JZ185" s="475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7"/>
      <c r="LI185" s="18"/>
      <c r="LJ185" s="18"/>
      <c r="LO185" s="474"/>
      <c r="LP185" s="475"/>
      <c r="LQ185" s="471"/>
      <c r="LR185" s="475"/>
      <c r="LS185" s="475"/>
      <c r="MG185" s="475"/>
      <c r="MH185" s="18"/>
      <c r="MI185" s="18"/>
      <c r="MJ185" s="478"/>
      <c r="ML185" s="18"/>
      <c r="MP185" s="351"/>
      <c r="MQ185" s="18"/>
      <c r="MR185" s="18"/>
      <c r="MS185" s="18"/>
      <c r="MT185" s="18"/>
      <c r="MY185" s="3"/>
      <c r="MZ185" s="3"/>
      <c r="NA185" s="479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1893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2382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4627</v>
      </c>
      <c r="BS186" s="3" t="s">
        <v>1428</v>
      </c>
      <c r="BT186" s="50"/>
      <c r="BV186" s="50"/>
      <c r="BX186" s="18"/>
      <c r="BY186" s="18"/>
      <c r="BZ186" s="471"/>
      <c r="CA186" s="50"/>
      <c r="CF186" s="50"/>
      <c r="CG186" s="18"/>
      <c r="CH186" s="471"/>
      <c r="CI186" s="18"/>
      <c r="CJ186" s="18"/>
      <c r="CK186" s="50"/>
      <c r="CO186" s="18"/>
      <c r="CP186" s="50"/>
      <c r="CQ186" s="471"/>
      <c r="CR186" s="18"/>
      <c r="CS186" s="18"/>
      <c r="CU186" s="50"/>
      <c r="CX186" s="18"/>
      <c r="CY186" s="18"/>
      <c r="CZ186" s="50"/>
      <c r="DA186" s="18"/>
      <c r="DB186" s="18"/>
      <c r="DG186" s="18"/>
      <c r="DH186" s="18"/>
      <c r="DI186" s="471"/>
      <c r="DJ186" s="18"/>
      <c r="DK186" s="18"/>
      <c r="DP186" s="1"/>
      <c r="DQ186" s="1"/>
      <c r="DR186" s="472"/>
      <c r="DS186" s="1"/>
      <c r="DT186" s="1"/>
      <c r="DY186" s="18"/>
      <c r="DZ186" s="18"/>
      <c r="EA186" s="471"/>
      <c r="EB186" s="18"/>
      <c r="EC186" s="18"/>
      <c r="EH186" s="18"/>
      <c r="EI186" s="18"/>
      <c r="EJ186" s="471"/>
      <c r="EK186" s="18"/>
      <c r="EL186" s="18"/>
      <c r="EQ186" s="18"/>
      <c r="ER186" s="18"/>
      <c r="ES186" s="471"/>
      <c r="ET186" s="18"/>
      <c r="EU186" s="18"/>
      <c r="EZ186" s="18"/>
      <c r="FA186" s="18"/>
      <c r="FB186" s="471"/>
      <c r="FC186" s="18"/>
      <c r="FD186" s="18"/>
      <c r="FI186" s="18"/>
      <c r="FJ186" s="18"/>
      <c r="FK186" s="471"/>
      <c r="FL186" s="18"/>
      <c r="FM186" s="18"/>
      <c r="FR186" s="18"/>
      <c r="FS186" s="18"/>
      <c r="FT186" s="471"/>
      <c r="FU186" s="18"/>
      <c r="FV186" s="18"/>
      <c r="GA186" s="18"/>
      <c r="GB186" s="18"/>
      <c r="GC186" s="471"/>
      <c r="GD186" s="18"/>
      <c r="GE186" s="18"/>
      <c r="GJ186" s="18"/>
      <c r="GK186" s="18"/>
      <c r="GL186" s="471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3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2"/>
      <c r="JG186" s="18"/>
      <c r="JH186" s="18"/>
      <c r="JM186" s="475"/>
      <c r="JN186" s="475"/>
      <c r="JV186" s="475"/>
      <c r="JW186" s="475"/>
      <c r="JX186" s="476"/>
      <c r="JY186" s="475"/>
      <c r="JZ186" s="475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6"/>
      <c r="LI186" s="18"/>
      <c r="LJ186" s="18"/>
      <c r="LO186" s="475"/>
      <c r="LP186" s="475"/>
      <c r="LQ186" s="471"/>
      <c r="LR186" s="475"/>
      <c r="LS186" s="475"/>
      <c r="MG186" s="475"/>
      <c r="MH186" s="18"/>
      <c r="MI186" s="18"/>
      <c r="MJ186" s="478"/>
      <c r="ML186" s="18"/>
      <c r="MP186" s="18"/>
      <c r="MQ186" s="18"/>
      <c r="MR186" s="18"/>
      <c r="MS186" s="18"/>
      <c r="MT186" s="18"/>
      <c r="MY186" s="3"/>
      <c r="MZ186" s="63"/>
      <c r="NA186" s="486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2355</v>
      </c>
      <c r="BI187" s="18"/>
      <c r="BK187" s="50"/>
      <c r="BN187" s="49" t="s">
        <v>4603</v>
      </c>
      <c r="BQ187" s="89"/>
      <c r="BT187" s="50"/>
      <c r="BV187" s="50"/>
      <c r="BX187" s="351"/>
      <c r="BY187" s="18"/>
      <c r="BZ187" s="471"/>
      <c r="CA187" s="50"/>
      <c r="CF187" s="50"/>
      <c r="CG187" s="18"/>
      <c r="CH187" s="471"/>
      <c r="CI187" s="18"/>
      <c r="CJ187" s="18"/>
      <c r="CK187" s="50"/>
      <c r="CO187" s="351"/>
      <c r="CP187" s="50"/>
      <c r="CQ187" s="471"/>
      <c r="CR187" s="18"/>
      <c r="CS187" s="18"/>
      <c r="CU187" s="50"/>
      <c r="CX187" s="351"/>
      <c r="CY187" s="18"/>
      <c r="CZ187" s="50"/>
      <c r="DA187" s="18"/>
      <c r="DB187" s="18"/>
      <c r="DG187" s="351"/>
      <c r="DH187" s="18"/>
      <c r="DI187" s="471"/>
      <c r="DJ187" s="18"/>
      <c r="DK187" s="18"/>
      <c r="DP187" s="381"/>
      <c r="DQ187" s="1"/>
      <c r="DR187" s="472"/>
      <c r="DS187" s="1"/>
      <c r="DT187" s="1"/>
      <c r="DY187" s="351"/>
      <c r="DZ187" s="18"/>
      <c r="EA187" s="471"/>
      <c r="EB187" s="18"/>
      <c r="EC187" s="18"/>
      <c r="EH187" s="351"/>
      <c r="EI187" s="18"/>
      <c r="EJ187" s="471"/>
      <c r="EK187" s="18"/>
      <c r="EL187" s="18"/>
      <c r="EQ187" s="351"/>
      <c r="ER187" s="18"/>
      <c r="ES187" s="471"/>
      <c r="ET187" s="18"/>
      <c r="EU187" s="18"/>
      <c r="EZ187" s="351"/>
      <c r="FA187" s="18"/>
      <c r="FB187" s="471"/>
      <c r="FC187" s="18"/>
      <c r="FD187" s="18"/>
      <c r="FI187" s="351"/>
      <c r="FJ187" s="18"/>
      <c r="FK187" s="471"/>
      <c r="FL187" s="18"/>
      <c r="FM187" s="18"/>
      <c r="FR187" s="351"/>
      <c r="FS187" s="18"/>
      <c r="FT187" s="471"/>
      <c r="FU187" s="18"/>
      <c r="FV187" s="18"/>
      <c r="GA187" s="351"/>
      <c r="GB187" s="18"/>
      <c r="GC187" s="471"/>
      <c r="GD187" s="18"/>
      <c r="GE187" s="18"/>
      <c r="GJ187" s="351"/>
      <c r="GK187" s="18"/>
      <c r="GL187" s="471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3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1"/>
      <c r="JG187" s="18"/>
      <c r="JH187" s="18"/>
      <c r="JM187" s="474"/>
      <c r="JN187" s="475"/>
      <c r="JV187" s="474"/>
      <c r="JW187" s="475"/>
      <c r="JX187" s="476"/>
      <c r="JY187" s="475"/>
      <c r="JZ187" s="475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6"/>
      <c r="LI187" s="18"/>
      <c r="LJ187" s="18"/>
      <c r="LO187" s="474"/>
      <c r="LP187" s="475"/>
      <c r="LQ187" s="471"/>
      <c r="LR187" s="475"/>
      <c r="LS187" s="475"/>
      <c r="MG187" s="475"/>
      <c r="MH187" s="18"/>
      <c r="MI187" s="18"/>
      <c r="MJ187" s="478"/>
      <c r="ML187" s="18"/>
      <c r="MP187" s="351"/>
      <c r="MQ187" s="18"/>
      <c r="MR187" s="18"/>
      <c r="MS187" s="18"/>
      <c r="MT187" s="18"/>
      <c r="MY187" s="60"/>
      <c r="MZ187" s="63"/>
      <c r="NA187" s="485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1894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2383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4628</v>
      </c>
      <c r="BS188" s="3" t="s">
        <v>1429</v>
      </c>
      <c r="BT188" s="50"/>
      <c r="BV188" s="50"/>
      <c r="BX188" s="18"/>
      <c r="BY188" s="18"/>
      <c r="BZ188" s="471"/>
      <c r="CA188" s="50"/>
      <c r="CF188" s="50"/>
      <c r="CG188" s="18"/>
      <c r="CH188" s="471"/>
      <c r="CI188" s="18"/>
      <c r="CJ188" s="18"/>
      <c r="CK188" s="50"/>
      <c r="CO188" s="18"/>
      <c r="CP188" s="50"/>
      <c r="CQ188" s="471"/>
      <c r="CR188" s="18"/>
      <c r="CS188" s="18"/>
      <c r="CU188" s="50"/>
      <c r="CX188" s="18"/>
      <c r="CY188" s="18"/>
      <c r="CZ188" s="50"/>
      <c r="DA188" s="18"/>
      <c r="DB188" s="18"/>
      <c r="DG188" s="18"/>
      <c r="DH188" s="18"/>
      <c r="DI188" s="471"/>
      <c r="DJ188" s="18"/>
      <c r="DK188" s="18"/>
      <c r="DP188" s="1"/>
      <c r="DQ188" s="1"/>
      <c r="DR188" s="472"/>
      <c r="DS188" s="1"/>
      <c r="DT188" s="1"/>
      <c r="DY188" s="18"/>
      <c r="DZ188" s="18"/>
      <c r="EA188" s="471"/>
      <c r="EB188" s="18"/>
      <c r="EC188" s="18"/>
      <c r="EH188" s="18"/>
      <c r="EI188" s="18"/>
      <c r="EJ188" s="471"/>
      <c r="EK188" s="18"/>
      <c r="EL188" s="18"/>
      <c r="EQ188" s="18"/>
      <c r="ER188" s="18"/>
      <c r="ES188" s="471"/>
      <c r="ET188" s="18"/>
      <c r="EU188" s="18"/>
      <c r="EZ188" s="18"/>
      <c r="FA188" s="18"/>
      <c r="FB188" s="471"/>
      <c r="FC188" s="18"/>
      <c r="FD188" s="18"/>
      <c r="FI188" s="18"/>
      <c r="FJ188" s="18"/>
      <c r="FK188" s="471"/>
      <c r="FL188" s="18"/>
      <c r="FM188" s="18"/>
      <c r="FR188" s="18"/>
      <c r="FS188" s="18"/>
      <c r="FT188" s="471"/>
      <c r="FU188" s="18"/>
      <c r="FV188" s="18"/>
      <c r="GA188" s="18"/>
      <c r="GB188" s="18"/>
      <c r="GC188" s="471"/>
      <c r="GD188" s="18"/>
      <c r="GE188" s="18"/>
      <c r="GJ188" s="18"/>
      <c r="GK188" s="18"/>
      <c r="GL188" s="471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3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1"/>
      <c r="JG188" s="18"/>
      <c r="JH188" s="18"/>
      <c r="JM188" s="475"/>
      <c r="JN188" s="475"/>
      <c r="JV188" s="475"/>
      <c r="JW188" s="475"/>
      <c r="JX188" s="476"/>
      <c r="JY188" s="475"/>
      <c r="JZ188" s="475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6"/>
      <c r="LI188" s="18"/>
      <c r="LJ188" s="18"/>
      <c r="LO188" s="475"/>
      <c r="LP188" s="475"/>
      <c r="LQ188" s="471"/>
      <c r="LR188" s="475"/>
      <c r="LS188" s="475"/>
      <c r="MG188" s="475"/>
      <c r="MH188" s="18"/>
      <c r="MI188" s="18"/>
      <c r="MJ188" s="478"/>
      <c r="ML188" s="18"/>
      <c r="MP188" s="18"/>
      <c r="MQ188" s="18"/>
      <c r="MR188" s="18"/>
      <c r="MS188" s="18"/>
      <c r="MT188" s="18"/>
      <c r="MZ188" s="3"/>
      <c r="NA188" s="486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2355</v>
      </c>
      <c r="BI189" s="18"/>
      <c r="BK189" s="50"/>
      <c r="BN189" s="49" t="s">
        <v>4623</v>
      </c>
      <c r="BQ189" s="89"/>
      <c r="BT189" s="50"/>
      <c r="BV189" s="50"/>
      <c r="BX189" s="18"/>
      <c r="BY189" s="18"/>
      <c r="BZ189" s="471"/>
      <c r="CA189" s="50"/>
      <c r="CF189" s="50"/>
      <c r="CG189" s="18"/>
      <c r="CH189" s="471"/>
      <c r="CI189" s="18"/>
      <c r="CJ189" s="18"/>
      <c r="CK189" s="50"/>
      <c r="CO189" s="18"/>
      <c r="CP189" s="50"/>
      <c r="CQ189" s="471"/>
      <c r="CR189" s="18"/>
      <c r="CS189" s="18"/>
      <c r="CU189" s="50"/>
      <c r="CX189" s="18"/>
      <c r="CY189" s="18"/>
      <c r="CZ189" s="50"/>
      <c r="DA189" s="18"/>
      <c r="DB189" s="18"/>
      <c r="DG189" s="18"/>
      <c r="DH189" s="18"/>
      <c r="DI189" s="471"/>
      <c r="DJ189" s="18"/>
      <c r="DK189" s="18"/>
      <c r="DP189" s="1"/>
      <c r="DQ189" s="1"/>
      <c r="DR189" s="472"/>
      <c r="DS189" s="1"/>
      <c r="DT189" s="1"/>
      <c r="DY189" s="18"/>
      <c r="DZ189" s="18"/>
      <c r="EA189" s="471"/>
      <c r="EB189" s="18"/>
      <c r="EC189" s="18"/>
      <c r="EH189" s="18"/>
      <c r="EI189" s="18"/>
      <c r="EJ189" s="471"/>
      <c r="EK189" s="18"/>
      <c r="EL189" s="18"/>
      <c r="EQ189" s="18"/>
      <c r="ER189" s="18"/>
      <c r="ES189" s="471"/>
      <c r="ET189" s="18"/>
      <c r="EU189" s="18"/>
      <c r="EZ189" s="18"/>
      <c r="FA189" s="18"/>
      <c r="FB189" s="471"/>
      <c r="FC189" s="18"/>
      <c r="FD189" s="18"/>
      <c r="FI189" s="18"/>
      <c r="FJ189" s="18"/>
      <c r="FK189" s="471"/>
      <c r="FL189" s="18"/>
      <c r="FM189" s="18"/>
      <c r="FR189" s="18"/>
      <c r="FS189" s="18"/>
      <c r="FT189" s="471"/>
      <c r="FU189" s="18"/>
      <c r="FV189" s="18"/>
      <c r="GA189" s="18"/>
      <c r="GB189" s="18"/>
      <c r="GC189" s="471"/>
      <c r="GD189" s="18"/>
      <c r="GE189" s="18"/>
      <c r="GJ189" s="18"/>
      <c r="GK189" s="18"/>
      <c r="GL189" s="471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3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1"/>
      <c r="JG189" s="18"/>
      <c r="JH189" s="18"/>
      <c r="JM189" s="475"/>
      <c r="JN189" s="475"/>
      <c r="JV189" s="475"/>
      <c r="JW189" s="475"/>
      <c r="JX189" s="476"/>
      <c r="JY189" s="475"/>
      <c r="JZ189" s="475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6"/>
      <c r="LI189" s="18"/>
      <c r="LJ189" s="18"/>
      <c r="LO189" s="475"/>
      <c r="LP189" s="475"/>
      <c r="LQ189" s="471"/>
      <c r="LR189" s="475"/>
      <c r="LS189" s="475"/>
      <c r="MG189" s="475"/>
      <c r="MH189" s="18"/>
      <c r="MI189" s="18"/>
      <c r="MJ189" s="478"/>
      <c r="ML189" s="18"/>
      <c r="MP189" s="18"/>
      <c r="MQ189" s="18"/>
      <c r="MR189" s="18"/>
      <c r="MS189" s="18"/>
      <c r="MT189" s="18"/>
      <c r="MY189" s="3"/>
      <c r="MZ189" s="63"/>
      <c r="NA189" s="486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1895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2384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4629</v>
      </c>
      <c r="BS190" s="3" t="s">
        <v>1430</v>
      </c>
      <c r="BT190" s="50"/>
      <c r="BV190" s="50"/>
      <c r="BX190" s="18"/>
      <c r="BY190" s="18"/>
      <c r="BZ190" s="471"/>
      <c r="CA190" s="50"/>
      <c r="CF190" s="50"/>
      <c r="CG190" s="18"/>
      <c r="CH190" s="471"/>
      <c r="CI190" s="18"/>
      <c r="CJ190" s="18"/>
      <c r="CK190" s="50"/>
      <c r="CO190" s="18"/>
      <c r="CP190" s="50"/>
      <c r="CQ190" s="471"/>
      <c r="CR190" s="18"/>
      <c r="CS190" s="18"/>
      <c r="CU190" s="50"/>
      <c r="CX190" s="18"/>
      <c r="CY190" s="18"/>
      <c r="CZ190" s="50"/>
      <c r="DA190" s="18"/>
      <c r="DB190" s="18"/>
      <c r="DG190" s="18"/>
      <c r="DH190" s="18"/>
      <c r="DI190" s="471"/>
      <c r="DJ190" s="18"/>
      <c r="DK190" s="18"/>
      <c r="DP190" s="1"/>
      <c r="DQ190" s="1"/>
      <c r="DR190" s="472"/>
      <c r="DS190" s="1"/>
      <c r="DT190" s="1"/>
      <c r="DY190" s="18"/>
      <c r="DZ190" s="18"/>
      <c r="EA190" s="471"/>
      <c r="EB190" s="18"/>
      <c r="EC190" s="18"/>
      <c r="EH190" s="18"/>
      <c r="EI190" s="18"/>
      <c r="EJ190" s="471"/>
      <c r="EK190" s="18"/>
      <c r="EL190" s="18"/>
      <c r="EQ190" s="18"/>
      <c r="ER190" s="18"/>
      <c r="ES190" s="471"/>
      <c r="ET190" s="18"/>
      <c r="EU190" s="18"/>
      <c r="EZ190" s="18"/>
      <c r="FA190" s="18"/>
      <c r="FB190" s="471"/>
      <c r="FC190" s="18"/>
      <c r="FD190" s="18"/>
      <c r="FI190" s="18"/>
      <c r="FJ190" s="18"/>
      <c r="FK190" s="471"/>
      <c r="FL190" s="18"/>
      <c r="FM190" s="18"/>
      <c r="FR190" s="18"/>
      <c r="FS190" s="18"/>
      <c r="FT190" s="471"/>
      <c r="FU190" s="18"/>
      <c r="FV190" s="18"/>
      <c r="GA190" s="18"/>
      <c r="GB190" s="18"/>
      <c r="GC190" s="471"/>
      <c r="GD190" s="18"/>
      <c r="GE190" s="18"/>
      <c r="GJ190" s="18"/>
      <c r="GK190" s="18"/>
      <c r="GL190" s="471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3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1"/>
      <c r="JG190" s="18"/>
      <c r="JH190" s="18"/>
      <c r="JM190" s="475"/>
      <c r="JN190" s="475"/>
      <c r="JV190" s="475"/>
      <c r="JW190" s="475"/>
      <c r="JX190" s="476"/>
      <c r="JY190" s="475"/>
      <c r="JZ190" s="475"/>
      <c r="KE190" s="18"/>
      <c r="KF190" s="18"/>
      <c r="KH190" s="18"/>
      <c r="KI190" s="18"/>
      <c r="KN190" s="18"/>
      <c r="KO190" s="18"/>
      <c r="KW190" s="18"/>
      <c r="KX190" s="18"/>
      <c r="LF190" s="481"/>
      <c r="LG190" s="18"/>
      <c r="LH190" s="476"/>
      <c r="LI190" s="18"/>
      <c r="LJ190" s="18"/>
      <c r="LO190" s="475"/>
      <c r="LP190" s="475"/>
      <c r="LQ190" s="471"/>
      <c r="LR190" s="475"/>
      <c r="LS190" s="475"/>
      <c r="MG190" s="475"/>
      <c r="MH190" s="18"/>
      <c r="MI190" s="18"/>
      <c r="MJ190" s="478"/>
      <c r="ML190" s="18"/>
      <c r="MP190" s="18"/>
      <c r="MQ190" s="18"/>
      <c r="MR190" s="18"/>
      <c r="MS190" s="18"/>
      <c r="MT190" s="18"/>
      <c r="MY190" s="483"/>
      <c r="MZ190" s="3"/>
      <c r="NA190" s="486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2374</v>
      </c>
      <c r="BI191" s="18"/>
      <c r="BK191" s="50"/>
      <c r="BN191" s="49" t="s">
        <v>4603</v>
      </c>
      <c r="BQ191" s="89"/>
      <c r="BT191" s="50"/>
      <c r="BV191" s="50"/>
      <c r="BX191" s="18"/>
      <c r="BY191" s="18"/>
      <c r="BZ191" s="471"/>
      <c r="CA191" s="50"/>
      <c r="CF191" s="50"/>
      <c r="CG191" s="18"/>
      <c r="CH191" s="471"/>
      <c r="CI191" s="18"/>
      <c r="CJ191" s="18"/>
      <c r="CK191" s="50"/>
      <c r="CO191" s="18"/>
      <c r="CP191" s="50"/>
      <c r="CQ191" s="471"/>
      <c r="CR191" s="18"/>
      <c r="CS191" s="18"/>
      <c r="CU191" s="50"/>
      <c r="CX191" s="18"/>
      <c r="CY191" s="18"/>
      <c r="CZ191" s="50"/>
      <c r="DA191" s="18"/>
      <c r="DB191" s="18"/>
      <c r="DG191" s="18"/>
      <c r="DH191" s="18"/>
      <c r="DI191" s="471"/>
      <c r="DJ191" s="18"/>
      <c r="DK191" s="18"/>
      <c r="DP191" s="1"/>
      <c r="DQ191" s="1"/>
      <c r="DR191" s="472"/>
      <c r="DS191" s="1"/>
      <c r="DT191" s="1"/>
      <c r="DY191" s="18"/>
      <c r="DZ191" s="18"/>
      <c r="EA191" s="471"/>
      <c r="EB191" s="18"/>
      <c r="EC191" s="18"/>
      <c r="EH191" s="18"/>
      <c r="EI191" s="18"/>
      <c r="EJ191" s="471"/>
      <c r="EK191" s="18"/>
      <c r="EL191" s="18"/>
      <c r="EQ191" s="18"/>
      <c r="ER191" s="18"/>
      <c r="ES191" s="471"/>
      <c r="ET191" s="18"/>
      <c r="EU191" s="18"/>
      <c r="EZ191" s="18"/>
      <c r="FA191" s="18"/>
      <c r="FB191" s="471"/>
      <c r="FC191" s="18"/>
      <c r="FD191" s="18"/>
      <c r="FI191" s="18"/>
      <c r="FJ191" s="18"/>
      <c r="FK191" s="471"/>
      <c r="FL191" s="18"/>
      <c r="FM191" s="18"/>
      <c r="FR191" s="18"/>
      <c r="FS191" s="18"/>
      <c r="FT191" s="471"/>
      <c r="FU191" s="18"/>
      <c r="FV191" s="18"/>
      <c r="GA191" s="18"/>
      <c r="GB191" s="18"/>
      <c r="GC191" s="471"/>
      <c r="GD191" s="18"/>
      <c r="GE191" s="18"/>
      <c r="GJ191" s="18"/>
      <c r="GK191" s="18"/>
      <c r="GL191" s="471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3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8"/>
      <c r="JE191" s="18"/>
      <c r="JF191" s="471"/>
      <c r="JG191" s="18"/>
      <c r="JH191" s="18"/>
      <c r="JM191" s="475"/>
      <c r="JN191" s="475"/>
      <c r="JV191" s="475"/>
      <c r="JW191" s="475"/>
      <c r="JX191" s="476"/>
      <c r="JY191" s="475"/>
      <c r="JZ191" s="475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6"/>
      <c r="LI191" s="18"/>
      <c r="LJ191" s="18"/>
      <c r="LO191" s="475"/>
      <c r="LP191" s="475"/>
      <c r="LQ191" s="471"/>
      <c r="LR191" s="475"/>
      <c r="LS191" s="475"/>
      <c r="MG191" s="475"/>
      <c r="MH191" s="18"/>
      <c r="MI191" s="18"/>
      <c r="MJ191" s="478"/>
      <c r="ML191" s="18"/>
      <c r="MP191" s="18"/>
      <c r="MQ191" s="18"/>
      <c r="MR191" s="18"/>
      <c r="MS191" s="18"/>
      <c r="MT191" s="18"/>
      <c r="MY191" s="3"/>
      <c r="MZ191" s="3"/>
      <c r="NA191" s="486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1896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2385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4630</v>
      </c>
      <c r="BS192" s="3" t="s">
        <v>1431</v>
      </c>
      <c r="BT192" s="50"/>
      <c r="BV192" s="50"/>
      <c r="BX192" s="18"/>
      <c r="BY192" s="18"/>
      <c r="BZ192" s="471"/>
      <c r="CA192" s="50"/>
      <c r="CF192" s="50"/>
      <c r="CG192" s="18"/>
      <c r="CH192" s="471"/>
      <c r="CI192" s="18"/>
      <c r="CJ192" s="18"/>
      <c r="CK192" s="50"/>
      <c r="CO192" s="18"/>
      <c r="CP192" s="50"/>
      <c r="CQ192" s="471"/>
      <c r="CR192" s="18"/>
      <c r="CS192" s="18"/>
      <c r="CU192" s="50"/>
      <c r="CX192" s="18"/>
      <c r="CY192" s="18"/>
      <c r="CZ192" s="50"/>
      <c r="DA192" s="18"/>
      <c r="DB192" s="18"/>
      <c r="DG192" s="18"/>
      <c r="DH192" s="18"/>
      <c r="DI192" s="471"/>
      <c r="DJ192" s="18"/>
      <c r="DK192" s="18"/>
      <c r="DP192" s="1"/>
      <c r="DQ192" s="1"/>
      <c r="DR192" s="472"/>
      <c r="DS192" s="1"/>
      <c r="DT192" s="1"/>
      <c r="DY192" s="18"/>
      <c r="DZ192" s="18"/>
      <c r="EA192" s="471"/>
      <c r="EB192" s="18"/>
      <c r="EC192" s="18"/>
      <c r="EH192" s="18"/>
      <c r="EI192" s="18"/>
      <c r="EJ192" s="471"/>
      <c r="EK192" s="18"/>
      <c r="EL192" s="18"/>
      <c r="EQ192" s="18"/>
      <c r="ER192" s="18"/>
      <c r="ES192" s="471"/>
      <c r="ET192" s="18"/>
      <c r="EU192" s="18"/>
      <c r="EZ192" s="18"/>
      <c r="FA192" s="18"/>
      <c r="FB192" s="471"/>
      <c r="FC192" s="18"/>
      <c r="FD192" s="18"/>
      <c r="FI192" s="18"/>
      <c r="FJ192" s="18"/>
      <c r="FK192" s="471"/>
      <c r="FL192" s="18"/>
      <c r="FM192" s="18"/>
      <c r="FR192" s="18"/>
      <c r="FS192" s="18"/>
      <c r="FT192" s="471"/>
      <c r="FU192" s="18"/>
      <c r="FV192" s="18"/>
      <c r="GA192" s="18"/>
      <c r="GB192" s="18"/>
      <c r="GC192" s="471"/>
      <c r="GD192" s="18"/>
      <c r="GE192" s="18"/>
      <c r="GJ192" s="18"/>
      <c r="GK192" s="18"/>
      <c r="GL192" s="471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3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1"/>
      <c r="JG192" s="18"/>
      <c r="JH192" s="18"/>
      <c r="JM192" s="475"/>
      <c r="JN192" s="475"/>
      <c r="JV192" s="475"/>
      <c r="JW192" s="475"/>
      <c r="JX192" s="476"/>
      <c r="JY192" s="475"/>
      <c r="JZ192" s="475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6"/>
      <c r="LI192" s="18"/>
      <c r="LJ192" s="18"/>
      <c r="LO192" s="475"/>
      <c r="LP192" s="475"/>
      <c r="LQ192" s="471"/>
      <c r="LR192" s="475"/>
      <c r="LS192" s="475"/>
      <c r="MG192" s="475"/>
      <c r="MH192" s="18"/>
      <c r="MI192" s="18"/>
      <c r="MJ192" s="478"/>
      <c r="ML192" s="18"/>
      <c r="MP192" s="18"/>
      <c r="MQ192" s="18"/>
      <c r="MR192" s="18"/>
      <c r="MS192" s="18"/>
      <c r="MT192" s="18"/>
      <c r="MY192" s="3"/>
      <c r="MZ192" s="3"/>
      <c r="NA192" s="486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2374</v>
      </c>
      <c r="BI193" s="18"/>
      <c r="BK193" s="50"/>
      <c r="BN193" s="49" t="s">
        <v>4603</v>
      </c>
      <c r="BQ193" s="89"/>
      <c r="BT193" s="50"/>
      <c r="BV193" s="50"/>
      <c r="BX193" s="478"/>
      <c r="BY193" s="18"/>
      <c r="BZ193" s="471"/>
      <c r="CA193" s="50"/>
      <c r="CF193" s="50"/>
      <c r="CG193" s="18"/>
      <c r="CH193" s="471"/>
      <c r="CI193" s="18"/>
      <c r="CJ193" s="18"/>
      <c r="CK193" s="50"/>
      <c r="CO193" s="478"/>
      <c r="CP193" s="50"/>
      <c r="CQ193" s="471"/>
      <c r="CR193" s="18"/>
      <c r="CS193" s="18"/>
      <c r="CU193" s="50"/>
      <c r="CX193" s="478"/>
      <c r="CY193" s="18"/>
      <c r="CZ193" s="50"/>
      <c r="DA193" s="18"/>
      <c r="DB193" s="18"/>
      <c r="DG193" s="478"/>
      <c r="DH193" s="18"/>
      <c r="DI193" s="471"/>
      <c r="DJ193" s="18"/>
      <c r="DK193" s="18"/>
      <c r="DP193" s="480"/>
      <c r="DQ193" s="1"/>
      <c r="DR193" s="472"/>
      <c r="DS193" s="1"/>
      <c r="DT193" s="1"/>
      <c r="DY193" s="478"/>
      <c r="DZ193" s="18"/>
      <c r="EA193" s="471"/>
      <c r="EB193" s="18"/>
      <c r="EC193" s="18"/>
      <c r="EH193" s="478"/>
      <c r="EI193" s="18"/>
      <c r="EJ193" s="471"/>
      <c r="EK193" s="18"/>
      <c r="EL193" s="18"/>
      <c r="EQ193" s="478"/>
      <c r="ER193" s="18"/>
      <c r="ES193" s="471"/>
      <c r="ET193" s="18"/>
      <c r="EU193" s="18"/>
      <c r="EZ193" s="478"/>
      <c r="FA193" s="18"/>
      <c r="FB193" s="471"/>
      <c r="FC193" s="18"/>
      <c r="FD193" s="18"/>
      <c r="FI193" s="478"/>
      <c r="FJ193" s="18"/>
      <c r="FK193" s="471"/>
      <c r="FL193" s="18"/>
      <c r="FM193" s="18"/>
      <c r="FR193" s="481"/>
      <c r="FS193" s="18"/>
      <c r="FT193" s="471"/>
      <c r="FU193" s="18"/>
      <c r="FV193" s="18"/>
      <c r="GA193" s="478"/>
      <c r="GB193" s="18"/>
      <c r="GC193" s="471"/>
      <c r="GD193" s="18"/>
      <c r="GE193" s="18"/>
      <c r="GJ193" s="478"/>
      <c r="GK193" s="18"/>
      <c r="GL193" s="471"/>
      <c r="GM193" s="18"/>
      <c r="GN193" s="18"/>
      <c r="HB193" s="481"/>
      <c r="HC193" s="18"/>
      <c r="HE193" s="18"/>
      <c r="HF193" s="18"/>
      <c r="HK193" s="481"/>
      <c r="HL193" s="18"/>
      <c r="HN193" s="18"/>
      <c r="HO193" s="18"/>
      <c r="HT193" s="18"/>
      <c r="HU193" s="473"/>
      <c r="HW193" s="18"/>
      <c r="HX193" s="18"/>
      <c r="HY193" s="18"/>
      <c r="IL193" s="478"/>
      <c r="IM193" s="18"/>
      <c r="IO193" s="18"/>
      <c r="IP193" s="18"/>
      <c r="IU193" s="481"/>
      <c r="IV193" s="18"/>
      <c r="IX193" s="18"/>
      <c r="IY193" s="18"/>
      <c r="JD193" s="18"/>
      <c r="JE193" s="18"/>
      <c r="JF193" s="471"/>
      <c r="JG193" s="18"/>
      <c r="JH193" s="18"/>
      <c r="JM193" s="478"/>
      <c r="JN193" s="475"/>
      <c r="JV193" s="478"/>
      <c r="JW193" s="475"/>
      <c r="JX193" s="476"/>
      <c r="JY193" s="475"/>
      <c r="JZ193" s="475"/>
      <c r="KE193" s="481"/>
      <c r="KF193" s="18"/>
      <c r="KH193" s="18"/>
      <c r="KI193" s="18"/>
      <c r="KN193" s="481"/>
      <c r="KO193" s="18"/>
      <c r="KW193" s="481"/>
      <c r="KX193" s="18"/>
      <c r="LF193" s="18"/>
      <c r="LG193" s="18"/>
      <c r="LH193" s="476"/>
      <c r="LI193" s="18"/>
      <c r="LJ193" s="18"/>
      <c r="LO193" s="478"/>
      <c r="LP193" s="475"/>
      <c r="LQ193" s="471"/>
      <c r="LR193" s="475"/>
      <c r="LS193" s="475"/>
      <c r="MG193" s="475"/>
      <c r="MH193" s="18"/>
      <c r="MI193" s="18"/>
      <c r="MJ193" s="478"/>
      <c r="ML193" s="18"/>
      <c r="MP193" s="481"/>
      <c r="MQ193" s="18"/>
      <c r="MR193" s="18"/>
      <c r="MS193" s="18"/>
      <c r="MT193" s="18"/>
      <c r="MY193" s="3"/>
      <c r="MZ193" s="63"/>
      <c r="NA193" s="486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1897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2386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4631</v>
      </c>
      <c r="BS194" s="3" t="s">
        <v>1432</v>
      </c>
      <c r="BT194" s="50"/>
      <c r="BV194" s="50"/>
      <c r="BX194" s="18"/>
      <c r="BY194" s="18"/>
      <c r="BZ194" s="471"/>
      <c r="CA194" s="50"/>
      <c r="CF194" s="50"/>
      <c r="CG194" s="18"/>
      <c r="CH194" s="471"/>
      <c r="CI194" s="18"/>
      <c r="CJ194" s="18"/>
      <c r="CK194" s="50"/>
      <c r="CO194" s="18"/>
      <c r="CP194" s="50"/>
      <c r="CQ194" s="471"/>
      <c r="CR194" s="18"/>
      <c r="CS194" s="18"/>
      <c r="CU194" s="50"/>
      <c r="CX194" s="18"/>
      <c r="CY194" s="18"/>
      <c r="CZ194" s="50"/>
      <c r="DA194" s="18"/>
      <c r="DB194" s="18"/>
      <c r="DG194" s="18"/>
      <c r="DH194" s="18"/>
      <c r="DI194" s="471"/>
      <c r="DJ194" s="18"/>
      <c r="DK194" s="18"/>
      <c r="DP194" s="1"/>
      <c r="DQ194" s="1"/>
      <c r="DR194" s="472"/>
      <c r="DS194" s="1"/>
      <c r="DT194" s="1"/>
      <c r="DY194" s="18"/>
      <c r="DZ194" s="18"/>
      <c r="EA194" s="471"/>
      <c r="EB194" s="18"/>
      <c r="EC194" s="18"/>
      <c r="EH194" s="18"/>
      <c r="EI194" s="18"/>
      <c r="EJ194" s="471"/>
      <c r="EK194" s="18"/>
      <c r="EL194" s="18"/>
      <c r="EQ194" s="18"/>
      <c r="ER194" s="18"/>
      <c r="ES194" s="471"/>
      <c r="ET194" s="18"/>
      <c r="EU194" s="18"/>
      <c r="EZ194" s="18"/>
      <c r="FA194" s="18"/>
      <c r="FB194" s="471"/>
      <c r="FC194" s="18"/>
      <c r="FD194" s="18"/>
      <c r="FI194" s="18"/>
      <c r="FJ194" s="18"/>
      <c r="FK194" s="471"/>
      <c r="FL194" s="18"/>
      <c r="FM194" s="18"/>
      <c r="FR194" s="18"/>
      <c r="FS194" s="18"/>
      <c r="FT194" s="471"/>
      <c r="FU194" s="18"/>
      <c r="FV194" s="18"/>
      <c r="GA194" s="18"/>
      <c r="GB194" s="18"/>
      <c r="GC194" s="471"/>
      <c r="GD194" s="18"/>
      <c r="GE194" s="18"/>
      <c r="GJ194" s="18"/>
      <c r="GK194" s="18"/>
      <c r="GL194" s="471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3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1"/>
      <c r="JG194" s="18"/>
      <c r="JH194" s="18"/>
      <c r="JM194" s="475"/>
      <c r="JN194" s="475"/>
      <c r="JV194" s="475"/>
      <c r="JW194" s="475"/>
      <c r="JX194" s="476"/>
      <c r="JY194" s="475"/>
      <c r="JZ194" s="475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7"/>
      <c r="LI194" s="18"/>
      <c r="LJ194" s="18"/>
      <c r="LO194" s="475"/>
      <c r="LP194" s="475"/>
      <c r="LQ194" s="471"/>
      <c r="LR194" s="475"/>
      <c r="LS194" s="475"/>
      <c r="MG194" s="475"/>
      <c r="MH194" s="18"/>
      <c r="MI194" s="18"/>
      <c r="MJ194" s="478"/>
      <c r="ML194" s="18"/>
      <c r="MP194" s="18"/>
      <c r="MQ194" s="18"/>
      <c r="MR194" s="18"/>
      <c r="MS194" s="18"/>
      <c r="MT194" s="18"/>
      <c r="MY194" s="3"/>
      <c r="MZ194" s="63"/>
      <c r="NA194" s="484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2374</v>
      </c>
      <c r="BI195" s="18"/>
      <c r="BK195" s="50"/>
      <c r="BN195" s="49" t="s">
        <v>4603</v>
      </c>
      <c r="BQ195" s="89"/>
      <c r="BT195" s="50"/>
      <c r="BV195" s="50"/>
      <c r="BX195" s="351"/>
      <c r="BY195" s="18"/>
      <c r="BZ195" s="471"/>
      <c r="CA195" s="50"/>
      <c r="CF195" s="50"/>
      <c r="CG195" s="18"/>
      <c r="CH195" s="471"/>
      <c r="CI195" s="18"/>
      <c r="CJ195" s="18"/>
      <c r="CK195" s="50"/>
      <c r="CO195" s="351"/>
      <c r="CP195" s="50"/>
      <c r="CQ195" s="471"/>
      <c r="CR195" s="18"/>
      <c r="CS195" s="18"/>
      <c r="CU195" s="50"/>
      <c r="CX195" s="351"/>
      <c r="CY195" s="18"/>
      <c r="CZ195" s="50"/>
      <c r="DA195" s="18"/>
      <c r="DB195" s="18"/>
      <c r="DG195" s="351"/>
      <c r="DH195" s="18"/>
      <c r="DI195" s="471"/>
      <c r="DJ195" s="18"/>
      <c r="DK195" s="18"/>
      <c r="DP195" s="381"/>
      <c r="DQ195" s="1"/>
      <c r="DR195" s="472"/>
      <c r="DS195" s="1"/>
      <c r="DT195" s="1"/>
      <c r="DY195" s="351"/>
      <c r="DZ195" s="18"/>
      <c r="EA195" s="471"/>
      <c r="EB195" s="18"/>
      <c r="EC195" s="18"/>
      <c r="EH195" s="351"/>
      <c r="EI195" s="18"/>
      <c r="EJ195" s="471"/>
      <c r="EK195" s="18"/>
      <c r="EL195" s="18"/>
      <c r="EQ195" s="351"/>
      <c r="ER195" s="18"/>
      <c r="ES195" s="471"/>
      <c r="ET195" s="18"/>
      <c r="EU195" s="18"/>
      <c r="EZ195" s="351"/>
      <c r="FA195" s="18"/>
      <c r="FB195" s="471"/>
      <c r="FC195" s="18"/>
      <c r="FD195" s="18"/>
      <c r="FI195" s="351"/>
      <c r="FJ195" s="18"/>
      <c r="FK195" s="471"/>
      <c r="FL195" s="18"/>
      <c r="FM195" s="18"/>
      <c r="FR195" s="351"/>
      <c r="FS195" s="18"/>
      <c r="FT195" s="471"/>
      <c r="FU195" s="18"/>
      <c r="FV195" s="18"/>
      <c r="GA195" s="351"/>
      <c r="GB195" s="18"/>
      <c r="GC195" s="471"/>
      <c r="GD195" s="18"/>
      <c r="GE195" s="18"/>
      <c r="GJ195" s="351"/>
      <c r="GK195" s="18"/>
      <c r="GL195" s="471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3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2"/>
      <c r="JG195" s="18"/>
      <c r="JH195" s="18"/>
      <c r="JM195" s="474"/>
      <c r="JN195" s="475"/>
      <c r="JV195" s="474"/>
      <c r="JW195" s="475"/>
      <c r="JX195" s="476"/>
      <c r="JY195" s="475"/>
      <c r="JZ195" s="475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7"/>
      <c r="LI195" s="18"/>
      <c r="LJ195" s="18"/>
      <c r="LO195" s="474"/>
      <c r="LP195" s="475"/>
      <c r="LQ195" s="471"/>
      <c r="LR195" s="475"/>
      <c r="LS195" s="475"/>
      <c r="MG195" s="475"/>
      <c r="MH195" s="18"/>
      <c r="MI195" s="18"/>
      <c r="MJ195" s="478"/>
      <c r="ML195" s="18"/>
      <c r="MP195" s="351"/>
      <c r="MQ195" s="18"/>
      <c r="MR195" s="18"/>
      <c r="MS195" s="18"/>
      <c r="MT195" s="18"/>
      <c r="MY195" s="60"/>
      <c r="MZ195" s="3"/>
      <c r="NA195" s="479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1898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2387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4632</v>
      </c>
      <c r="BS196" s="3" t="s">
        <v>1433</v>
      </c>
      <c r="BT196" s="50"/>
      <c r="BV196" s="50"/>
      <c r="BX196" s="18"/>
      <c r="BY196" s="18"/>
      <c r="BZ196" s="471"/>
      <c r="CA196" s="50"/>
      <c r="CF196" s="50"/>
      <c r="CG196" s="18"/>
      <c r="CH196" s="471"/>
      <c r="CI196" s="18"/>
      <c r="CJ196" s="18"/>
      <c r="CK196" s="50"/>
      <c r="CO196" s="18"/>
      <c r="CP196" s="50"/>
      <c r="CQ196" s="471"/>
      <c r="CR196" s="18"/>
      <c r="CS196" s="18"/>
      <c r="CU196" s="50"/>
      <c r="CX196" s="18"/>
      <c r="CY196" s="18"/>
      <c r="CZ196" s="50"/>
      <c r="DA196" s="18"/>
      <c r="DB196" s="18"/>
      <c r="DG196" s="18"/>
      <c r="DH196" s="18"/>
      <c r="DI196" s="471"/>
      <c r="DJ196" s="18"/>
      <c r="DK196" s="18"/>
      <c r="DP196" s="1"/>
      <c r="DQ196" s="1"/>
      <c r="DR196" s="472"/>
      <c r="DS196" s="1"/>
      <c r="DT196" s="1"/>
      <c r="DY196" s="18"/>
      <c r="DZ196" s="18"/>
      <c r="EA196" s="471"/>
      <c r="EB196" s="18"/>
      <c r="EC196" s="18"/>
      <c r="EH196" s="18"/>
      <c r="EI196" s="18"/>
      <c r="EJ196" s="471"/>
      <c r="EK196" s="18"/>
      <c r="EL196" s="18"/>
      <c r="EQ196" s="18"/>
      <c r="ER196" s="18"/>
      <c r="ES196" s="471"/>
      <c r="ET196" s="18"/>
      <c r="EU196" s="18"/>
      <c r="EZ196" s="18"/>
      <c r="FA196" s="18"/>
      <c r="FB196" s="471"/>
      <c r="FC196" s="18"/>
      <c r="FD196" s="18"/>
      <c r="FI196" s="18"/>
      <c r="FJ196" s="18"/>
      <c r="FK196" s="471"/>
      <c r="FL196" s="18"/>
      <c r="FM196" s="18"/>
      <c r="FR196" s="18"/>
      <c r="FS196" s="18"/>
      <c r="FT196" s="471"/>
      <c r="FU196" s="18"/>
      <c r="FV196" s="18"/>
      <c r="GA196" s="18"/>
      <c r="GB196" s="18"/>
      <c r="GC196" s="471"/>
      <c r="GD196" s="18"/>
      <c r="GE196" s="18"/>
      <c r="GJ196" s="18"/>
      <c r="GK196" s="18"/>
      <c r="GL196" s="471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3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2"/>
      <c r="JG196" s="18"/>
      <c r="JH196" s="18"/>
      <c r="JM196" s="475"/>
      <c r="JN196" s="475"/>
      <c r="JV196" s="475"/>
      <c r="JW196" s="475"/>
      <c r="JX196" s="476"/>
      <c r="JY196" s="475"/>
      <c r="JZ196" s="475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6"/>
      <c r="LI196" s="18"/>
      <c r="LJ196" s="18"/>
      <c r="LO196" s="475"/>
      <c r="LP196" s="475"/>
      <c r="LQ196" s="471"/>
      <c r="LR196" s="475"/>
      <c r="LS196" s="475"/>
      <c r="MG196" s="475"/>
      <c r="MH196" s="18"/>
      <c r="MI196" s="18"/>
      <c r="MJ196" s="478"/>
      <c r="ML196" s="18"/>
      <c r="MP196" s="18"/>
      <c r="MQ196" s="18"/>
      <c r="MR196" s="18"/>
      <c r="MS196" s="18"/>
      <c r="MT196" s="18"/>
      <c r="MY196" s="60"/>
      <c r="MZ196" s="3"/>
      <c r="NA196" s="486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7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2374</v>
      </c>
      <c r="BI197" s="18"/>
      <c r="BK197" s="50"/>
      <c r="BN197" s="49" t="s">
        <v>4603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1"/>
      <c r="CA197" s="50"/>
      <c r="CF197" s="50"/>
      <c r="CG197" s="18"/>
      <c r="CH197" s="471"/>
      <c r="CI197" s="18"/>
      <c r="CJ197" s="18"/>
      <c r="CK197" s="50"/>
      <c r="CO197" s="18"/>
      <c r="CP197" s="50"/>
      <c r="CQ197" s="471"/>
      <c r="CR197" s="18"/>
      <c r="CS197" s="18"/>
      <c r="CU197" s="50"/>
      <c r="CX197" s="18"/>
      <c r="CY197" s="18"/>
      <c r="CZ197" s="50"/>
      <c r="DA197" s="18"/>
      <c r="DB197" s="18"/>
      <c r="DG197" s="18"/>
      <c r="DH197" s="18"/>
      <c r="DI197" s="471"/>
      <c r="DJ197" s="18"/>
      <c r="DK197" s="18"/>
      <c r="DP197" s="1"/>
      <c r="DQ197" s="1"/>
      <c r="DR197" s="472"/>
      <c r="DS197" s="1"/>
      <c r="DT197" s="1"/>
      <c r="DY197" s="18"/>
      <c r="DZ197" s="18"/>
      <c r="EA197" s="471"/>
      <c r="EB197" s="18"/>
      <c r="EC197" s="18"/>
      <c r="EH197" s="18"/>
      <c r="EI197" s="18"/>
      <c r="EJ197" s="471"/>
      <c r="EK197" s="18"/>
      <c r="EL197" s="18"/>
      <c r="EQ197" s="18"/>
      <c r="ER197" s="18"/>
      <c r="ES197" s="471"/>
      <c r="ET197" s="18"/>
      <c r="EU197" s="18"/>
      <c r="EZ197" s="18"/>
      <c r="FA197" s="18"/>
      <c r="FB197" s="471"/>
      <c r="FC197" s="18"/>
      <c r="FD197" s="18"/>
      <c r="FI197" s="18"/>
      <c r="FJ197" s="18"/>
      <c r="FK197" s="471"/>
      <c r="FL197" s="18"/>
      <c r="FM197" s="18"/>
      <c r="FR197" s="18"/>
      <c r="FS197" s="18"/>
      <c r="FT197" s="471"/>
      <c r="FU197" s="18"/>
      <c r="FV197" s="18"/>
      <c r="GA197" s="18"/>
      <c r="GB197" s="18"/>
      <c r="GC197" s="471"/>
      <c r="GD197" s="18"/>
      <c r="GE197" s="18"/>
      <c r="GJ197" s="18"/>
      <c r="GK197" s="18"/>
      <c r="GL197" s="471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3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1"/>
      <c r="JG197" s="18"/>
      <c r="JH197" s="18"/>
      <c r="JM197" s="475"/>
      <c r="JN197" s="475"/>
      <c r="JV197" s="475"/>
      <c r="JW197" s="475"/>
      <c r="JX197" s="476"/>
      <c r="JY197" s="475"/>
      <c r="JZ197" s="475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6"/>
      <c r="LI197" s="18"/>
      <c r="LJ197" s="18"/>
      <c r="LO197" s="475"/>
      <c r="LP197" s="475"/>
      <c r="LQ197" s="471"/>
      <c r="LR197" s="475"/>
      <c r="LS197" s="475"/>
      <c r="MG197" s="475"/>
      <c r="MH197" s="18"/>
      <c r="MI197" s="18"/>
      <c r="MJ197" s="478"/>
      <c r="ML197" s="18"/>
      <c r="MP197" s="18"/>
      <c r="MQ197" s="18"/>
      <c r="MR197" s="18"/>
      <c r="MS197" s="18"/>
      <c r="MT197" s="18"/>
      <c r="MY197" s="3"/>
      <c r="MZ197" s="3"/>
      <c r="NA197" s="486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7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1899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2388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4633</v>
      </c>
      <c r="BS198" s="3" t="s">
        <v>1434</v>
      </c>
      <c r="BT198" s="50"/>
      <c r="BV198" s="50"/>
      <c r="BX198" s="351"/>
      <c r="BY198" s="18"/>
      <c r="BZ198" s="471"/>
      <c r="CA198" s="50"/>
      <c r="CF198" s="50"/>
      <c r="CG198" s="18"/>
      <c r="CH198" s="471"/>
      <c r="CI198" s="18"/>
      <c r="CJ198" s="18"/>
      <c r="CK198" s="50"/>
      <c r="CO198" s="351"/>
      <c r="CP198" s="50"/>
      <c r="CQ198" s="471"/>
      <c r="CR198" s="18"/>
      <c r="CS198" s="18"/>
      <c r="CU198" s="50"/>
      <c r="CX198" s="351"/>
      <c r="CY198" s="18"/>
      <c r="CZ198" s="50"/>
      <c r="DA198" s="18"/>
      <c r="DB198" s="18"/>
      <c r="DG198" s="351"/>
      <c r="DH198" s="18"/>
      <c r="DI198" s="471"/>
      <c r="DJ198" s="18"/>
      <c r="DK198" s="18"/>
      <c r="DP198" s="381"/>
      <c r="DQ198" s="1"/>
      <c r="DR198" s="472"/>
      <c r="DS198" s="1"/>
      <c r="DT198" s="1"/>
      <c r="DY198" s="351"/>
      <c r="DZ198" s="18"/>
      <c r="EA198" s="471"/>
      <c r="EB198" s="18"/>
      <c r="EC198" s="18"/>
      <c r="EH198" s="351"/>
      <c r="EI198" s="18"/>
      <c r="EJ198" s="471"/>
      <c r="EK198" s="18"/>
      <c r="EL198" s="18"/>
      <c r="EQ198" s="351"/>
      <c r="ER198" s="18"/>
      <c r="ES198" s="471"/>
      <c r="ET198" s="18"/>
      <c r="EU198" s="18"/>
      <c r="EZ198" s="351"/>
      <c r="FA198" s="18"/>
      <c r="FB198" s="471"/>
      <c r="FC198" s="18"/>
      <c r="FD198" s="18"/>
      <c r="FI198" s="351"/>
      <c r="FJ198" s="18"/>
      <c r="FK198" s="471"/>
      <c r="FL198" s="18"/>
      <c r="FM198" s="18"/>
      <c r="FR198" s="351"/>
      <c r="FS198" s="18"/>
      <c r="FT198" s="471"/>
      <c r="FU198" s="18"/>
      <c r="FV198" s="18"/>
      <c r="GA198" s="351"/>
      <c r="GB198" s="18"/>
      <c r="GC198" s="471"/>
      <c r="GD198" s="18"/>
      <c r="GE198" s="18"/>
      <c r="GJ198" s="351"/>
      <c r="GK198" s="18"/>
      <c r="GL198" s="471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3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1"/>
      <c r="JG198" s="18"/>
      <c r="JH198" s="18"/>
      <c r="JM198" s="474"/>
      <c r="JN198" s="475"/>
      <c r="JV198" s="474"/>
      <c r="JW198" s="475"/>
      <c r="JX198" s="476"/>
      <c r="JY198" s="475"/>
      <c r="JZ198" s="475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6"/>
      <c r="LI198" s="18"/>
      <c r="LJ198" s="18"/>
      <c r="LO198" s="474"/>
      <c r="LP198" s="475"/>
      <c r="LQ198" s="471"/>
      <c r="LR198" s="475"/>
      <c r="LS198" s="475"/>
      <c r="MG198" s="475"/>
      <c r="MH198" s="18"/>
      <c r="MI198" s="18"/>
      <c r="MJ198" s="478"/>
      <c r="ML198" s="18"/>
      <c r="MP198" s="351"/>
      <c r="MQ198" s="18"/>
      <c r="MR198" s="18"/>
      <c r="MS198" s="18"/>
      <c r="MT198" s="18"/>
      <c r="MY198" s="3"/>
      <c r="MZ198" s="3"/>
      <c r="NA198" s="486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7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2374</v>
      </c>
      <c r="BI199" s="18"/>
      <c r="BK199" s="50"/>
      <c r="BN199" s="49" t="s">
        <v>4603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1"/>
      <c r="CA199" s="50"/>
      <c r="CF199" s="50"/>
      <c r="CG199" s="18"/>
      <c r="CH199" s="471"/>
      <c r="CI199" s="18"/>
      <c r="CJ199" s="18"/>
      <c r="CK199" s="50"/>
      <c r="CO199" s="351"/>
      <c r="CP199" s="50"/>
      <c r="CQ199" s="471"/>
      <c r="CR199" s="18"/>
      <c r="CS199" s="18"/>
      <c r="CU199" s="50"/>
      <c r="CX199" s="351"/>
      <c r="CY199" s="18"/>
      <c r="CZ199" s="50"/>
      <c r="DA199" s="18"/>
      <c r="DB199" s="18"/>
      <c r="DG199" s="351"/>
      <c r="DH199" s="18"/>
      <c r="DI199" s="471"/>
      <c r="DJ199" s="18"/>
      <c r="DK199" s="18"/>
      <c r="DP199" s="381"/>
      <c r="DQ199" s="1"/>
      <c r="DR199" s="472"/>
      <c r="DS199" s="1"/>
      <c r="DT199" s="1"/>
      <c r="DY199" s="351"/>
      <c r="DZ199" s="18"/>
      <c r="EA199" s="471"/>
      <c r="EB199" s="18"/>
      <c r="EC199" s="18"/>
      <c r="EH199" s="351"/>
      <c r="EI199" s="18"/>
      <c r="EJ199" s="471"/>
      <c r="EK199" s="18"/>
      <c r="EL199" s="18"/>
      <c r="EQ199" s="351"/>
      <c r="ER199" s="18"/>
      <c r="ES199" s="471"/>
      <c r="ET199" s="18"/>
      <c r="EU199" s="18"/>
      <c r="EZ199" s="351"/>
      <c r="FA199" s="18"/>
      <c r="FB199" s="471"/>
      <c r="FC199" s="18"/>
      <c r="FD199" s="18"/>
      <c r="FI199" s="351"/>
      <c r="FJ199" s="18"/>
      <c r="FK199" s="471"/>
      <c r="FL199" s="18"/>
      <c r="FM199" s="18"/>
      <c r="FR199" s="351"/>
      <c r="FS199" s="18"/>
      <c r="FT199" s="471"/>
      <c r="FU199" s="18"/>
      <c r="FV199" s="18"/>
      <c r="GA199" s="351"/>
      <c r="GB199" s="18"/>
      <c r="GC199" s="471"/>
      <c r="GD199" s="18"/>
      <c r="GE199" s="18"/>
      <c r="GJ199" s="351"/>
      <c r="GK199" s="18"/>
      <c r="GL199" s="471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3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1"/>
      <c r="JG199" s="18"/>
      <c r="JH199" s="18"/>
      <c r="JM199" s="474"/>
      <c r="JN199" s="475"/>
      <c r="JV199" s="474"/>
      <c r="JW199" s="475"/>
      <c r="JX199" s="476"/>
      <c r="JY199" s="475"/>
      <c r="JZ199" s="475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6"/>
      <c r="LI199" s="18"/>
      <c r="LJ199" s="18"/>
      <c r="LO199" s="474"/>
      <c r="LP199" s="475"/>
      <c r="LQ199" s="471"/>
      <c r="LR199" s="475"/>
      <c r="LS199" s="475"/>
      <c r="MG199" s="475"/>
      <c r="MH199" s="18"/>
      <c r="MI199" s="18"/>
      <c r="MJ199" s="478"/>
      <c r="ML199" s="18"/>
      <c r="MP199" s="351"/>
      <c r="MQ199" s="18"/>
      <c r="MR199" s="18"/>
      <c r="MS199" s="18"/>
      <c r="MT199" s="18"/>
      <c r="MY199" s="3"/>
      <c r="MZ199" s="3"/>
      <c r="NA199" s="485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7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1900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2389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4634</v>
      </c>
      <c r="BS200" t="s">
        <v>1440</v>
      </c>
      <c r="BT200" s="50"/>
      <c r="BV200" s="50"/>
      <c r="BX200" s="18"/>
      <c r="BY200" s="18"/>
      <c r="BZ200" s="471"/>
      <c r="CA200" s="50"/>
      <c r="CF200" s="50"/>
      <c r="CG200" s="18"/>
      <c r="CH200" s="471"/>
      <c r="CI200" s="18"/>
      <c r="CJ200" s="18"/>
      <c r="CK200" s="50"/>
      <c r="CO200" s="18"/>
      <c r="CP200" s="50"/>
      <c r="CQ200" s="471"/>
      <c r="CR200" s="18"/>
      <c r="CS200" s="18"/>
      <c r="CU200" s="50"/>
      <c r="CX200" s="18"/>
      <c r="CY200" s="18"/>
      <c r="CZ200" s="50"/>
      <c r="DA200" s="18"/>
      <c r="DB200" s="18"/>
      <c r="DG200" s="18"/>
      <c r="DH200" s="18"/>
      <c r="DI200" s="471"/>
      <c r="DJ200" s="18"/>
      <c r="DK200" s="18"/>
      <c r="DP200" s="1"/>
      <c r="DQ200" s="1"/>
      <c r="DR200" s="472"/>
      <c r="DS200" s="1"/>
      <c r="DT200" s="1"/>
      <c r="DY200" s="18"/>
      <c r="DZ200" s="18"/>
      <c r="EA200" s="471"/>
      <c r="EB200" s="18"/>
      <c r="EC200" s="18"/>
      <c r="EH200" s="18"/>
      <c r="EI200" s="18"/>
      <c r="EJ200" s="471"/>
      <c r="EK200" s="18"/>
      <c r="EL200" s="18"/>
      <c r="EQ200" s="18"/>
      <c r="ER200" s="18"/>
      <c r="ES200" s="471"/>
      <c r="ET200" s="18"/>
      <c r="EU200" s="18"/>
      <c r="EZ200" s="18"/>
      <c r="FA200" s="18"/>
      <c r="FB200" s="471"/>
      <c r="FC200" s="18"/>
      <c r="FD200" s="18"/>
      <c r="FI200" s="18"/>
      <c r="FJ200" s="18"/>
      <c r="FK200" s="471"/>
      <c r="FL200" s="18"/>
      <c r="FM200" s="18"/>
      <c r="FR200" s="18"/>
      <c r="FS200" s="18"/>
      <c r="FT200" s="471"/>
      <c r="FU200" s="18"/>
      <c r="FV200" s="18"/>
      <c r="GA200" s="18"/>
      <c r="GB200" s="18"/>
      <c r="GC200" s="471"/>
      <c r="GD200" s="18"/>
      <c r="GE200" s="18"/>
      <c r="GJ200" s="18"/>
      <c r="GK200" s="18"/>
      <c r="GL200" s="471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3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1"/>
      <c r="JG200" s="18"/>
      <c r="JH200" s="18"/>
      <c r="JM200" s="475"/>
      <c r="JN200" s="475"/>
      <c r="JV200" s="475"/>
      <c r="JW200" s="475"/>
      <c r="JX200" s="476"/>
      <c r="JY200" s="475"/>
      <c r="JZ200" s="475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7"/>
      <c r="LI200" s="18"/>
      <c r="LJ200" s="18"/>
      <c r="LO200" s="475"/>
      <c r="LP200" s="475"/>
      <c r="LQ200" s="471"/>
      <c r="LR200" s="475"/>
      <c r="LS200" s="475"/>
      <c r="MG200" s="475"/>
      <c r="MH200" s="18"/>
      <c r="MI200" s="18"/>
      <c r="MJ200" s="478"/>
      <c r="ML200" s="18"/>
      <c r="MP200" s="18"/>
      <c r="MQ200" s="18"/>
      <c r="MR200" s="18"/>
      <c r="MS200" s="18"/>
      <c r="MT200" s="18"/>
      <c r="MY200" s="60"/>
      <c r="MZ200" s="3"/>
      <c r="NA200" s="484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7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2374</v>
      </c>
      <c r="BI201" s="18"/>
      <c r="BK201" s="50"/>
      <c r="BN201" s="49" t="s">
        <v>4603</v>
      </c>
      <c r="BO201" s="9"/>
      <c r="BQ201" s="89"/>
      <c r="BR201" s="59"/>
      <c r="BS201" s="59"/>
      <c r="BT201" s="50"/>
      <c r="BV201" s="50"/>
      <c r="BX201" s="351"/>
      <c r="BY201" s="18"/>
      <c r="BZ201" s="471"/>
      <c r="CA201" s="50"/>
      <c r="CF201" s="50"/>
      <c r="CG201" s="18"/>
      <c r="CH201" s="471"/>
      <c r="CI201" s="18"/>
      <c r="CJ201" s="18"/>
      <c r="CK201" s="50"/>
      <c r="CO201" s="351"/>
      <c r="CP201" s="50"/>
      <c r="CQ201" s="471"/>
      <c r="CR201" s="18"/>
      <c r="CS201" s="18"/>
      <c r="CU201" s="50"/>
      <c r="CX201" s="351"/>
      <c r="CY201" s="18"/>
      <c r="CZ201" s="50"/>
      <c r="DA201" s="18"/>
      <c r="DB201" s="18"/>
      <c r="DG201" s="351"/>
      <c r="DH201" s="18"/>
      <c r="DI201" s="471"/>
      <c r="DJ201" s="18"/>
      <c r="DK201" s="18"/>
      <c r="DP201" s="381"/>
      <c r="DQ201" s="1"/>
      <c r="DR201" s="472"/>
      <c r="DS201" s="1"/>
      <c r="DT201" s="1"/>
      <c r="DY201" s="351"/>
      <c r="DZ201" s="18"/>
      <c r="EA201" s="471"/>
      <c r="EB201" s="18"/>
      <c r="EC201" s="18"/>
      <c r="EH201" s="351"/>
      <c r="EI201" s="18"/>
      <c r="EJ201" s="471"/>
      <c r="EK201" s="18"/>
      <c r="EL201" s="18"/>
      <c r="EQ201" s="351"/>
      <c r="ER201" s="18"/>
      <c r="ES201" s="471"/>
      <c r="ET201" s="18"/>
      <c r="EU201" s="18"/>
      <c r="EZ201" s="351"/>
      <c r="FA201" s="18"/>
      <c r="FB201" s="471"/>
      <c r="FC201" s="18"/>
      <c r="FD201" s="18"/>
      <c r="FI201" s="351"/>
      <c r="FJ201" s="18"/>
      <c r="FK201" s="471"/>
      <c r="FL201" s="18"/>
      <c r="FM201" s="18"/>
      <c r="FR201" s="351"/>
      <c r="FS201" s="18"/>
      <c r="FT201" s="471"/>
      <c r="FU201" s="18"/>
      <c r="FV201" s="18"/>
      <c r="GA201" s="351"/>
      <c r="GB201" s="18"/>
      <c r="GC201" s="471"/>
      <c r="GD201" s="18"/>
      <c r="GE201" s="18"/>
      <c r="GJ201" s="351"/>
      <c r="GK201" s="18"/>
      <c r="GL201" s="471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3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2"/>
      <c r="JG201" s="18"/>
      <c r="JH201" s="18"/>
      <c r="JM201" s="474"/>
      <c r="JN201" s="475"/>
      <c r="JV201" s="474"/>
      <c r="JW201" s="475"/>
      <c r="JX201" s="476"/>
      <c r="JY201" s="475"/>
      <c r="JZ201" s="475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7"/>
      <c r="LI201" s="18"/>
      <c r="LJ201" s="18"/>
      <c r="LO201" s="474"/>
      <c r="LP201" s="475"/>
      <c r="LQ201" s="471"/>
      <c r="LR201" s="475"/>
      <c r="LS201" s="475"/>
      <c r="MG201" s="475"/>
      <c r="MH201" s="18"/>
      <c r="MI201" s="18"/>
      <c r="MJ201" s="478"/>
      <c r="ML201" s="18"/>
      <c r="MP201" s="351"/>
      <c r="MQ201" s="18"/>
      <c r="MR201" s="18"/>
      <c r="MS201" s="18"/>
      <c r="MT201" s="18"/>
      <c r="MY201" s="60"/>
      <c r="MZ201" s="3"/>
      <c r="NA201" s="479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1901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2390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4635</v>
      </c>
      <c r="BS202" t="s">
        <v>1441</v>
      </c>
      <c r="BT202" s="50"/>
      <c r="BV202" s="50"/>
      <c r="BX202" s="351"/>
      <c r="BY202" s="18"/>
      <c r="BZ202" s="471"/>
      <c r="CA202" s="50"/>
      <c r="CF202" s="50"/>
      <c r="CG202" s="18"/>
      <c r="CH202" s="471"/>
      <c r="CI202" s="18"/>
      <c r="CJ202" s="18"/>
      <c r="CK202" s="50"/>
      <c r="CO202" s="351"/>
      <c r="CP202" s="50"/>
      <c r="CQ202" s="471"/>
      <c r="CR202" s="18"/>
      <c r="CS202" s="18"/>
      <c r="CU202" s="50"/>
      <c r="CX202" s="351"/>
      <c r="CY202" s="18"/>
      <c r="CZ202" s="50"/>
      <c r="DA202" s="18"/>
      <c r="DB202" s="18"/>
      <c r="DG202" s="351"/>
      <c r="DH202" s="18"/>
      <c r="DI202" s="471"/>
      <c r="DJ202" s="18"/>
      <c r="DK202" s="18"/>
      <c r="DP202" s="381"/>
      <c r="DQ202" s="1"/>
      <c r="DR202" s="472"/>
      <c r="DS202" s="1"/>
      <c r="DT202" s="1"/>
      <c r="DY202" s="351"/>
      <c r="DZ202" s="18"/>
      <c r="EA202" s="471"/>
      <c r="EB202" s="18"/>
      <c r="EC202" s="18"/>
      <c r="EH202" s="351"/>
      <c r="EI202" s="18"/>
      <c r="EJ202" s="471"/>
      <c r="EK202" s="18"/>
      <c r="EL202" s="18"/>
      <c r="EQ202" s="351"/>
      <c r="ER202" s="18"/>
      <c r="ES202" s="471"/>
      <c r="ET202" s="18"/>
      <c r="EU202" s="18"/>
      <c r="EZ202" s="351"/>
      <c r="FA202" s="18"/>
      <c r="FB202" s="471"/>
      <c r="FC202" s="18"/>
      <c r="FD202" s="18"/>
      <c r="FI202" s="351"/>
      <c r="FJ202" s="18"/>
      <c r="FK202" s="471"/>
      <c r="FL202" s="18"/>
      <c r="FM202" s="18"/>
      <c r="FR202" s="351"/>
      <c r="FS202" s="18"/>
      <c r="FT202" s="471"/>
      <c r="FU202" s="18"/>
      <c r="FV202" s="18"/>
      <c r="GA202" s="351"/>
      <c r="GB202" s="18"/>
      <c r="GC202" s="471"/>
      <c r="GD202" s="18"/>
      <c r="GE202" s="18"/>
      <c r="GJ202" s="351"/>
      <c r="GK202" s="18"/>
      <c r="GL202" s="471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3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2"/>
      <c r="JG202" s="18"/>
      <c r="JH202" s="18"/>
      <c r="JM202" s="474"/>
      <c r="JN202" s="475"/>
      <c r="JV202" s="474"/>
      <c r="JW202" s="475"/>
      <c r="JX202" s="476"/>
      <c r="JY202" s="475"/>
      <c r="JZ202" s="475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7"/>
      <c r="LI202" s="18"/>
      <c r="LJ202" s="18"/>
      <c r="LO202" s="474"/>
      <c r="LP202" s="475"/>
      <c r="LQ202" s="471"/>
      <c r="LR202" s="475"/>
      <c r="LS202" s="475"/>
      <c r="MG202" s="475"/>
      <c r="MH202" s="18"/>
      <c r="MI202" s="18"/>
      <c r="MJ202" s="478"/>
      <c r="ML202" s="18"/>
      <c r="MP202" s="351"/>
      <c r="MQ202" s="18"/>
      <c r="MR202" s="18"/>
      <c r="MS202" s="18"/>
      <c r="MT202" s="18"/>
      <c r="MZ202" s="3"/>
      <c r="NA202" s="479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7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2374</v>
      </c>
      <c r="BI203" s="18"/>
      <c r="BK203" s="50"/>
      <c r="BN203" s="49" t="s">
        <v>4603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1"/>
      <c r="CA203" s="50"/>
      <c r="CF203" s="50"/>
      <c r="CG203" s="18"/>
      <c r="CH203" s="471"/>
      <c r="CI203" s="18"/>
      <c r="CJ203" s="18"/>
      <c r="CK203" s="50"/>
      <c r="CO203" s="351"/>
      <c r="CP203" s="50"/>
      <c r="CQ203" s="471"/>
      <c r="CR203" s="18"/>
      <c r="CS203" s="18"/>
      <c r="CU203" s="50"/>
      <c r="CX203" s="351"/>
      <c r="CY203" s="18"/>
      <c r="CZ203" s="50"/>
      <c r="DA203" s="18"/>
      <c r="DB203" s="18"/>
      <c r="DG203" s="351"/>
      <c r="DH203" s="18"/>
      <c r="DI203" s="471"/>
      <c r="DJ203" s="18"/>
      <c r="DK203" s="18"/>
      <c r="DP203" s="381"/>
      <c r="DQ203" s="1"/>
      <c r="DR203" s="472"/>
      <c r="DS203" s="1"/>
      <c r="DT203" s="1"/>
      <c r="DY203" s="351"/>
      <c r="DZ203" s="18"/>
      <c r="EA203" s="471"/>
      <c r="EB203" s="18"/>
      <c r="EC203" s="18"/>
      <c r="EH203" s="351"/>
      <c r="EI203" s="18"/>
      <c r="EJ203" s="471"/>
      <c r="EK203" s="18"/>
      <c r="EL203" s="18"/>
      <c r="EQ203" s="351"/>
      <c r="ER203" s="18"/>
      <c r="ES203" s="471"/>
      <c r="ET203" s="18"/>
      <c r="EU203" s="18"/>
      <c r="EZ203" s="351"/>
      <c r="FA203" s="18"/>
      <c r="FB203" s="471"/>
      <c r="FC203" s="18"/>
      <c r="FD203" s="18"/>
      <c r="FI203" s="351"/>
      <c r="FJ203" s="18"/>
      <c r="FK203" s="471"/>
      <c r="FL203" s="18"/>
      <c r="FM203" s="18"/>
      <c r="FR203" s="351"/>
      <c r="FS203" s="18"/>
      <c r="FT203" s="471"/>
      <c r="FU203" s="18"/>
      <c r="FV203" s="18"/>
      <c r="GA203" s="351"/>
      <c r="GB203" s="18"/>
      <c r="GC203" s="471"/>
      <c r="GD203" s="18"/>
      <c r="GE203" s="18"/>
      <c r="GJ203" s="351"/>
      <c r="GK203" s="18"/>
      <c r="GL203" s="471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3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2"/>
      <c r="JG203" s="18"/>
      <c r="JH203" s="18"/>
      <c r="JM203" s="474"/>
      <c r="JN203" s="475"/>
      <c r="JV203" s="474"/>
      <c r="JW203" s="475"/>
      <c r="JX203" s="476"/>
      <c r="JY203" s="475"/>
      <c r="JZ203" s="475"/>
      <c r="KE203" s="351"/>
      <c r="KF203" s="18"/>
      <c r="KH203" s="18"/>
      <c r="KI203" s="18"/>
      <c r="KN203" s="351"/>
      <c r="KO203" s="18"/>
      <c r="KW203" s="351"/>
      <c r="KX203" s="18"/>
      <c r="LF203" s="481"/>
      <c r="LG203" s="18"/>
      <c r="LH203" s="476"/>
      <c r="LI203" s="18"/>
      <c r="LJ203" s="18"/>
      <c r="LO203" s="474"/>
      <c r="LP203" s="475"/>
      <c r="LQ203" s="471"/>
      <c r="LR203" s="475"/>
      <c r="LS203" s="475"/>
      <c r="MG203" s="475"/>
      <c r="MH203" s="18"/>
      <c r="MI203" s="18"/>
      <c r="MJ203" s="478"/>
      <c r="ML203" s="18"/>
      <c r="MP203" s="351"/>
      <c r="MQ203" s="18"/>
      <c r="MR203" s="18"/>
      <c r="MS203" s="18"/>
      <c r="MT203" s="18"/>
      <c r="MY203" s="483"/>
      <c r="MZ203" s="63"/>
      <c r="NA203" s="485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7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1902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2391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4636</v>
      </c>
      <c r="BS204" t="s">
        <v>1442</v>
      </c>
      <c r="BT204" s="50"/>
      <c r="BV204" s="50"/>
      <c r="BX204" s="18"/>
      <c r="BY204" s="18"/>
      <c r="BZ204" s="471"/>
      <c r="CA204" s="50"/>
      <c r="CF204" s="50"/>
      <c r="CG204" s="18"/>
      <c r="CH204" s="471"/>
      <c r="CI204" s="18"/>
      <c r="CJ204" s="18"/>
      <c r="CK204" s="50"/>
      <c r="CO204" s="18"/>
      <c r="CP204" s="50"/>
      <c r="CQ204" s="471"/>
      <c r="CR204" s="18"/>
      <c r="CS204" s="18"/>
      <c r="CU204" s="50"/>
      <c r="CX204" s="18"/>
      <c r="CY204" s="18"/>
      <c r="CZ204" s="50"/>
      <c r="DA204" s="18"/>
      <c r="DB204" s="18"/>
      <c r="DG204" s="18"/>
      <c r="DH204" s="18"/>
      <c r="DI204" s="471"/>
      <c r="DJ204" s="18"/>
      <c r="DK204" s="18"/>
      <c r="DP204" s="1"/>
      <c r="DQ204" s="1"/>
      <c r="DR204" s="472"/>
      <c r="DS204" s="1"/>
      <c r="DT204" s="1"/>
      <c r="DY204" s="18"/>
      <c r="DZ204" s="18"/>
      <c r="EA204" s="471"/>
      <c r="EB204" s="18"/>
      <c r="EC204" s="18"/>
      <c r="EH204" s="18"/>
      <c r="EI204" s="18"/>
      <c r="EJ204" s="471"/>
      <c r="EK204" s="18"/>
      <c r="EL204" s="18"/>
      <c r="EQ204" s="18"/>
      <c r="ER204" s="18"/>
      <c r="ES204" s="471"/>
      <c r="ET204" s="18"/>
      <c r="EU204" s="18"/>
      <c r="EZ204" s="18"/>
      <c r="FA204" s="18"/>
      <c r="FB204" s="471"/>
      <c r="FC204" s="18"/>
      <c r="FD204" s="18"/>
      <c r="FI204" s="18"/>
      <c r="FJ204" s="18"/>
      <c r="FK204" s="471"/>
      <c r="FL204" s="18"/>
      <c r="FM204" s="18"/>
      <c r="FR204" s="18"/>
      <c r="FS204" s="18"/>
      <c r="FT204" s="471"/>
      <c r="FU204" s="18"/>
      <c r="FV204" s="18"/>
      <c r="GA204" s="18"/>
      <c r="GB204" s="18"/>
      <c r="GC204" s="471"/>
      <c r="GD204" s="18"/>
      <c r="GE204" s="18"/>
      <c r="GJ204" s="18"/>
      <c r="GK204" s="18"/>
      <c r="GL204" s="471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3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8"/>
      <c r="JE204" s="18"/>
      <c r="JF204" s="471"/>
      <c r="JG204" s="18"/>
      <c r="JH204" s="18"/>
      <c r="JM204" s="475"/>
      <c r="JN204" s="475"/>
      <c r="JV204" s="475"/>
      <c r="JW204" s="475"/>
      <c r="JX204" s="476"/>
      <c r="JY204" s="475"/>
      <c r="JZ204" s="475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7"/>
      <c r="LI204" s="18"/>
      <c r="LJ204" s="18"/>
      <c r="LO204" s="475"/>
      <c r="LP204" s="475"/>
      <c r="LQ204" s="471"/>
      <c r="LR204" s="475"/>
      <c r="LS204" s="475"/>
      <c r="MG204" s="475"/>
      <c r="MH204" s="18"/>
      <c r="MI204" s="18"/>
      <c r="MJ204" s="478"/>
      <c r="ML204" s="18"/>
      <c r="MP204" s="18"/>
      <c r="MQ204" s="18"/>
      <c r="MR204" s="18"/>
      <c r="MS204" s="18"/>
      <c r="MT204" s="18"/>
      <c r="MY204" s="60"/>
      <c r="MZ204" s="3"/>
      <c r="NA204" s="479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2355</v>
      </c>
      <c r="BI205" s="18"/>
      <c r="BK205" s="50"/>
      <c r="BN205" s="49" t="s">
        <v>4603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1"/>
      <c r="CA205" s="50"/>
      <c r="CF205" s="50"/>
      <c r="CG205" s="18"/>
      <c r="CH205" s="471"/>
      <c r="CI205" s="18"/>
      <c r="CJ205" s="18"/>
      <c r="CK205" s="50"/>
      <c r="CO205" s="18"/>
      <c r="CP205" s="50"/>
      <c r="CQ205" s="471"/>
      <c r="CR205" s="18"/>
      <c r="CS205" s="18"/>
      <c r="CU205" s="50"/>
      <c r="CX205" s="18"/>
      <c r="CY205" s="18"/>
      <c r="CZ205" s="50"/>
      <c r="DA205" s="18"/>
      <c r="DB205" s="18"/>
      <c r="DG205" s="18"/>
      <c r="DH205" s="18"/>
      <c r="DI205" s="471"/>
      <c r="DJ205" s="18"/>
      <c r="DK205" s="18"/>
      <c r="DP205" s="1"/>
      <c r="DQ205" s="1"/>
      <c r="DR205" s="472"/>
      <c r="DS205" s="1"/>
      <c r="DT205" s="1"/>
      <c r="DY205" s="18"/>
      <c r="DZ205" s="18"/>
      <c r="EA205" s="471"/>
      <c r="EB205" s="18"/>
      <c r="EC205" s="18"/>
      <c r="EH205" s="18"/>
      <c r="EI205" s="18"/>
      <c r="EJ205" s="471"/>
      <c r="EK205" s="18"/>
      <c r="EL205" s="18"/>
      <c r="EQ205" s="18"/>
      <c r="ER205" s="18"/>
      <c r="ES205" s="471"/>
      <c r="ET205" s="18"/>
      <c r="EU205" s="18"/>
      <c r="EZ205" s="18"/>
      <c r="FA205" s="18"/>
      <c r="FB205" s="471"/>
      <c r="FC205" s="18"/>
      <c r="FD205" s="18"/>
      <c r="FI205" s="18"/>
      <c r="FJ205" s="18"/>
      <c r="FK205" s="471"/>
      <c r="FL205" s="18"/>
      <c r="FM205" s="18"/>
      <c r="FR205" s="18"/>
      <c r="FS205" s="18"/>
      <c r="FT205" s="471"/>
      <c r="FU205" s="18"/>
      <c r="FV205" s="18"/>
      <c r="GA205" s="18"/>
      <c r="GB205" s="18"/>
      <c r="GC205" s="471"/>
      <c r="GD205" s="18"/>
      <c r="GE205" s="18"/>
      <c r="GJ205" s="18"/>
      <c r="GK205" s="18"/>
      <c r="GL205" s="471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3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2"/>
      <c r="JG205" s="18"/>
      <c r="JH205" s="18"/>
      <c r="JM205" s="475"/>
      <c r="JN205" s="475"/>
      <c r="JV205" s="475"/>
      <c r="JW205" s="475"/>
      <c r="JX205" s="476"/>
      <c r="JY205" s="475"/>
      <c r="JZ205" s="475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6"/>
      <c r="LI205" s="18"/>
      <c r="LJ205" s="18"/>
      <c r="LO205" s="475"/>
      <c r="LP205" s="475"/>
      <c r="LQ205" s="471"/>
      <c r="LR205" s="475"/>
      <c r="LS205" s="475"/>
      <c r="MG205" s="475"/>
      <c r="MH205" s="18"/>
      <c r="MI205" s="18"/>
      <c r="MJ205" s="478"/>
      <c r="ML205" s="18"/>
      <c r="MP205" s="18"/>
      <c r="MQ205" s="18"/>
      <c r="MR205" s="18"/>
      <c r="MS205" s="18"/>
      <c r="MT205" s="18"/>
      <c r="MZ205" s="3"/>
      <c r="NA205" s="486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7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1903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2392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4637</v>
      </c>
      <c r="BS206" t="s">
        <v>1443</v>
      </c>
      <c r="BT206" s="50"/>
      <c r="BV206" s="50"/>
      <c r="BX206" s="18"/>
      <c r="BY206" s="18"/>
      <c r="BZ206" s="471"/>
      <c r="CA206" s="50"/>
      <c r="CF206" s="50"/>
      <c r="CG206" s="18"/>
      <c r="CH206" s="471"/>
      <c r="CI206" s="18"/>
      <c r="CJ206" s="18"/>
      <c r="CK206" s="50"/>
      <c r="CO206" s="18"/>
      <c r="CP206" s="50"/>
      <c r="CQ206" s="471"/>
      <c r="CR206" s="18"/>
      <c r="CS206" s="18"/>
      <c r="CU206" s="50"/>
      <c r="CX206" s="18"/>
      <c r="CY206" s="18"/>
      <c r="CZ206" s="50"/>
      <c r="DA206" s="18"/>
      <c r="DB206" s="18"/>
      <c r="DG206" s="18"/>
      <c r="DH206" s="18"/>
      <c r="DI206" s="471"/>
      <c r="DJ206" s="18"/>
      <c r="DK206" s="18"/>
      <c r="DP206" s="1"/>
      <c r="DQ206" s="1"/>
      <c r="DR206" s="472"/>
      <c r="DS206" s="1"/>
      <c r="DT206" s="1"/>
      <c r="DY206" s="18"/>
      <c r="DZ206" s="18"/>
      <c r="EA206" s="471"/>
      <c r="EB206" s="18"/>
      <c r="EC206" s="18"/>
      <c r="EH206" s="18"/>
      <c r="EI206" s="18"/>
      <c r="EJ206" s="471"/>
      <c r="EK206" s="18"/>
      <c r="EL206" s="18"/>
      <c r="EQ206" s="18"/>
      <c r="ER206" s="18"/>
      <c r="ES206" s="471"/>
      <c r="ET206" s="18"/>
      <c r="EU206" s="18"/>
      <c r="EZ206" s="18"/>
      <c r="FA206" s="18"/>
      <c r="FB206" s="471"/>
      <c r="FC206" s="18"/>
      <c r="FD206" s="18"/>
      <c r="FI206" s="18"/>
      <c r="FJ206" s="18"/>
      <c r="FK206" s="471"/>
      <c r="FL206" s="18"/>
      <c r="FM206" s="18"/>
      <c r="FR206" s="18"/>
      <c r="FS206" s="18"/>
      <c r="FT206" s="471"/>
      <c r="FU206" s="18"/>
      <c r="FV206" s="18"/>
      <c r="GA206" s="18"/>
      <c r="GB206" s="18"/>
      <c r="GC206" s="471"/>
      <c r="GD206" s="18"/>
      <c r="GE206" s="18"/>
      <c r="GJ206" s="18"/>
      <c r="GK206" s="18"/>
      <c r="GL206" s="471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3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1"/>
      <c r="JG206" s="18"/>
      <c r="JH206" s="18"/>
      <c r="JM206" s="475"/>
      <c r="JN206" s="475"/>
      <c r="JV206" s="475"/>
      <c r="JW206" s="475"/>
      <c r="JX206" s="476"/>
      <c r="JY206" s="475"/>
      <c r="JZ206" s="475"/>
      <c r="KE206" s="18"/>
      <c r="KF206" s="18"/>
      <c r="KH206" s="18"/>
      <c r="KI206" s="18"/>
      <c r="KN206" s="18"/>
      <c r="KO206" s="18"/>
      <c r="KW206" s="18"/>
      <c r="KX206" s="18"/>
      <c r="LF206" s="481"/>
      <c r="LG206" s="18"/>
      <c r="LH206" s="476"/>
      <c r="LI206" s="18"/>
      <c r="LJ206" s="18"/>
      <c r="LO206" s="475"/>
      <c r="LP206" s="475"/>
      <c r="LQ206" s="471"/>
      <c r="LR206" s="475"/>
      <c r="LS206" s="475"/>
      <c r="MG206" s="475"/>
      <c r="MH206" s="18"/>
      <c r="MI206" s="18"/>
      <c r="MJ206" s="478"/>
      <c r="ML206" s="18"/>
      <c r="MP206" s="18"/>
      <c r="MQ206" s="18"/>
      <c r="MR206" s="18"/>
      <c r="MS206" s="18"/>
      <c r="MT206" s="18"/>
      <c r="MY206" s="483"/>
      <c r="MZ206" s="3"/>
      <c r="NA206" s="486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2374</v>
      </c>
      <c r="BI207" s="18"/>
      <c r="BK207" s="50"/>
      <c r="BN207" s="49" t="s">
        <v>4603</v>
      </c>
      <c r="BQ207" s="89"/>
      <c r="BT207" s="50"/>
      <c r="BV207" s="50"/>
      <c r="BX207" s="351"/>
      <c r="BY207" s="18"/>
      <c r="BZ207" s="471"/>
      <c r="CA207" s="50"/>
      <c r="CF207" s="50"/>
      <c r="CG207" s="18"/>
      <c r="CH207" s="471"/>
      <c r="CI207" s="18"/>
      <c r="CJ207" s="18"/>
      <c r="CK207" s="50"/>
      <c r="CO207" s="351"/>
      <c r="CP207" s="50"/>
      <c r="CQ207" s="471"/>
      <c r="CR207" s="18"/>
      <c r="CS207" s="18"/>
      <c r="CU207" s="50"/>
      <c r="CX207" s="351"/>
      <c r="CY207" s="18"/>
      <c r="CZ207" s="50"/>
      <c r="DA207" s="18"/>
      <c r="DB207" s="18"/>
      <c r="DG207" s="351"/>
      <c r="DH207" s="18"/>
      <c r="DI207" s="471"/>
      <c r="DJ207" s="18"/>
      <c r="DK207" s="18"/>
      <c r="DP207" s="381"/>
      <c r="DQ207" s="1"/>
      <c r="DR207" s="472"/>
      <c r="DS207" s="1"/>
      <c r="DT207" s="1"/>
      <c r="DY207" s="351"/>
      <c r="DZ207" s="18"/>
      <c r="EA207" s="471"/>
      <c r="EB207" s="18"/>
      <c r="EC207" s="18"/>
      <c r="EH207" s="351"/>
      <c r="EI207" s="18"/>
      <c r="EJ207" s="471"/>
      <c r="EK207" s="18"/>
      <c r="EL207" s="18"/>
      <c r="EQ207" s="351"/>
      <c r="ER207" s="18"/>
      <c r="ES207" s="471"/>
      <c r="ET207" s="18"/>
      <c r="EU207" s="18"/>
      <c r="EZ207" s="351"/>
      <c r="FA207" s="18"/>
      <c r="FB207" s="471"/>
      <c r="FC207" s="18"/>
      <c r="FD207" s="18"/>
      <c r="FI207" s="351"/>
      <c r="FJ207" s="18"/>
      <c r="FK207" s="471"/>
      <c r="FL207" s="18"/>
      <c r="FM207" s="18"/>
      <c r="FR207" s="351"/>
      <c r="FS207" s="18"/>
      <c r="FT207" s="471"/>
      <c r="FU207" s="18"/>
      <c r="FV207" s="18"/>
      <c r="GA207" s="351"/>
      <c r="GB207" s="18"/>
      <c r="GC207" s="471"/>
      <c r="GD207" s="18"/>
      <c r="GE207" s="18"/>
      <c r="GJ207" s="351"/>
      <c r="GK207" s="18"/>
      <c r="GL207" s="471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3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8"/>
      <c r="JE207" s="18"/>
      <c r="JF207" s="471"/>
      <c r="JG207" s="18"/>
      <c r="JH207" s="18"/>
      <c r="JM207" s="474"/>
      <c r="JN207" s="475"/>
      <c r="JV207" s="474"/>
      <c r="JW207" s="475"/>
      <c r="JX207" s="476"/>
      <c r="JY207" s="475"/>
      <c r="JZ207" s="475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7"/>
      <c r="LI207" s="18"/>
      <c r="LJ207" s="18"/>
      <c r="LO207" s="474"/>
      <c r="LP207" s="475"/>
      <c r="LQ207" s="471"/>
      <c r="LR207" s="475"/>
      <c r="LS207" s="475"/>
      <c r="MG207" s="475"/>
      <c r="MH207" s="18"/>
      <c r="MI207" s="18"/>
      <c r="MJ207" s="478"/>
      <c r="ML207" s="18"/>
      <c r="MP207" s="351"/>
      <c r="MQ207" s="18"/>
      <c r="MR207" s="18"/>
      <c r="MS207" s="18"/>
      <c r="MT207" s="18"/>
      <c r="MY207" s="3"/>
      <c r="MZ207" s="63"/>
      <c r="NA207" s="479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7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1904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2393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4638</v>
      </c>
      <c r="BS208" s="3" t="s">
        <v>1461</v>
      </c>
      <c r="BT208" s="50"/>
      <c r="BV208" s="50"/>
      <c r="BX208" s="351"/>
      <c r="BY208" s="18"/>
      <c r="BZ208" s="471"/>
      <c r="CA208" s="50"/>
      <c r="CF208" s="50"/>
      <c r="CG208" s="18"/>
      <c r="CH208" s="471"/>
      <c r="CI208" s="18"/>
      <c r="CJ208" s="18"/>
      <c r="CK208" s="50"/>
      <c r="CO208" s="351"/>
      <c r="CP208" s="50"/>
      <c r="CQ208" s="471"/>
      <c r="CR208" s="18"/>
      <c r="CS208" s="18"/>
      <c r="CU208" s="50"/>
      <c r="CX208" s="351"/>
      <c r="CY208" s="18"/>
      <c r="CZ208" s="50"/>
      <c r="DA208" s="18"/>
      <c r="DB208" s="18"/>
      <c r="DG208" s="351"/>
      <c r="DH208" s="18"/>
      <c r="DI208" s="471"/>
      <c r="DJ208" s="18"/>
      <c r="DK208" s="18"/>
      <c r="DP208" s="381"/>
      <c r="DQ208" s="1"/>
      <c r="DR208" s="472"/>
      <c r="DS208" s="1"/>
      <c r="DT208" s="1"/>
      <c r="DY208" s="351"/>
      <c r="DZ208" s="18"/>
      <c r="EA208" s="471"/>
      <c r="EB208" s="18"/>
      <c r="EC208" s="18"/>
      <c r="EH208" s="351"/>
      <c r="EI208" s="18"/>
      <c r="EJ208" s="471"/>
      <c r="EK208" s="18"/>
      <c r="EL208" s="18"/>
      <c r="EQ208" s="351"/>
      <c r="ER208" s="18"/>
      <c r="ES208" s="471"/>
      <c r="ET208" s="18"/>
      <c r="EU208" s="18"/>
      <c r="EZ208" s="351"/>
      <c r="FA208" s="18"/>
      <c r="FB208" s="471"/>
      <c r="FC208" s="18"/>
      <c r="FD208" s="18"/>
      <c r="FI208" s="351"/>
      <c r="FJ208" s="18"/>
      <c r="FK208" s="471"/>
      <c r="FL208" s="18"/>
      <c r="FM208" s="18"/>
      <c r="FR208" s="351"/>
      <c r="FS208" s="18"/>
      <c r="FT208" s="471"/>
      <c r="FU208" s="18"/>
      <c r="FV208" s="18"/>
      <c r="GA208" s="351"/>
      <c r="GB208" s="18"/>
      <c r="GC208" s="471"/>
      <c r="GD208" s="18"/>
      <c r="GE208" s="18"/>
      <c r="GJ208" s="351"/>
      <c r="GK208" s="18"/>
      <c r="GL208" s="471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3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2"/>
      <c r="JG208" s="18"/>
      <c r="JH208" s="18"/>
      <c r="JM208" s="474"/>
      <c r="JN208" s="475"/>
      <c r="JV208" s="474"/>
      <c r="JW208" s="475"/>
      <c r="JX208" s="476"/>
      <c r="JY208" s="475"/>
      <c r="JZ208" s="475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7"/>
      <c r="LI208" s="18"/>
      <c r="LJ208" s="18"/>
      <c r="LO208" s="474"/>
      <c r="LP208" s="475"/>
      <c r="LQ208" s="471"/>
      <c r="LR208" s="475"/>
      <c r="LS208" s="475"/>
      <c r="MG208" s="475"/>
      <c r="MH208" s="18"/>
      <c r="MI208" s="18"/>
      <c r="MJ208" s="478"/>
      <c r="ML208" s="18"/>
      <c r="MP208" s="351"/>
      <c r="MQ208" s="18"/>
      <c r="MR208" s="18"/>
      <c r="MS208" s="18"/>
      <c r="MT208" s="18"/>
      <c r="MY208" s="3"/>
      <c r="MZ208" s="3"/>
      <c r="NA208" s="479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2374</v>
      </c>
      <c r="BI209" s="18"/>
      <c r="BK209" s="50"/>
      <c r="BN209" s="49" t="s">
        <v>4603</v>
      </c>
      <c r="BQ209" s="89"/>
      <c r="BT209" s="50"/>
      <c r="BV209" s="50"/>
      <c r="BX209" s="18"/>
      <c r="BY209" s="18"/>
      <c r="BZ209" s="471"/>
      <c r="CA209" s="50"/>
      <c r="CF209" s="50"/>
      <c r="CG209" s="18"/>
      <c r="CH209" s="471"/>
      <c r="CI209" s="18"/>
      <c r="CJ209" s="18"/>
      <c r="CK209" s="50"/>
      <c r="CO209" s="18"/>
      <c r="CP209" s="50"/>
      <c r="CQ209" s="471"/>
      <c r="CR209" s="18"/>
      <c r="CS209" s="18"/>
      <c r="CU209" s="50"/>
      <c r="CX209" s="18"/>
      <c r="CY209" s="18"/>
      <c r="CZ209" s="50"/>
      <c r="DA209" s="18"/>
      <c r="DB209" s="18"/>
      <c r="DG209" s="18"/>
      <c r="DH209" s="18"/>
      <c r="DI209" s="471"/>
      <c r="DJ209" s="18"/>
      <c r="DK209" s="18"/>
      <c r="DP209" s="1"/>
      <c r="DQ209" s="1"/>
      <c r="DR209" s="472"/>
      <c r="DS209" s="1"/>
      <c r="DT209" s="1"/>
      <c r="DY209" s="18"/>
      <c r="DZ209" s="18"/>
      <c r="EA209" s="471"/>
      <c r="EB209" s="18"/>
      <c r="EC209" s="18"/>
      <c r="EH209" s="18"/>
      <c r="EI209" s="18"/>
      <c r="EJ209" s="471"/>
      <c r="EK209" s="18"/>
      <c r="EL209" s="18"/>
      <c r="EQ209" s="18"/>
      <c r="ER209" s="18"/>
      <c r="ES209" s="471"/>
      <c r="ET209" s="18"/>
      <c r="EU209" s="18"/>
      <c r="EZ209" s="18"/>
      <c r="FA209" s="18"/>
      <c r="FB209" s="471"/>
      <c r="FC209" s="18"/>
      <c r="FD209" s="18"/>
      <c r="FI209" s="18"/>
      <c r="FJ209" s="18"/>
      <c r="FK209" s="471"/>
      <c r="FL209" s="18"/>
      <c r="FM209" s="18"/>
      <c r="FR209" s="18"/>
      <c r="FS209" s="18"/>
      <c r="FT209" s="471"/>
      <c r="FU209" s="18"/>
      <c r="FV209" s="18"/>
      <c r="GA209" s="18"/>
      <c r="GB209" s="18"/>
      <c r="GC209" s="471"/>
      <c r="GD209" s="18"/>
      <c r="GE209" s="18"/>
      <c r="GJ209" s="18"/>
      <c r="GK209" s="18"/>
      <c r="GL209" s="471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3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2"/>
      <c r="JG209" s="18"/>
      <c r="JH209" s="18"/>
      <c r="JM209" s="475"/>
      <c r="JN209" s="475"/>
      <c r="JV209" s="475"/>
      <c r="JW209" s="475"/>
      <c r="JX209" s="476"/>
      <c r="JY209" s="475"/>
      <c r="JZ209" s="475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6"/>
      <c r="LI209" s="18"/>
      <c r="LJ209" s="18"/>
      <c r="LO209" s="475"/>
      <c r="LP209" s="475"/>
      <c r="LQ209" s="471"/>
      <c r="LR209" s="475"/>
      <c r="LS209" s="475"/>
      <c r="MG209" s="475"/>
      <c r="MH209" s="18"/>
      <c r="MI209" s="18"/>
      <c r="MJ209" s="478"/>
      <c r="ML209" s="18"/>
      <c r="MP209" s="18"/>
      <c r="MQ209" s="18"/>
      <c r="MR209" s="18"/>
      <c r="MS209" s="18"/>
      <c r="MT209" s="18"/>
      <c r="MY209" s="60"/>
      <c r="MZ209" s="3"/>
      <c r="NA209" s="486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7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1905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2394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4639</v>
      </c>
      <c r="BS210" s="3" t="s">
        <v>1462</v>
      </c>
      <c r="BT210" s="50"/>
      <c r="BV210" s="50"/>
      <c r="BX210" s="478"/>
      <c r="BY210" s="18"/>
      <c r="BZ210" s="471"/>
      <c r="CA210" s="50"/>
      <c r="CF210" s="50"/>
      <c r="CG210" s="18"/>
      <c r="CH210" s="471"/>
      <c r="CI210" s="18"/>
      <c r="CJ210" s="18"/>
      <c r="CK210" s="50"/>
      <c r="CO210" s="478"/>
      <c r="CP210" s="50"/>
      <c r="CQ210" s="471"/>
      <c r="CR210" s="18"/>
      <c r="CS210" s="18"/>
      <c r="CU210" s="50"/>
      <c r="CX210" s="478"/>
      <c r="CY210" s="18"/>
      <c r="CZ210" s="50"/>
      <c r="DA210" s="18"/>
      <c r="DB210" s="18"/>
      <c r="DG210" s="478"/>
      <c r="DH210" s="18"/>
      <c r="DI210" s="471"/>
      <c r="DJ210" s="18"/>
      <c r="DK210" s="18"/>
      <c r="DP210" s="480"/>
      <c r="DQ210" s="1"/>
      <c r="DR210" s="472"/>
      <c r="DS210" s="1"/>
      <c r="DT210" s="1"/>
      <c r="DY210" s="478"/>
      <c r="DZ210" s="18"/>
      <c r="EA210" s="471"/>
      <c r="EB210" s="18"/>
      <c r="EC210" s="18"/>
      <c r="EH210" s="478"/>
      <c r="EI210" s="18"/>
      <c r="EJ210" s="471"/>
      <c r="EK210" s="18"/>
      <c r="EL210" s="18"/>
      <c r="EQ210" s="478"/>
      <c r="ER210" s="18"/>
      <c r="ES210" s="471"/>
      <c r="ET210" s="18"/>
      <c r="EU210" s="18"/>
      <c r="EZ210" s="478"/>
      <c r="FA210" s="18"/>
      <c r="FB210" s="471"/>
      <c r="FC210" s="18"/>
      <c r="FD210" s="18"/>
      <c r="FI210" s="478"/>
      <c r="FJ210" s="18"/>
      <c r="FK210" s="471"/>
      <c r="FL210" s="18"/>
      <c r="FM210" s="18"/>
      <c r="FR210" s="481"/>
      <c r="FS210" s="18"/>
      <c r="FT210" s="471"/>
      <c r="FU210" s="18"/>
      <c r="FV210" s="18"/>
      <c r="GA210" s="478"/>
      <c r="GB210" s="18"/>
      <c r="GC210" s="471"/>
      <c r="GD210" s="18"/>
      <c r="GE210" s="18"/>
      <c r="GJ210" s="478"/>
      <c r="GK210" s="18"/>
      <c r="GL210" s="471"/>
      <c r="GM210" s="18"/>
      <c r="GN210" s="18"/>
      <c r="HB210" s="481"/>
      <c r="HC210" s="18"/>
      <c r="HE210" s="18"/>
      <c r="HK210" s="481"/>
      <c r="HL210" s="18"/>
      <c r="HT210" s="18"/>
      <c r="HU210" s="473"/>
      <c r="IL210" s="478"/>
      <c r="IM210" s="18"/>
      <c r="IU210" s="481"/>
      <c r="IV210" s="18"/>
      <c r="JD210" s="351"/>
      <c r="JE210" s="18"/>
      <c r="JF210" s="471"/>
      <c r="JG210" s="18"/>
      <c r="JH210" s="18"/>
      <c r="JM210" s="478"/>
      <c r="JN210" s="475"/>
      <c r="JV210" s="478"/>
      <c r="JW210" s="475"/>
      <c r="JX210" s="476"/>
      <c r="JY210" s="475"/>
      <c r="JZ210" s="475"/>
      <c r="KE210" s="481"/>
      <c r="KF210" s="18"/>
      <c r="KH210" s="18"/>
      <c r="KN210" s="481"/>
      <c r="KO210" s="18"/>
      <c r="KW210" s="481"/>
      <c r="KX210" s="18"/>
      <c r="LO210" s="478"/>
      <c r="LP210" s="475"/>
      <c r="LQ210" s="471"/>
      <c r="LR210" s="475"/>
      <c r="LS210" s="475"/>
      <c r="MG210" s="475"/>
      <c r="MH210" s="18"/>
      <c r="MI210" s="18"/>
      <c r="MJ210" s="478"/>
      <c r="ML210" s="18"/>
      <c r="MP210" s="481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2355</v>
      </c>
      <c r="BK211" s="50"/>
      <c r="BN211" s="49" t="s">
        <v>4603</v>
      </c>
      <c r="BQ211" s="89"/>
      <c r="BT211" s="50"/>
      <c r="BV211" s="50"/>
      <c r="BX211" s="351"/>
      <c r="BY211" s="18"/>
      <c r="BZ211" s="471"/>
      <c r="CA211" s="50"/>
      <c r="CF211" s="50"/>
      <c r="CG211" s="18"/>
      <c r="CH211" s="471"/>
      <c r="CI211" s="18"/>
      <c r="CJ211" s="18"/>
      <c r="CK211" s="50"/>
      <c r="CO211" s="351"/>
      <c r="CP211" s="50"/>
      <c r="CQ211" s="471"/>
      <c r="CR211" s="18"/>
      <c r="CS211" s="18"/>
      <c r="CU211" s="50"/>
      <c r="CX211" s="351"/>
      <c r="CY211" s="18"/>
      <c r="CZ211" s="50"/>
      <c r="DA211" s="18"/>
      <c r="DB211" s="18"/>
      <c r="DG211" s="351"/>
      <c r="DH211" s="18"/>
      <c r="DI211" s="471"/>
      <c r="DJ211" s="18"/>
      <c r="DK211" s="18"/>
      <c r="DP211" s="381"/>
      <c r="DQ211" s="1"/>
      <c r="DR211" s="472"/>
      <c r="DS211" s="1"/>
      <c r="DT211" s="1"/>
      <c r="DY211" s="351"/>
      <c r="DZ211" s="18"/>
      <c r="EA211" s="471"/>
      <c r="EB211" s="18"/>
      <c r="EC211" s="18"/>
      <c r="EH211" s="351"/>
      <c r="EI211" s="18"/>
      <c r="EJ211" s="471"/>
      <c r="EK211" s="18"/>
      <c r="EL211" s="18"/>
      <c r="EQ211" s="351"/>
      <c r="ER211" s="18"/>
      <c r="ES211" s="471"/>
      <c r="ET211" s="18"/>
      <c r="EU211" s="18"/>
      <c r="EZ211" s="351"/>
      <c r="FA211" s="18"/>
      <c r="FB211" s="471"/>
      <c r="FC211" s="18"/>
      <c r="FD211" s="18"/>
      <c r="FI211" s="351"/>
      <c r="FJ211" s="18"/>
      <c r="FK211" s="471"/>
      <c r="FL211" s="18"/>
      <c r="FM211" s="18"/>
      <c r="FR211" s="351"/>
      <c r="FS211" s="18"/>
      <c r="FT211" s="471"/>
      <c r="FU211" s="18"/>
      <c r="FV211" s="18"/>
      <c r="GA211" s="351"/>
      <c r="GB211" s="18"/>
      <c r="GC211" s="471"/>
      <c r="GD211" s="18"/>
      <c r="GE211" s="18"/>
      <c r="GJ211" s="351"/>
      <c r="GK211" s="18"/>
      <c r="GL211" s="471"/>
      <c r="GM211" s="18"/>
      <c r="GN211" s="18"/>
      <c r="HB211" s="351"/>
      <c r="HC211" s="18"/>
      <c r="HK211" s="351"/>
      <c r="HL211" s="18"/>
      <c r="HT211" s="18"/>
      <c r="HU211" s="473"/>
      <c r="IL211" s="351"/>
      <c r="IM211" s="18"/>
      <c r="IU211" s="351"/>
      <c r="IV211" s="18"/>
      <c r="JD211" s="107"/>
      <c r="JE211" s="107"/>
      <c r="JF211" s="107"/>
      <c r="JG211" s="233"/>
      <c r="JM211" s="474"/>
      <c r="JN211" s="475"/>
      <c r="JV211" s="474"/>
      <c r="JW211" s="475"/>
      <c r="JX211" s="476"/>
      <c r="JY211" s="475"/>
      <c r="JZ211" s="475"/>
      <c r="KE211" s="351"/>
      <c r="KF211" s="18"/>
      <c r="KH211" s="18"/>
      <c r="KN211" s="351"/>
      <c r="KO211" s="18"/>
      <c r="KW211" s="351"/>
      <c r="KX211" s="18"/>
      <c r="LO211" s="474"/>
      <c r="LP211" s="475"/>
      <c r="LQ211" s="471"/>
      <c r="LR211" s="475"/>
      <c r="LS211" s="475"/>
      <c r="MG211" s="475"/>
      <c r="MH211" s="18"/>
      <c r="MI211" s="18"/>
      <c r="MJ211" s="478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1906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2395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4641</v>
      </c>
      <c r="BS212" s="60" t="s">
        <v>1463</v>
      </c>
      <c r="BT212" s="50"/>
      <c r="BV212" s="50"/>
      <c r="BX212" s="351"/>
      <c r="BY212" s="18"/>
      <c r="BZ212" s="471"/>
      <c r="CA212" s="50"/>
      <c r="CF212" s="50"/>
      <c r="CG212" s="18"/>
      <c r="CH212" s="471"/>
      <c r="CI212" s="18"/>
      <c r="CJ212" s="18"/>
      <c r="CK212" s="50"/>
      <c r="CO212" s="351"/>
      <c r="CP212" s="50"/>
      <c r="CQ212" s="471"/>
      <c r="CR212" s="18"/>
      <c r="CS212" s="18"/>
      <c r="CU212" s="50"/>
      <c r="CX212" s="351"/>
      <c r="CY212" s="18"/>
      <c r="CZ212" s="50"/>
      <c r="DA212" s="18"/>
      <c r="DB212" s="18"/>
      <c r="DG212" s="351"/>
      <c r="DH212" s="18"/>
      <c r="DI212" s="471"/>
      <c r="DJ212" s="18"/>
      <c r="DK212" s="18"/>
      <c r="DP212" s="381"/>
      <c r="DQ212" s="1"/>
      <c r="DR212" s="472"/>
      <c r="DS212" s="1"/>
      <c r="DT212" s="1"/>
      <c r="DY212" s="351"/>
      <c r="DZ212" s="18"/>
      <c r="EA212" s="471"/>
      <c r="EB212" s="18"/>
      <c r="EC212" s="18"/>
      <c r="EH212" s="351"/>
      <c r="EI212" s="18"/>
      <c r="EJ212" s="471"/>
      <c r="EK212" s="18"/>
      <c r="EL212" s="18"/>
      <c r="EQ212" s="351"/>
      <c r="ER212" s="18"/>
      <c r="ES212" s="471"/>
      <c r="ET212" s="18"/>
      <c r="EU212" s="18"/>
      <c r="EZ212" s="351"/>
      <c r="FA212" s="18"/>
      <c r="FB212" s="471"/>
      <c r="FC212" s="18"/>
      <c r="FD212" s="18"/>
      <c r="FI212" s="351"/>
      <c r="FJ212" s="18"/>
      <c r="FK212" s="471"/>
      <c r="FL212" s="18"/>
      <c r="FM212" s="18"/>
      <c r="FR212" s="351"/>
      <c r="FS212" s="18"/>
      <c r="FT212" s="471"/>
      <c r="FU212" s="18"/>
      <c r="FV212" s="18"/>
      <c r="GA212" s="351"/>
      <c r="GB212" s="18"/>
      <c r="GC212" s="471"/>
      <c r="GD212" s="18"/>
      <c r="GE212" s="18"/>
      <c r="GJ212" s="351"/>
      <c r="GK212" s="18"/>
      <c r="GL212" s="471"/>
      <c r="GM212" s="18"/>
      <c r="GN212" s="18"/>
      <c r="HB212" s="351"/>
      <c r="HC212" s="18"/>
      <c r="HK212" s="351"/>
      <c r="HL212" s="18"/>
      <c r="HT212" s="18"/>
      <c r="HU212" s="473"/>
      <c r="IL212" s="351"/>
      <c r="IM212" s="18"/>
      <c r="IU212" s="351"/>
      <c r="IV212" s="18"/>
      <c r="JM212" s="474"/>
      <c r="JN212" s="475"/>
      <c r="JV212" s="474"/>
      <c r="JW212" s="475"/>
      <c r="JX212" s="476"/>
      <c r="JY212" s="475"/>
      <c r="JZ212" s="475"/>
      <c r="KE212" s="351"/>
      <c r="KF212" s="18"/>
      <c r="KH212" s="18"/>
      <c r="KN212" s="351"/>
      <c r="KO212" s="18"/>
      <c r="KW212" s="351"/>
      <c r="KX212" s="18"/>
      <c r="LO212" s="474"/>
      <c r="LP212" s="475"/>
      <c r="LQ212" s="471"/>
      <c r="LR212" s="475"/>
      <c r="LS212" s="475"/>
      <c r="MG212" s="475"/>
      <c r="MH212" s="18"/>
      <c r="MI212" s="18"/>
      <c r="MJ212" s="478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7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2374</v>
      </c>
      <c r="BK213" s="50"/>
      <c r="BN213" s="49" t="s">
        <v>4603</v>
      </c>
      <c r="BQ213" s="89"/>
      <c r="BT213" s="50"/>
      <c r="BV213" s="50"/>
      <c r="BX213" s="18"/>
      <c r="BY213" s="18"/>
      <c r="BZ213" s="471"/>
      <c r="CA213" s="50"/>
      <c r="CF213" s="50"/>
      <c r="CG213" s="18"/>
      <c r="CH213" s="471"/>
      <c r="CI213" s="18"/>
      <c r="CJ213" s="18"/>
      <c r="CK213" s="50"/>
      <c r="CO213" s="18"/>
      <c r="CP213" s="50"/>
      <c r="CQ213" s="471"/>
      <c r="CR213" s="18"/>
      <c r="CS213" s="18"/>
      <c r="CU213" s="50"/>
      <c r="CX213" s="18"/>
      <c r="CY213" s="18"/>
      <c r="CZ213" s="50"/>
      <c r="DA213" s="18"/>
      <c r="DB213" s="18"/>
      <c r="DG213" s="18"/>
      <c r="DH213" s="18"/>
      <c r="DI213" s="471"/>
      <c r="DJ213" s="18"/>
      <c r="DK213" s="18"/>
      <c r="DP213" s="1"/>
      <c r="DQ213" s="1"/>
      <c r="DR213" s="472"/>
      <c r="DS213" s="1"/>
      <c r="DT213" s="1"/>
      <c r="DY213" s="18"/>
      <c r="DZ213" s="18"/>
      <c r="EA213" s="471"/>
      <c r="EB213" s="18"/>
      <c r="EC213" s="18"/>
      <c r="EH213" s="18"/>
      <c r="EI213" s="18"/>
      <c r="EJ213" s="471"/>
      <c r="EK213" s="18"/>
      <c r="EL213" s="18"/>
      <c r="EQ213" s="18"/>
      <c r="ER213" s="18"/>
      <c r="ES213" s="471"/>
      <c r="ET213" s="18"/>
      <c r="EU213" s="18"/>
      <c r="EZ213" s="18"/>
      <c r="FA213" s="18"/>
      <c r="FB213" s="471"/>
      <c r="FC213" s="18"/>
      <c r="FD213" s="18"/>
      <c r="FI213" s="18"/>
      <c r="FJ213" s="18"/>
      <c r="FK213" s="471"/>
      <c r="FL213" s="18"/>
      <c r="FM213" s="18"/>
      <c r="FR213" s="18"/>
      <c r="FS213" s="18"/>
      <c r="FT213" s="471"/>
      <c r="FU213" s="18"/>
      <c r="FV213" s="18"/>
      <c r="GA213" s="18"/>
      <c r="GB213" s="18"/>
      <c r="GC213" s="471"/>
      <c r="GD213" s="18"/>
      <c r="GE213" s="18"/>
      <c r="GJ213" s="18"/>
      <c r="GK213" s="18"/>
      <c r="GL213" s="471"/>
      <c r="GM213" s="18"/>
      <c r="GN213" s="18"/>
      <c r="HB213" s="18"/>
      <c r="HC213" s="18"/>
      <c r="HK213" s="18"/>
      <c r="HL213" s="18"/>
      <c r="HT213" s="18"/>
      <c r="HU213" s="473"/>
      <c r="IL213" s="18"/>
      <c r="IM213" s="18"/>
      <c r="IU213" s="18"/>
      <c r="IV213" s="18"/>
      <c r="JM213" s="475"/>
      <c r="JN213" s="475"/>
      <c r="JV213" s="475"/>
      <c r="JW213" s="475"/>
      <c r="JX213" s="476"/>
      <c r="JY213" s="475"/>
      <c r="JZ213" s="475"/>
      <c r="KE213" s="18"/>
      <c r="KF213" s="18"/>
      <c r="KH213" s="18"/>
      <c r="KN213" s="18"/>
      <c r="KO213" s="18"/>
      <c r="KW213" s="18"/>
      <c r="KX213" s="18"/>
      <c r="LO213" s="475"/>
      <c r="LP213" s="475"/>
      <c r="LQ213" s="471"/>
      <c r="LR213" s="475"/>
      <c r="LS213" s="475"/>
      <c r="MG213" s="475"/>
      <c r="MH213" s="18"/>
      <c r="MI213" s="18"/>
      <c r="MJ213" s="478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1907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2396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4640</v>
      </c>
      <c r="BS214" s="3" t="s">
        <v>1464</v>
      </c>
      <c r="BT214" s="50"/>
      <c r="BV214" s="50"/>
      <c r="BX214" s="478"/>
      <c r="BY214" s="18"/>
      <c r="BZ214" s="471"/>
      <c r="CA214" s="50"/>
      <c r="CF214" s="50"/>
      <c r="CG214" s="18"/>
      <c r="CH214" s="471"/>
      <c r="CI214" s="18"/>
      <c r="CJ214" s="18"/>
      <c r="CK214" s="50"/>
      <c r="CO214" s="478"/>
      <c r="CP214" s="50"/>
      <c r="CQ214" s="471"/>
      <c r="CR214" s="18"/>
      <c r="CS214" s="18"/>
      <c r="CU214" s="50"/>
      <c r="CX214" s="478"/>
      <c r="CY214" s="18"/>
      <c r="CZ214" s="50"/>
      <c r="DA214" s="18"/>
      <c r="DB214" s="18"/>
      <c r="DG214" s="478"/>
      <c r="DH214" s="18"/>
      <c r="DI214" s="471"/>
      <c r="DJ214" s="18"/>
      <c r="DK214" s="18"/>
      <c r="DP214" s="480"/>
      <c r="DQ214" s="1"/>
      <c r="DR214" s="472"/>
      <c r="DS214" s="1"/>
      <c r="DT214" s="1"/>
      <c r="DY214" s="478"/>
      <c r="DZ214" s="18"/>
      <c r="EA214" s="471"/>
      <c r="EB214" s="18"/>
      <c r="EC214" s="18"/>
      <c r="EH214" s="478"/>
      <c r="EI214" s="18"/>
      <c r="EJ214" s="471"/>
      <c r="EK214" s="18"/>
      <c r="EL214" s="18"/>
      <c r="EQ214" s="478"/>
      <c r="ER214" s="18"/>
      <c r="ES214" s="471"/>
      <c r="ET214" s="18"/>
      <c r="EU214" s="18"/>
      <c r="EZ214" s="478"/>
      <c r="FA214" s="18"/>
      <c r="FB214" s="471"/>
      <c r="FC214" s="18"/>
      <c r="FD214" s="18"/>
      <c r="FI214" s="478"/>
      <c r="FJ214" s="18"/>
      <c r="FK214" s="471"/>
      <c r="FL214" s="18"/>
      <c r="FM214" s="18"/>
      <c r="FR214" s="481"/>
      <c r="FS214" s="18"/>
      <c r="FT214" s="471"/>
      <c r="FU214" s="18"/>
      <c r="FV214" s="18"/>
      <c r="GA214" s="478"/>
      <c r="GB214" s="18"/>
      <c r="GC214" s="471"/>
      <c r="GD214" s="18"/>
      <c r="GE214" s="18"/>
      <c r="GJ214" s="478"/>
      <c r="GK214" s="18"/>
      <c r="GL214" s="471"/>
      <c r="GM214" s="18"/>
      <c r="GN214" s="18"/>
      <c r="HB214" s="481"/>
      <c r="HC214" s="18"/>
      <c r="HK214" s="481"/>
      <c r="HL214" s="18"/>
      <c r="HT214" s="18"/>
      <c r="HU214" s="473"/>
      <c r="IL214" s="478"/>
      <c r="IM214" s="18"/>
      <c r="IU214" s="481"/>
      <c r="IV214" s="18"/>
      <c r="JM214" s="478"/>
      <c r="JN214" s="475"/>
      <c r="JV214" s="478"/>
      <c r="JW214" s="475"/>
      <c r="JX214" s="476"/>
      <c r="JY214" s="475"/>
      <c r="JZ214" s="475"/>
      <c r="KE214" s="481"/>
      <c r="KF214" s="18"/>
      <c r="KH214" s="18"/>
      <c r="KN214" s="481"/>
      <c r="KO214" s="18"/>
      <c r="KW214" s="481"/>
      <c r="KX214" s="18"/>
      <c r="LO214" s="478"/>
      <c r="LP214" s="475"/>
      <c r="LQ214" s="471"/>
      <c r="LR214" s="475"/>
      <c r="LS214" s="475"/>
      <c r="MG214" s="475"/>
      <c r="MH214" s="18"/>
      <c r="MI214" s="18"/>
      <c r="MJ214" s="478"/>
      <c r="ML214" s="18"/>
      <c r="MP214" s="481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2355</v>
      </c>
      <c r="BK215" s="50"/>
      <c r="BN215" s="49" t="s">
        <v>4603</v>
      </c>
      <c r="BQ215" s="89"/>
      <c r="BT215" s="50"/>
      <c r="BV215" s="50"/>
      <c r="BX215" s="18"/>
      <c r="BY215" s="18"/>
      <c r="BZ215" s="471"/>
      <c r="CA215" s="50"/>
      <c r="CF215" s="50"/>
      <c r="CG215" s="18"/>
      <c r="CH215" s="471"/>
      <c r="CI215" s="18"/>
      <c r="CJ215" s="18"/>
      <c r="CK215" s="50"/>
      <c r="CO215" s="18"/>
      <c r="CP215" s="50"/>
      <c r="CQ215" s="471"/>
      <c r="CR215" s="18"/>
      <c r="CS215" s="18"/>
      <c r="CU215" s="50"/>
      <c r="CX215" s="18"/>
      <c r="CY215" s="18"/>
      <c r="CZ215" s="50"/>
      <c r="DA215" s="18"/>
      <c r="DB215" s="18"/>
      <c r="DG215" s="18"/>
      <c r="DH215" s="18"/>
      <c r="DI215" s="471"/>
      <c r="DJ215" s="18"/>
      <c r="DK215" s="18"/>
      <c r="DP215" s="1"/>
      <c r="DQ215" s="1"/>
      <c r="DR215" s="472"/>
      <c r="DS215" s="1"/>
      <c r="DT215" s="1"/>
      <c r="DY215" s="18"/>
      <c r="DZ215" s="18"/>
      <c r="EA215" s="471"/>
      <c r="EB215" s="18"/>
      <c r="EC215" s="18"/>
      <c r="EH215" s="18"/>
      <c r="EI215" s="18"/>
      <c r="EJ215" s="471"/>
      <c r="EK215" s="18"/>
      <c r="EL215" s="18"/>
      <c r="EQ215" s="18"/>
      <c r="ER215" s="18"/>
      <c r="ES215" s="471"/>
      <c r="ET215" s="18"/>
      <c r="EU215" s="18"/>
      <c r="EZ215" s="18"/>
      <c r="FA215" s="18"/>
      <c r="FB215" s="471"/>
      <c r="FC215" s="18"/>
      <c r="FD215" s="18"/>
      <c r="FI215" s="18"/>
      <c r="FJ215" s="18"/>
      <c r="FK215" s="471"/>
      <c r="FL215" s="18"/>
      <c r="FM215" s="18"/>
      <c r="FR215" s="18"/>
      <c r="FS215" s="18"/>
      <c r="FT215" s="471"/>
      <c r="FU215" s="18"/>
      <c r="FV215" s="18"/>
      <c r="GA215" s="18"/>
      <c r="GB215" s="18"/>
      <c r="GC215" s="471"/>
      <c r="GD215" s="18"/>
      <c r="GE215" s="18"/>
      <c r="GJ215" s="18"/>
      <c r="GK215" s="18"/>
      <c r="GL215" s="471"/>
      <c r="GM215" s="18"/>
      <c r="GN215" s="18"/>
      <c r="HB215" s="18"/>
      <c r="HC215" s="18"/>
      <c r="HK215" s="18"/>
      <c r="HL215" s="18"/>
      <c r="HT215" s="18"/>
      <c r="HU215" s="473"/>
      <c r="IL215" s="18"/>
      <c r="IM215" s="18"/>
      <c r="IU215" s="18"/>
      <c r="IV215" s="18"/>
      <c r="JM215" s="475"/>
      <c r="JN215" s="475"/>
      <c r="JV215" s="475"/>
      <c r="JW215" s="475"/>
      <c r="JX215" s="476"/>
      <c r="JY215" s="475"/>
      <c r="JZ215" s="475"/>
      <c r="KE215" s="18"/>
      <c r="KF215" s="18"/>
      <c r="KH215" s="18"/>
      <c r="KN215" s="18"/>
      <c r="KO215" s="18"/>
      <c r="KW215" s="18"/>
      <c r="KX215" s="18"/>
      <c r="LO215" s="475"/>
      <c r="LP215" s="475"/>
      <c r="LQ215" s="471"/>
      <c r="LR215" s="475"/>
      <c r="LS215" s="475"/>
      <c r="MG215" s="475"/>
      <c r="MH215" s="18"/>
      <c r="MI215" s="18"/>
      <c r="MJ215" s="478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1908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2397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4642</v>
      </c>
      <c r="BS216" s="3" t="s">
        <v>1465</v>
      </c>
      <c r="BT216" s="50"/>
      <c r="BV216" s="50"/>
      <c r="BX216" s="18"/>
      <c r="BY216" s="18"/>
      <c r="BZ216" s="471"/>
      <c r="CA216" s="50"/>
      <c r="CF216" s="50"/>
      <c r="CG216" s="18"/>
      <c r="CH216" s="471"/>
      <c r="CI216" s="18"/>
      <c r="CJ216" s="18"/>
      <c r="CK216" s="50"/>
      <c r="CO216" s="18"/>
      <c r="CP216" s="50"/>
      <c r="CQ216" s="471"/>
      <c r="CR216" s="18"/>
      <c r="CS216" s="18"/>
      <c r="CU216" s="50"/>
      <c r="CX216" s="18"/>
      <c r="CY216" s="18"/>
      <c r="CZ216" s="50"/>
      <c r="DA216" s="18"/>
      <c r="DB216" s="18"/>
      <c r="DG216" s="18"/>
      <c r="DH216" s="18"/>
      <c r="DI216" s="471"/>
      <c r="DJ216" s="18"/>
      <c r="DK216" s="18"/>
      <c r="DP216" s="1"/>
      <c r="DQ216" s="1"/>
      <c r="DR216" s="472"/>
      <c r="DS216" s="1"/>
      <c r="DT216" s="1"/>
      <c r="DY216" s="18"/>
      <c r="DZ216" s="18"/>
      <c r="EA216" s="471"/>
      <c r="EB216" s="18"/>
      <c r="EC216" s="18"/>
      <c r="EH216" s="18"/>
      <c r="EI216" s="18"/>
      <c r="EJ216" s="471"/>
      <c r="EK216" s="18"/>
      <c r="EL216" s="18"/>
      <c r="EQ216" s="18"/>
      <c r="ER216" s="18"/>
      <c r="ES216" s="471"/>
      <c r="ET216" s="18"/>
      <c r="EU216" s="18"/>
      <c r="EZ216" s="18"/>
      <c r="FA216" s="18"/>
      <c r="FB216" s="471"/>
      <c r="FC216" s="18"/>
      <c r="FD216" s="18"/>
      <c r="FI216" s="18"/>
      <c r="FJ216" s="18"/>
      <c r="FK216" s="471"/>
      <c r="FL216" s="18"/>
      <c r="FM216" s="18"/>
      <c r="FR216" s="18"/>
      <c r="FS216" s="18"/>
      <c r="FT216" s="471"/>
      <c r="FU216" s="18"/>
      <c r="FV216" s="18"/>
      <c r="GA216" s="18"/>
      <c r="GB216" s="18"/>
      <c r="GC216" s="471"/>
      <c r="GD216" s="18"/>
      <c r="GE216" s="18"/>
      <c r="GJ216" s="18"/>
      <c r="GK216" s="18"/>
      <c r="GL216" s="471"/>
      <c r="GM216" s="18"/>
      <c r="GN216" s="18"/>
      <c r="HB216" s="18"/>
      <c r="HC216" s="18"/>
      <c r="HK216" s="18"/>
      <c r="HL216" s="18"/>
      <c r="HT216" s="18"/>
      <c r="HU216" s="473"/>
      <c r="IL216" s="18"/>
      <c r="IM216" s="18"/>
      <c r="IU216" s="18"/>
      <c r="IV216" s="18"/>
      <c r="JM216" s="475"/>
      <c r="JN216" s="475"/>
      <c r="JV216" s="475"/>
      <c r="JW216" s="475"/>
      <c r="JX216" s="476"/>
      <c r="JY216" s="475"/>
      <c r="JZ216" s="475"/>
      <c r="KE216" s="18"/>
      <c r="KF216" s="18"/>
      <c r="KH216" s="18"/>
      <c r="KN216" s="18"/>
      <c r="KO216" s="18"/>
      <c r="KW216" s="18"/>
      <c r="KX216" s="18"/>
      <c r="LO216" s="475"/>
      <c r="LP216" s="475"/>
      <c r="LQ216" s="471"/>
      <c r="LR216" s="475"/>
      <c r="LS216" s="475"/>
      <c r="MG216" s="475"/>
      <c r="MH216" s="18"/>
      <c r="MI216" s="18"/>
      <c r="MJ216" s="478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7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2374</v>
      </c>
      <c r="BK217" s="50"/>
      <c r="BN217" s="49" t="s">
        <v>4623</v>
      </c>
      <c r="BQ217" s="89"/>
      <c r="BT217" s="50"/>
      <c r="BV217" s="50"/>
      <c r="BX217" s="351"/>
      <c r="BY217" s="18"/>
      <c r="BZ217" s="471"/>
      <c r="CA217" s="50"/>
      <c r="CF217" s="50"/>
      <c r="CG217" s="18"/>
      <c r="CH217" s="471"/>
      <c r="CI217" s="18"/>
      <c r="CJ217" s="18"/>
      <c r="CK217" s="50"/>
      <c r="CO217" s="351"/>
      <c r="CP217" s="50"/>
      <c r="CQ217" s="471"/>
      <c r="CR217" s="18"/>
      <c r="CS217" s="18"/>
      <c r="CU217" s="50"/>
      <c r="CX217" s="351"/>
      <c r="CY217" s="18"/>
      <c r="CZ217" s="50"/>
      <c r="DA217" s="18"/>
      <c r="DB217" s="18"/>
      <c r="DG217" s="351"/>
      <c r="DH217" s="18"/>
      <c r="DI217" s="471"/>
      <c r="DJ217" s="18"/>
      <c r="DK217" s="18"/>
      <c r="DP217" s="381"/>
      <c r="DQ217" s="1"/>
      <c r="DR217" s="472"/>
      <c r="DS217" s="1"/>
      <c r="DT217" s="1"/>
      <c r="DY217" s="351"/>
      <c r="DZ217" s="18"/>
      <c r="EA217" s="471"/>
      <c r="EB217" s="18"/>
      <c r="EC217" s="18"/>
      <c r="EH217" s="351"/>
      <c r="EI217" s="18"/>
      <c r="EJ217" s="471"/>
      <c r="EK217" s="18"/>
      <c r="EL217" s="18"/>
      <c r="EQ217" s="351"/>
      <c r="ER217" s="18"/>
      <c r="ES217" s="471"/>
      <c r="ET217" s="18"/>
      <c r="EU217" s="18"/>
      <c r="EZ217" s="351"/>
      <c r="FA217" s="18"/>
      <c r="FB217" s="471"/>
      <c r="FC217" s="18"/>
      <c r="FD217" s="18"/>
      <c r="FI217" s="351"/>
      <c r="FJ217" s="18"/>
      <c r="FK217" s="471"/>
      <c r="FL217" s="18"/>
      <c r="FM217" s="18"/>
      <c r="FR217" s="351"/>
      <c r="FS217" s="18"/>
      <c r="FT217" s="471"/>
      <c r="FU217" s="18"/>
      <c r="FV217" s="18"/>
      <c r="GA217" s="351"/>
      <c r="GB217" s="18"/>
      <c r="GC217" s="471"/>
      <c r="GD217" s="18"/>
      <c r="GE217" s="18"/>
      <c r="GJ217" s="351"/>
      <c r="GK217" s="18"/>
      <c r="GL217" s="471"/>
      <c r="GM217" s="18"/>
      <c r="GN217" s="18"/>
      <c r="HB217" s="351"/>
      <c r="HC217" s="18"/>
      <c r="HK217" s="351"/>
      <c r="HL217" s="18"/>
      <c r="HT217" s="18"/>
      <c r="HU217" s="473"/>
      <c r="IL217" s="351"/>
      <c r="IM217" s="18"/>
      <c r="IU217" s="351"/>
      <c r="IV217" s="18"/>
      <c r="JM217" s="474"/>
      <c r="JN217" s="475"/>
      <c r="JV217" s="474"/>
      <c r="JW217" s="475"/>
      <c r="JX217" s="476"/>
      <c r="JY217" s="475"/>
      <c r="JZ217" s="475"/>
      <c r="KE217" s="351"/>
      <c r="KF217" s="18"/>
      <c r="KH217" s="18"/>
      <c r="KN217" s="351"/>
      <c r="KO217" s="18"/>
      <c r="KW217" s="351"/>
      <c r="KX217" s="18"/>
      <c r="LO217" s="474"/>
      <c r="LP217" s="475"/>
      <c r="LQ217" s="471"/>
      <c r="LR217" s="475"/>
      <c r="LS217" s="475"/>
      <c r="MG217" s="475"/>
      <c r="MH217" s="18"/>
      <c r="MI217" s="18"/>
      <c r="MJ217" s="478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7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1909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2398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4643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1"/>
      <c r="CU218" s="50"/>
      <c r="CZ218" s="50"/>
      <c r="DA218" s="18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3118</v>
      </c>
      <c r="BK219" s="50"/>
      <c r="BN219" s="49" t="s">
        <v>4603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1"/>
      <c r="CU219" s="50"/>
      <c r="CZ219" s="50"/>
      <c r="DA219" s="18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7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1910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2408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1"/>
      <c r="CU220" s="50"/>
      <c r="CZ220" s="50"/>
      <c r="DA220" s="18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7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2374</v>
      </c>
      <c r="BH221" s="89"/>
      <c r="BJ221" s="3"/>
      <c r="BK221" s="50"/>
      <c r="BN221" s="49" t="s">
        <v>4623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1"/>
      <c r="CU221" s="50"/>
      <c r="CZ221" s="50"/>
      <c r="DA221" s="18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1911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2409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4644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1"/>
      <c r="CU222" s="50"/>
      <c r="CZ222" s="50"/>
      <c r="DA222" s="18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7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2374</v>
      </c>
      <c r="BH223" s="89"/>
      <c r="BJ223" s="3"/>
      <c r="BK223" s="50"/>
      <c r="BN223" s="49" t="s">
        <v>4603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1"/>
      <c r="CU223" s="50"/>
      <c r="CZ223" s="50"/>
      <c r="DA223" s="18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5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1912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2410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4645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1"/>
      <c r="CU224" s="50"/>
      <c r="CZ224" s="50"/>
      <c r="DA224" s="18"/>
    </row>
    <row r="225" spans="1:105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2374</v>
      </c>
      <c r="BH225" s="89"/>
      <c r="BJ225" s="3"/>
      <c r="BK225" s="50"/>
      <c r="BN225" s="49" t="s">
        <v>4603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1"/>
      <c r="CU225" s="50"/>
      <c r="CZ225" s="50"/>
      <c r="DA225" s="18"/>
    </row>
    <row r="226" spans="1:105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7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1913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2411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4646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1"/>
      <c r="CU226" s="50"/>
      <c r="CZ226" s="50"/>
      <c r="DA226" s="18"/>
    </row>
    <row r="227" spans="1:105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2374</v>
      </c>
      <c r="BH227" s="89"/>
      <c r="BJ227" s="3"/>
      <c r="BK227" s="50"/>
      <c r="BN227" s="49" t="s">
        <v>4603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1"/>
      <c r="CU227" s="50"/>
      <c r="CZ227" s="50"/>
      <c r="DA227" s="18"/>
    </row>
    <row r="228" spans="1:105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7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1914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2412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4647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1"/>
      <c r="CU228" s="50"/>
      <c r="CZ228" s="50"/>
      <c r="DA228" s="18"/>
    </row>
    <row r="229" spans="1:105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2374</v>
      </c>
      <c r="BH229" s="89"/>
      <c r="BJ229" s="3"/>
      <c r="BK229" s="50"/>
      <c r="BN229" s="49" t="s">
        <v>4623</v>
      </c>
      <c r="BQ229" s="89"/>
      <c r="BT229" s="50"/>
      <c r="BV229" s="50"/>
      <c r="CA229" s="50"/>
      <c r="CF229" s="50"/>
      <c r="CG229" s="18"/>
      <c r="CK229" s="50"/>
      <c r="CP229" s="50"/>
      <c r="CQ229" s="471"/>
      <c r="CU229" s="50"/>
      <c r="CZ229" s="50"/>
      <c r="DA229" s="18"/>
    </row>
    <row r="230" spans="1:105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7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1915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2413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4648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1"/>
      <c r="CU230" s="50"/>
      <c r="CZ230" s="50"/>
      <c r="DA230" s="18"/>
    </row>
    <row r="231" spans="1:105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7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2374</v>
      </c>
      <c r="BH231" s="89"/>
      <c r="BJ231" s="3"/>
      <c r="BK231" s="50"/>
      <c r="BN231" s="49" t="s">
        <v>4603</v>
      </c>
      <c r="BQ231" s="89"/>
      <c r="BT231" s="50"/>
      <c r="BV231" s="50"/>
      <c r="CA231" s="50"/>
      <c r="CF231" s="50"/>
      <c r="CG231" s="18"/>
      <c r="CK231" s="50"/>
      <c r="CP231" s="50"/>
      <c r="CQ231" s="471"/>
      <c r="CU231" s="50"/>
      <c r="CZ231" s="50"/>
      <c r="DA231" s="18"/>
    </row>
    <row r="232" spans="1:105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1916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2414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1899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1"/>
      <c r="CU232" s="50"/>
      <c r="CZ232" s="50"/>
      <c r="DA232" s="18"/>
    </row>
    <row r="233" spans="1:105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2356</v>
      </c>
      <c r="BH233" s="89"/>
      <c r="BJ233" s="3"/>
      <c r="BK233" s="50"/>
      <c r="BN233" s="49" t="s">
        <v>4623</v>
      </c>
      <c r="BQ233" s="89"/>
      <c r="BT233" s="50"/>
      <c r="BV233" s="50"/>
      <c r="CA233" s="50"/>
      <c r="CF233" s="50"/>
      <c r="CG233" s="18"/>
      <c r="CK233" s="50"/>
      <c r="CP233" s="50"/>
      <c r="CQ233" s="471"/>
      <c r="CU233" s="50"/>
      <c r="CZ233" s="50"/>
      <c r="DA233" s="18"/>
    </row>
    <row r="234" spans="1:105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1917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2415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4649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1"/>
      <c r="CU234" s="50"/>
      <c r="CZ234" s="50"/>
      <c r="DA234" s="18"/>
    </row>
    <row r="235" spans="1:105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2356</v>
      </c>
      <c r="BH235" s="89"/>
      <c r="BJ235" s="3"/>
      <c r="BK235" s="50"/>
      <c r="BN235" s="49" t="s">
        <v>4623</v>
      </c>
      <c r="BQ235" s="89"/>
      <c r="BT235" s="50"/>
      <c r="BV235" s="50"/>
      <c r="CA235" s="50"/>
      <c r="CF235" s="50"/>
      <c r="CG235" s="18"/>
      <c r="CK235" s="50"/>
      <c r="CP235" s="50"/>
      <c r="CQ235" s="471"/>
      <c r="CU235" s="50"/>
      <c r="CZ235" s="50"/>
      <c r="DA235" s="18"/>
    </row>
    <row r="236" spans="1:105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1918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2416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4650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1"/>
      <c r="CU236" s="50"/>
      <c r="CZ236" s="50"/>
      <c r="DA236" s="18"/>
    </row>
    <row r="237" spans="1:105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7"/>
      <c r="V237" s="50"/>
      <c r="W237" s="50"/>
      <c r="X237" s="335"/>
      <c r="Y237" s="50"/>
      <c r="Z237" s="50"/>
      <c r="AB237" s="495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2356</v>
      </c>
      <c r="BH237" s="89"/>
      <c r="BJ237" s="3"/>
      <c r="BK237" s="50"/>
      <c r="BN237" s="49" t="s">
        <v>4603</v>
      </c>
      <c r="BQ237" s="89"/>
      <c r="BT237" s="50"/>
      <c r="BV237" s="50"/>
      <c r="CA237" s="50"/>
      <c r="CF237" s="50"/>
      <c r="CG237" s="18"/>
      <c r="CK237" s="50"/>
      <c r="CP237" s="50"/>
      <c r="CQ237" s="471"/>
      <c r="CU237" s="50"/>
      <c r="CZ237" s="50"/>
      <c r="DA237" s="18"/>
    </row>
    <row r="238" spans="1:105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1919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2417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4651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1"/>
      <c r="CU238" s="50"/>
      <c r="CZ238" s="50"/>
      <c r="DA238" s="18"/>
    </row>
    <row r="239" spans="1:105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2356</v>
      </c>
      <c r="BH239" s="89"/>
      <c r="BJ239" s="60"/>
      <c r="BK239" s="50"/>
      <c r="BN239" s="49" t="s">
        <v>4603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1"/>
      <c r="CU239" s="50"/>
      <c r="CZ239" s="50"/>
      <c r="DA239" s="18"/>
    </row>
    <row r="240" spans="1:105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7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1920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2418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4652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1"/>
      <c r="CU240" s="50"/>
      <c r="CZ240" s="50"/>
      <c r="DA240" s="18"/>
    </row>
    <row r="241" spans="1:105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2374</v>
      </c>
      <c r="BH241" s="89"/>
      <c r="BJ241" s="60"/>
      <c r="BK241" s="50"/>
      <c r="BN241" s="49" t="s">
        <v>4623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1"/>
      <c r="CU241" s="50"/>
      <c r="CZ241" s="50"/>
      <c r="DA241" s="18"/>
    </row>
    <row r="242" spans="1:105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1921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2419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4653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1"/>
      <c r="CU242" s="50"/>
      <c r="CZ242" s="50"/>
      <c r="DA242" s="18"/>
    </row>
    <row r="243" spans="1:105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2356</v>
      </c>
      <c r="BH243" s="89"/>
      <c r="BJ243" s="3"/>
      <c r="BK243" s="50"/>
      <c r="BN243" s="49" t="s">
        <v>4623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1"/>
      <c r="CU243" s="50"/>
      <c r="CZ243" s="50"/>
      <c r="DA243" s="18"/>
    </row>
    <row r="244" spans="1:105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7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1922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2420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4654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1"/>
      <c r="CU244" s="50"/>
      <c r="CZ244" s="50"/>
      <c r="DA244" s="18"/>
    </row>
    <row r="245" spans="1:105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7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2356</v>
      </c>
      <c r="BH245" s="89"/>
      <c r="BK245" s="50"/>
      <c r="BN245" s="49" t="s">
        <v>4623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1"/>
      <c r="CU245" s="50"/>
      <c r="CZ245" s="50"/>
      <c r="DA245" s="18"/>
    </row>
    <row r="246" spans="1:105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1923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2421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4655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1"/>
      <c r="CU246" s="50"/>
      <c r="CZ246" s="50"/>
      <c r="DA246" s="18"/>
    </row>
    <row r="247" spans="1:105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7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2356</v>
      </c>
      <c r="BH247" s="89"/>
      <c r="BK247" s="50"/>
      <c r="BN247" s="49" t="s">
        <v>4603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1"/>
      <c r="CU247" s="50"/>
      <c r="CZ247" s="50"/>
      <c r="DA247" s="18"/>
    </row>
    <row r="248" spans="1:105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7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1924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2422</v>
      </c>
      <c r="BJ248" t="s">
        <v>1481</v>
      </c>
      <c r="BK248" s="50"/>
      <c r="BN248" s="278" t="s">
        <v>2009</v>
      </c>
      <c r="BO248" s="103"/>
      <c r="BP248" s="63"/>
      <c r="BQ248" s="171">
        <v>40152.850000000028</v>
      </c>
      <c r="BR248" s="239" t="s">
        <v>4656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1"/>
      <c r="CU248" s="50"/>
      <c r="CZ248" s="50"/>
      <c r="DA248" s="18"/>
    </row>
    <row r="249" spans="1:105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2356</v>
      </c>
      <c r="BH249" s="89"/>
      <c r="BK249" s="50"/>
      <c r="BN249" s="49" t="s">
        <v>4802</v>
      </c>
      <c r="BQ249" s="89"/>
      <c r="BT249" s="50"/>
      <c r="BV249" s="50"/>
      <c r="CA249" s="50"/>
      <c r="CF249" s="50"/>
      <c r="CG249" s="18"/>
      <c r="CK249" s="50"/>
      <c r="CP249" s="50"/>
      <c r="CQ249" s="471"/>
      <c r="CU249" s="50"/>
      <c r="CZ249" s="50"/>
      <c r="DA249" s="18"/>
    </row>
    <row r="250" spans="1:105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1925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2423</v>
      </c>
      <c r="BJ250" t="s">
        <v>1482</v>
      </c>
      <c r="BK250" s="50"/>
      <c r="BN250" s="278" t="s">
        <v>2007</v>
      </c>
      <c r="BO250" s="103"/>
      <c r="BP250" s="63"/>
      <c r="BQ250" s="171">
        <v>39826.924999999945</v>
      </c>
      <c r="BR250" s="239" t="s">
        <v>4657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1"/>
      <c r="CU250" s="50"/>
      <c r="CZ250" s="50"/>
      <c r="DA250" s="18"/>
    </row>
    <row r="251" spans="1:105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2356</v>
      </c>
      <c r="BH251" s="89"/>
      <c r="BJ251" s="89"/>
      <c r="BK251" s="50"/>
      <c r="BN251" s="49" t="s">
        <v>4802</v>
      </c>
      <c r="BQ251" s="89"/>
      <c r="BT251" s="50"/>
      <c r="BV251" s="50"/>
      <c r="CA251" s="50"/>
      <c r="CF251" s="50"/>
      <c r="CG251" s="18"/>
      <c r="CK251" s="50"/>
      <c r="CP251" s="50"/>
      <c r="CQ251" s="471"/>
      <c r="CU251" s="50"/>
      <c r="CZ251" s="50"/>
      <c r="DA251" s="18"/>
    </row>
    <row r="252" spans="1:105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1926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2424</v>
      </c>
      <c r="BJ252" t="s">
        <v>1483</v>
      </c>
      <c r="BK252" s="50"/>
      <c r="BN252" s="278" t="s">
        <v>2019</v>
      </c>
      <c r="BO252" s="103"/>
      <c r="BP252" s="63"/>
      <c r="BQ252" s="171">
        <v>39628.612499999937</v>
      </c>
      <c r="BR252" s="239" t="s">
        <v>4658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1"/>
      <c r="CU252" s="50"/>
      <c r="CZ252" s="50"/>
      <c r="DA252" s="18"/>
    </row>
    <row r="253" spans="1:105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7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2356</v>
      </c>
      <c r="BH253" s="89"/>
      <c r="BK253" s="50"/>
      <c r="BN253" s="49" t="s">
        <v>4802</v>
      </c>
      <c r="BQ253" s="89"/>
      <c r="BT253" s="50"/>
      <c r="BV253" s="50"/>
      <c r="CA253" s="50"/>
      <c r="CF253" s="50"/>
      <c r="CG253" s="18"/>
      <c r="CK253" s="50"/>
      <c r="CP253" s="50"/>
      <c r="CQ253" s="471"/>
      <c r="CU253" s="50"/>
      <c r="CZ253" s="50"/>
      <c r="DA253" s="18"/>
    </row>
    <row r="254" spans="1:105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7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1927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2425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4659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1"/>
      <c r="CU254" s="50"/>
      <c r="CZ254" s="50"/>
      <c r="DA254" s="18"/>
    </row>
    <row r="255" spans="1:105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7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2356</v>
      </c>
      <c r="BH255" s="89"/>
      <c r="BK255" s="50"/>
      <c r="BN255" s="49" t="s">
        <v>4603</v>
      </c>
      <c r="BQ255" s="89"/>
      <c r="BT255" s="50"/>
      <c r="BV255" s="50"/>
      <c r="CA255" s="50"/>
      <c r="CF255" s="50"/>
      <c r="CG255" s="18"/>
      <c r="CK255" s="50"/>
      <c r="CP255" s="50"/>
      <c r="CQ255" s="471"/>
      <c r="CU255" s="50"/>
      <c r="CZ255" s="50"/>
      <c r="DA255" s="18"/>
    </row>
    <row r="256" spans="1:105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7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1928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2426</v>
      </c>
      <c r="BJ256" t="s">
        <v>1485</v>
      </c>
      <c r="BK256" s="50"/>
      <c r="BN256" s="278" t="s">
        <v>2003</v>
      </c>
      <c r="BO256" s="63"/>
      <c r="BP256" s="63"/>
      <c r="BQ256" s="171">
        <v>37835.46249999998</v>
      </c>
      <c r="BR256" s="239" t="s">
        <v>4660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1"/>
      <c r="CU256" s="50"/>
      <c r="CZ256" s="50"/>
      <c r="DA256" s="18"/>
    </row>
    <row r="257" spans="1:105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2356</v>
      </c>
      <c r="BH257" s="89"/>
      <c r="BK257" s="50"/>
      <c r="BN257" s="49" t="s">
        <v>4802</v>
      </c>
      <c r="BQ257" s="89"/>
      <c r="BT257" s="50"/>
      <c r="BV257" s="50"/>
      <c r="CA257" s="50"/>
      <c r="CF257" s="50"/>
      <c r="CG257" s="18"/>
      <c r="CK257" s="50"/>
      <c r="CP257" s="50"/>
      <c r="CQ257" s="471"/>
      <c r="CU257" s="50"/>
      <c r="CZ257" s="50"/>
      <c r="DA257" s="18"/>
    </row>
    <row r="258" spans="1:105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1929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2427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4661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1"/>
      <c r="CU258" s="50"/>
      <c r="CZ258" s="50"/>
      <c r="DA258" s="18"/>
    </row>
    <row r="259" spans="1:105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7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2356</v>
      </c>
      <c r="BH259" s="89"/>
      <c r="BK259" s="50"/>
      <c r="BN259" s="49" t="s">
        <v>4603</v>
      </c>
      <c r="BQ259" s="89"/>
      <c r="BT259" s="50"/>
      <c r="BV259" s="50"/>
      <c r="CA259" s="50"/>
      <c r="CF259" s="50"/>
      <c r="CG259" s="18"/>
      <c r="CK259" s="50"/>
      <c r="CP259" s="50"/>
      <c r="CQ259" s="471"/>
      <c r="CU259" s="50"/>
      <c r="CZ259" s="50"/>
      <c r="DA259" s="18"/>
    </row>
    <row r="260" spans="1:105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1930</v>
      </c>
      <c r="BA260" t="s">
        <v>1852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2428</v>
      </c>
      <c r="BJ260" t="s">
        <v>1852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4662</v>
      </c>
      <c r="BS260" t="s">
        <v>1852</v>
      </c>
      <c r="BT260" s="50"/>
      <c r="BV260" s="50"/>
      <c r="CA260" s="50"/>
      <c r="CF260" s="50"/>
      <c r="CG260" s="18"/>
      <c r="CK260" s="50"/>
      <c r="CP260" s="50"/>
      <c r="CQ260" s="471"/>
      <c r="CU260" s="50"/>
      <c r="CZ260" s="50"/>
      <c r="DA260" s="18"/>
    </row>
    <row r="261" spans="1:105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4623</v>
      </c>
      <c r="BQ261" s="89"/>
      <c r="BT261" s="50"/>
      <c r="BV261" s="50"/>
      <c r="CA261" s="50"/>
      <c r="CF261" s="50"/>
      <c r="CG261" s="18"/>
      <c r="CK261" s="50"/>
      <c r="CP261" s="50"/>
      <c r="CQ261" s="471"/>
      <c r="CU261" s="50"/>
      <c r="CZ261" s="50"/>
      <c r="DA261" s="18"/>
    </row>
    <row r="262" spans="1:105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0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1931</v>
      </c>
      <c r="BA262" t="s">
        <v>1853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2429</v>
      </c>
      <c r="BJ262" t="s">
        <v>1853</v>
      </c>
      <c r="BK262" s="50"/>
      <c r="BN262" s="278" t="s">
        <v>2010</v>
      </c>
      <c r="BO262" s="103"/>
      <c r="BP262" s="63"/>
      <c r="BQ262" s="171">
        <v>36801.762499999953</v>
      </c>
      <c r="BR262" s="239" t="s">
        <v>4663</v>
      </c>
      <c r="BS262" t="s">
        <v>1853</v>
      </c>
      <c r="BT262" s="50"/>
      <c r="BV262" s="50"/>
      <c r="CA262" s="50"/>
      <c r="CF262" s="50"/>
      <c r="CG262" s="18"/>
      <c r="CK262" s="50"/>
      <c r="CP262" s="50"/>
      <c r="CQ262" s="471"/>
      <c r="CU262" s="50"/>
      <c r="CZ262" s="50"/>
      <c r="DA262" s="18"/>
    </row>
    <row r="263" spans="1:105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0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2356</v>
      </c>
      <c r="BH263" s="89"/>
      <c r="BK263" s="50"/>
      <c r="BN263" s="49" t="s">
        <v>4802</v>
      </c>
      <c r="BQ263" s="89"/>
      <c r="BT263" s="50"/>
      <c r="BV263" s="50"/>
      <c r="CA263" s="50"/>
      <c r="CF263" s="50"/>
      <c r="CG263" s="18"/>
      <c r="CK263" s="50"/>
      <c r="CP263" s="50"/>
      <c r="CQ263" s="471"/>
      <c r="CU263" s="50"/>
      <c r="CZ263" s="50"/>
      <c r="DA263" s="18"/>
    </row>
    <row r="264" spans="1:105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0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1932</v>
      </c>
      <c r="BA264" t="s">
        <v>1854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2430</v>
      </c>
      <c r="BJ264" t="s">
        <v>1854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4803</v>
      </c>
      <c r="BS264" t="s">
        <v>1854</v>
      </c>
      <c r="BT264" s="50"/>
      <c r="BV264" s="50"/>
      <c r="CF264" s="50"/>
      <c r="CG264" s="18"/>
      <c r="CK264" s="50"/>
      <c r="CP264" s="50"/>
      <c r="CQ264" s="471"/>
      <c r="CU264" s="50"/>
    </row>
    <row r="265" spans="1:105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0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4623</v>
      </c>
      <c r="BQ265" s="89"/>
      <c r="BT265" s="50"/>
      <c r="BV265" s="50"/>
    </row>
    <row r="266" spans="1:105" ht="18">
      <c r="G266" s="63"/>
      <c r="H266" s="63"/>
      <c r="I266" s="289"/>
      <c r="J266" s="338"/>
      <c r="K266" s="63"/>
      <c r="O266" s="50"/>
      <c r="P266" s="50"/>
      <c r="T266" s="50"/>
      <c r="U266" s="507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0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1933</v>
      </c>
      <c r="BA266" t="s">
        <v>1855</v>
      </c>
      <c r="BB266" s="18"/>
      <c r="BC266"/>
      <c r="BE266" s="41" t="s">
        <v>2009</v>
      </c>
      <c r="BF266" s="3"/>
      <c r="BG266" s="338"/>
      <c r="BH266" s="171">
        <v>23405.400000000049</v>
      </c>
      <c r="BI266" s="239" t="s">
        <v>2433</v>
      </c>
      <c r="BJ266" t="s">
        <v>1855</v>
      </c>
      <c r="BN266" s="278" t="s">
        <v>2011</v>
      </c>
      <c r="BO266" s="103"/>
      <c r="BP266" s="63"/>
      <c r="BQ266" s="171">
        <v>35355.024999999834</v>
      </c>
      <c r="BR266" s="239" t="s">
        <v>4664</v>
      </c>
      <c r="BS266" t="s">
        <v>1855</v>
      </c>
    </row>
    <row r="267" spans="1:105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0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4802</v>
      </c>
      <c r="BQ267" s="89"/>
    </row>
    <row r="268" spans="1:105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0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1934</v>
      </c>
      <c r="BA268" t="s">
        <v>1856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2431</v>
      </c>
      <c r="BJ268" t="s">
        <v>1856</v>
      </c>
      <c r="BN268" s="278" t="s">
        <v>2012</v>
      </c>
      <c r="BO268" s="103"/>
      <c r="BP268" s="63"/>
      <c r="BQ268" s="171">
        <v>34697.900000000154</v>
      </c>
      <c r="BR268" s="239" t="s">
        <v>4665</v>
      </c>
      <c r="BS268" t="s">
        <v>1856</v>
      </c>
    </row>
    <row r="269" spans="1:105" ht="18">
      <c r="G269" s="219"/>
      <c r="H269" s="63"/>
      <c r="I269" s="289"/>
      <c r="J269" s="338"/>
      <c r="K269" s="63"/>
      <c r="O269" s="50"/>
      <c r="P269" s="50"/>
      <c r="T269" s="50"/>
      <c r="U269" s="457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0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3119</v>
      </c>
      <c r="BH269" s="89"/>
      <c r="BN269" s="49" t="s">
        <v>4802</v>
      </c>
      <c r="BQ269" s="89"/>
    </row>
    <row r="270" spans="1:105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0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1935</v>
      </c>
      <c r="BA270" t="s">
        <v>1857</v>
      </c>
      <c r="BB270" s="18"/>
      <c r="BC270"/>
      <c r="BE270" s="41" t="s">
        <v>2007</v>
      </c>
      <c r="BF270" s="3"/>
      <c r="BG270" s="338"/>
      <c r="BH270" s="171">
        <v>23005.50000000008</v>
      </c>
      <c r="BI270" s="239" t="s">
        <v>2432</v>
      </c>
      <c r="BJ270" t="s">
        <v>1857</v>
      </c>
      <c r="BN270" s="278" t="s">
        <v>2008</v>
      </c>
      <c r="BO270" s="103"/>
      <c r="BP270" s="63"/>
      <c r="BQ270" s="171">
        <v>31591.174999999974</v>
      </c>
      <c r="BR270" s="239" t="s">
        <v>4666</v>
      </c>
      <c r="BS270" t="s">
        <v>1857</v>
      </c>
    </row>
    <row r="271" spans="1:105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0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4802</v>
      </c>
      <c r="BQ271" s="89"/>
    </row>
    <row r="272" spans="1:105" ht="18">
      <c r="G272" s="63"/>
      <c r="H272" s="63"/>
      <c r="I272" s="270"/>
      <c r="J272" s="338"/>
      <c r="K272" s="63"/>
      <c r="O272" s="50"/>
      <c r="P272" s="50"/>
      <c r="T272" s="50"/>
      <c r="U272" s="457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0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1936</v>
      </c>
      <c r="BA272" t="s">
        <v>1858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2434</v>
      </c>
      <c r="BJ272" t="s">
        <v>1858</v>
      </c>
      <c r="BN272" s="278" t="s">
        <v>6</v>
      </c>
      <c r="BO272" s="9"/>
      <c r="BP272" s="63"/>
      <c r="BQ272" s="171">
        <v>29022.024999999987</v>
      </c>
      <c r="BR272" s="239" t="s">
        <v>4667</v>
      </c>
      <c r="BS272" t="s">
        <v>1858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7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0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2374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0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1937</v>
      </c>
      <c r="BA274" t="s">
        <v>1859</v>
      </c>
      <c r="BB274" s="18"/>
      <c r="BC274"/>
      <c r="BE274" s="41" t="s">
        <v>2019</v>
      </c>
      <c r="BF274" s="3"/>
      <c r="BG274" s="338"/>
      <c r="BH274" s="171">
        <v>22419.349999999889</v>
      </c>
      <c r="BI274" s="239" t="s">
        <v>2435</v>
      </c>
      <c r="BJ274" t="s">
        <v>1859</v>
      </c>
      <c r="BN274" s="278" t="s">
        <v>2004</v>
      </c>
      <c r="BO274" s="9"/>
      <c r="BP274" s="63"/>
      <c r="BQ274" s="171">
        <v>28119.574999999964</v>
      </c>
      <c r="BR274" s="239" t="s">
        <v>4668</v>
      </c>
      <c r="BS274" t="s">
        <v>1859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0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4802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0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1938</v>
      </c>
      <c r="BA276" t="s">
        <v>1860</v>
      </c>
      <c r="BB276" s="18"/>
      <c r="BC276"/>
      <c r="BE276" s="41" t="s">
        <v>2010</v>
      </c>
      <c r="BF276" s="3"/>
      <c r="BG276" s="338"/>
      <c r="BH276" s="171">
        <v>22226.350000000177</v>
      </c>
      <c r="BI276" s="239" t="s">
        <v>2436</v>
      </c>
      <c r="BJ276" t="s">
        <v>1860</v>
      </c>
      <c r="BN276" s="278" t="s">
        <v>19</v>
      </c>
      <c r="BO276" s="9"/>
      <c r="BP276" s="63"/>
      <c r="BQ276" s="171">
        <v>27967.699999999924</v>
      </c>
      <c r="BR276" s="239" t="s">
        <v>4669</v>
      </c>
      <c r="BS276" t="s">
        <v>1860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7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0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2374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0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1939</v>
      </c>
      <c r="BA278" t="s">
        <v>1861</v>
      </c>
      <c r="BB278" s="18"/>
      <c r="BC278"/>
      <c r="BE278" s="41" t="s">
        <v>2012</v>
      </c>
      <c r="BF278" s="3"/>
      <c r="BG278" s="338"/>
      <c r="BH278" s="171">
        <v>22038.700000000241</v>
      </c>
      <c r="BI278" s="239" t="s">
        <v>2437</v>
      </c>
      <c r="BJ278" t="s">
        <v>1861</v>
      </c>
      <c r="BN278" s="219" t="s">
        <v>1645</v>
      </c>
      <c r="BO278" s="9"/>
      <c r="BP278" s="63"/>
      <c r="BQ278" s="171">
        <v>22960.599999999871</v>
      </c>
      <c r="BR278" s="239" t="s">
        <v>4670</v>
      </c>
      <c r="BS278" t="s">
        <v>1861</v>
      </c>
    </row>
    <row r="279" spans="7:71" ht="18">
      <c r="O279" s="50"/>
      <c r="P279" s="50"/>
      <c r="T279" s="50"/>
      <c r="U279" s="457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0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2356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0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1940</v>
      </c>
      <c r="BA280" t="s">
        <v>1862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2438</v>
      </c>
      <c r="BJ280" t="s">
        <v>1862</v>
      </c>
      <c r="BN280" s="278" t="s">
        <v>2158</v>
      </c>
      <c r="BO280" s="63"/>
      <c r="BP280" s="63"/>
      <c r="BQ280" s="171">
        <v>22716.800000000105</v>
      </c>
      <c r="BR280" s="239" t="s">
        <v>4671</v>
      </c>
      <c r="BS280" t="s">
        <v>1862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0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0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1941</v>
      </c>
      <c r="BA282" t="s">
        <v>1863</v>
      </c>
      <c r="BB282" s="18"/>
      <c r="BC282"/>
      <c r="BE282" s="41" t="s">
        <v>2011</v>
      </c>
      <c r="BF282" s="3"/>
      <c r="BG282" s="338"/>
      <c r="BH282" s="171">
        <v>21549.599999999831</v>
      </c>
      <c r="BI282" s="239" t="s">
        <v>2439</v>
      </c>
      <c r="BJ282" t="s">
        <v>1863</v>
      </c>
      <c r="BN282" s="278" t="s">
        <v>4538</v>
      </c>
      <c r="BO282" s="63"/>
      <c r="BP282" s="63"/>
      <c r="BQ282" s="171">
        <v>20458.800000000094</v>
      </c>
      <c r="BR282" s="239" t="s">
        <v>4672</v>
      </c>
      <c r="BS282" t="s">
        <v>1863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0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7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0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1888</v>
      </c>
      <c r="BA284" t="s">
        <v>1864</v>
      </c>
      <c r="BB284" s="18"/>
      <c r="BC284"/>
      <c r="BE284" s="41" t="s">
        <v>2003</v>
      </c>
      <c r="BF284" s="3"/>
      <c r="BG284" s="338"/>
      <c r="BH284" s="171">
        <v>21281.950000000004</v>
      </c>
      <c r="BI284" s="239" t="s">
        <v>2440</v>
      </c>
      <c r="BJ284" t="s">
        <v>1864</v>
      </c>
      <c r="BN284" s="278" t="s">
        <v>2024</v>
      </c>
      <c r="BO284" s="63"/>
      <c r="BP284" s="63"/>
      <c r="BQ284" s="171">
        <v>20433.00000000004</v>
      </c>
      <c r="BR284" s="239" t="s">
        <v>4673</v>
      </c>
      <c r="BS284" t="s">
        <v>1864</v>
      </c>
    </row>
    <row r="285" spans="7:71" ht="18">
      <c r="O285" s="50"/>
      <c r="P285" s="50"/>
      <c r="T285" s="50"/>
      <c r="U285" s="457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0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0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1942</v>
      </c>
      <c r="BA286" t="s">
        <v>1865</v>
      </c>
      <c r="BB286" s="18"/>
      <c r="BC286"/>
      <c r="BE286" s="41" t="s">
        <v>2008</v>
      </c>
      <c r="BF286" s="3"/>
      <c r="BG286" s="338"/>
      <c r="BH286" s="171">
        <v>20666.500000000051</v>
      </c>
      <c r="BI286" s="239" t="s">
        <v>2441</v>
      </c>
      <c r="BJ286" t="s">
        <v>1865</v>
      </c>
      <c r="BN286" s="278" t="s">
        <v>2030</v>
      </c>
      <c r="BO286" s="63"/>
      <c r="BP286" s="63"/>
      <c r="BQ286" s="171">
        <v>20383.300000000007</v>
      </c>
      <c r="BR286" s="239" t="s">
        <v>4674</v>
      </c>
      <c r="BS286" t="s">
        <v>1865</v>
      </c>
    </row>
    <row r="287" spans="7:71" ht="18">
      <c r="O287" s="50"/>
      <c r="P287" s="50"/>
      <c r="T287" s="50"/>
      <c r="U287" s="507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0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7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0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1943</v>
      </c>
      <c r="BA288" t="s">
        <v>1866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2442</v>
      </c>
      <c r="BJ288" t="s">
        <v>1866</v>
      </c>
      <c r="BN288" s="278" t="s">
        <v>2029</v>
      </c>
      <c r="BO288" s="63"/>
      <c r="BP288" s="63"/>
      <c r="BQ288" s="171">
        <v>20311.099999999893</v>
      </c>
      <c r="BR288" s="239" t="s">
        <v>4675</v>
      </c>
      <c r="BS288" t="s">
        <v>1866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0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0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1944</v>
      </c>
      <c r="BA290" t="s">
        <v>1867</v>
      </c>
      <c r="BB290" s="18"/>
      <c r="BC290"/>
      <c r="BE290" s="41" t="s">
        <v>2005</v>
      </c>
      <c r="BF290" s="3"/>
      <c r="BG290" s="338"/>
      <c r="BH290" s="171">
        <v>19623.499999999811</v>
      </c>
      <c r="BI290" s="239" t="s">
        <v>2443</v>
      </c>
      <c r="BJ290" t="s">
        <v>1867</v>
      </c>
      <c r="BN290" s="278" t="s">
        <v>2028</v>
      </c>
      <c r="BO290" s="63"/>
      <c r="BP290" s="63"/>
      <c r="BQ290" s="171">
        <v>20073.399999999965</v>
      </c>
      <c r="BR290" s="239" t="s">
        <v>4676</v>
      </c>
      <c r="BS290" t="s">
        <v>1867</v>
      </c>
    </row>
    <row r="291" spans="15:71" ht="18">
      <c r="O291" s="50"/>
      <c r="P291" s="50"/>
      <c r="T291" s="50"/>
      <c r="U291" s="507"/>
      <c r="V291" s="50"/>
      <c r="W291" s="50"/>
      <c r="X291" s="335"/>
      <c r="Y291" s="50"/>
      <c r="Z291" s="50"/>
      <c r="AB291" s="495"/>
      <c r="AG291" s="50"/>
      <c r="AH291" s="18"/>
      <c r="AL291" s="50"/>
      <c r="AM291" s="510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0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1945</v>
      </c>
      <c r="BA292" t="s">
        <v>1868</v>
      </c>
      <c r="BB292" s="18"/>
      <c r="BC292"/>
      <c r="BE292" s="41" t="s">
        <v>2004</v>
      </c>
      <c r="BF292" s="3"/>
      <c r="BG292" s="338"/>
      <c r="BH292" s="171">
        <v>17329.299999999996</v>
      </c>
      <c r="BI292" s="239" t="s">
        <v>2444</v>
      </c>
      <c r="BJ292" t="s">
        <v>1868</v>
      </c>
      <c r="BN292" s="278" t="s">
        <v>2026</v>
      </c>
      <c r="BO292" s="63"/>
      <c r="BP292" s="63"/>
      <c r="BQ292" s="171">
        <v>20032.000000000062</v>
      </c>
      <c r="BR292" s="239" t="s">
        <v>4677</v>
      </c>
      <c r="BS292" t="s">
        <v>1868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0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7"/>
      <c r="V294" s="50"/>
      <c r="W294" s="50"/>
      <c r="X294" s="335"/>
      <c r="Y294" s="50"/>
      <c r="Z294" s="50"/>
      <c r="AB294" s="50"/>
      <c r="AG294" s="50"/>
      <c r="AH294" s="18"/>
      <c r="AL294" s="50"/>
      <c r="AM294" s="510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1946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2445</v>
      </c>
      <c r="BJ294" t="s">
        <v>1869</v>
      </c>
      <c r="BN294" s="278" t="s">
        <v>2031</v>
      </c>
      <c r="BO294" s="63"/>
      <c r="BP294" s="63"/>
      <c r="BQ294" s="171">
        <v>18661.19999999995</v>
      </c>
      <c r="BR294" s="239" t="s">
        <v>4678</v>
      </c>
      <c r="BS294" t="s">
        <v>1869</v>
      </c>
    </row>
    <row r="295" spans="15:71" ht="18">
      <c r="O295" s="50"/>
      <c r="P295" s="50"/>
      <c r="T295" s="50"/>
      <c r="U295" s="457"/>
      <c r="V295" s="50"/>
      <c r="W295" s="50"/>
      <c r="X295" s="335"/>
      <c r="Y295" s="50"/>
      <c r="Z295" s="50"/>
      <c r="AB295" s="50"/>
      <c r="AG295" s="50"/>
      <c r="AH295" s="18"/>
      <c r="AL295" s="50"/>
      <c r="AM295" s="510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0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2446</v>
      </c>
      <c r="BJ296" s="3" t="s">
        <v>2399</v>
      </c>
      <c r="BN296" s="278" t="s">
        <v>2051</v>
      </c>
      <c r="BO296" s="63"/>
      <c r="BP296" s="63"/>
      <c r="BQ296" s="171">
        <v>17630.999999999989</v>
      </c>
      <c r="BR296" s="239" t="s">
        <v>4679</v>
      </c>
      <c r="BS296" s="3" t="s">
        <v>2399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0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0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2447</v>
      </c>
      <c r="BJ298" s="3" t="s">
        <v>2400</v>
      </c>
      <c r="BN298" s="278" t="s">
        <v>2025</v>
      </c>
      <c r="BO298" s="63"/>
      <c r="BP298" s="63"/>
      <c r="BQ298" s="171">
        <v>15996.699999999988</v>
      </c>
      <c r="BR298" s="239" t="s">
        <v>4680</v>
      </c>
      <c r="BS298" s="3" t="s">
        <v>2400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0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0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2448</v>
      </c>
      <c r="BJ300" s="3" t="s">
        <v>2401</v>
      </c>
      <c r="BN300" s="278" t="s">
        <v>2054</v>
      </c>
      <c r="BO300" s="63"/>
      <c r="BP300" s="63"/>
      <c r="BQ300" s="171">
        <v>15300.000000000095</v>
      </c>
      <c r="BR300" s="239" t="s">
        <v>4681</v>
      </c>
      <c r="BS300" s="3" t="s">
        <v>2401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0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0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2449</v>
      </c>
      <c r="BJ302" s="3" t="s">
        <v>2402</v>
      </c>
      <c r="BN302" s="278" t="s">
        <v>2005</v>
      </c>
      <c r="BO302" s="213"/>
      <c r="BP302" s="63"/>
      <c r="BQ302" s="171">
        <v>14912.324999999861</v>
      </c>
      <c r="BR302" s="239" t="s">
        <v>4682</v>
      </c>
      <c r="BS302" s="3" t="s">
        <v>2402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0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0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1928</v>
      </c>
      <c r="BJ304" s="3" t="s">
        <v>2403</v>
      </c>
      <c r="BN304" s="278" t="s">
        <v>2053</v>
      </c>
      <c r="BO304" s="63"/>
      <c r="BP304" s="63"/>
      <c r="BQ304" s="171">
        <v>14828.250000000113</v>
      </c>
      <c r="BR304" s="239" t="s">
        <v>4683</v>
      </c>
      <c r="BS304" s="3" t="s">
        <v>2403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0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0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2450</v>
      </c>
      <c r="BJ306" s="3" t="s">
        <v>2404</v>
      </c>
      <c r="BN306" s="278" t="s">
        <v>2027</v>
      </c>
      <c r="BO306" s="63"/>
      <c r="BP306" s="63"/>
      <c r="BQ306" s="171">
        <v>14402.500000000065</v>
      </c>
      <c r="BR306" s="239" t="s">
        <v>4684</v>
      </c>
      <c r="BS306" s="3" t="s">
        <v>2404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0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0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2451</v>
      </c>
      <c r="BJ308" s="3" t="s">
        <v>2405</v>
      </c>
      <c r="BN308" s="278" t="s">
        <v>29</v>
      </c>
      <c r="BO308" s="103"/>
      <c r="BP308" s="63"/>
      <c r="BQ308" s="171">
        <v>13427.962499999976</v>
      </c>
      <c r="BR308" s="239" t="s">
        <v>4685</v>
      </c>
      <c r="BS308" s="3" t="s">
        <v>2405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0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3119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0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2452</v>
      </c>
      <c r="BJ310" s="3" t="s">
        <v>2406</v>
      </c>
      <c r="BN310" s="63" t="s">
        <v>744</v>
      </c>
      <c r="BO310" s="103"/>
      <c r="BP310" s="63"/>
      <c r="BQ310" s="171">
        <v>13191.737499999999</v>
      </c>
      <c r="BR310" s="239" t="s">
        <v>4686</v>
      </c>
      <c r="BS310" s="3" t="s">
        <v>2406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0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0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2407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4687</v>
      </c>
      <c r="BS312" s="3" t="s">
        <v>4694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0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0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2442</v>
      </c>
      <c r="BS314" s="3" t="s">
        <v>4695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0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0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4688</v>
      </c>
      <c r="BS316" s="3" t="s">
        <v>4696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0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0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4689</v>
      </c>
      <c r="BS318" s="3" t="s">
        <v>4697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0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0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2445</v>
      </c>
      <c r="BS320" s="3" t="s">
        <v>4698</v>
      </c>
    </row>
    <row r="321" spans="20:71" ht="18" customHeight="1">
      <c r="T321" s="50"/>
      <c r="U321" s="28"/>
      <c r="V321" s="50"/>
      <c r="W321" s="506"/>
      <c r="AB321" s="50"/>
      <c r="AG321" s="50"/>
      <c r="AH321" s="18"/>
      <c r="AL321" s="50"/>
      <c r="AM321" s="510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6"/>
      <c r="AB322" s="50"/>
      <c r="AG322" s="50"/>
      <c r="AH322" s="18"/>
      <c r="AL322" s="50"/>
      <c r="AM322" s="510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4690</v>
      </c>
      <c r="BS322" s="3" t="s">
        <v>4699</v>
      </c>
    </row>
    <row r="323" spans="20:71" ht="18" customHeight="1">
      <c r="T323" s="50"/>
      <c r="U323" s="28"/>
      <c r="V323" s="50"/>
      <c r="W323" s="506"/>
      <c r="AB323" s="50"/>
      <c r="AG323" s="50"/>
      <c r="AH323" s="18"/>
      <c r="AL323" s="50"/>
      <c r="AM323" s="510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6"/>
      <c r="AB324" s="50"/>
      <c r="AG324" s="50"/>
      <c r="AH324" s="18"/>
      <c r="AL324" s="50"/>
      <c r="AM324" s="510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2447</v>
      </c>
      <c r="BS324" s="3" t="s">
        <v>4700</v>
      </c>
    </row>
    <row r="325" spans="20:71" ht="18" customHeight="1">
      <c r="AB325" s="50"/>
      <c r="AG325" s="50"/>
      <c r="AH325" s="18"/>
      <c r="AL325" s="50"/>
      <c r="AM325" s="510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0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4691</v>
      </c>
      <c r="BS326" s="3" t="s">
        <v>4701</v>
      </c>
    </row>
    <row r="327" spans="20:71" ht="18" customHeight="1">
      <c r="AB327" s="50"/>
      <c r="AG327" s="50"/>
      <c r="AH327" s="18"/>
      <c r="AL327" s="50"/>
      <c r="AM327" s="510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0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2449</v>
      </c>
      <c r="BS328" s="3" t="s">
        <v>4702</v>
      </c>
    </row>
    <row r="329" spans="20:71" ht="18" customHeight="1">
      <c r="AB329" s="50"/>
      <c r="AG329" s="50"/>
      <c r="AH329" s="18"/>
      <c r="AL329" s="50"/>
      <c r="AM329" s="510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0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4692</v>
      </c>
      <c r="BS330" s="3" t="s">
        <v>4703</v>
      </c>
    </row>
    <row r="331" spans="20:71" ht="18" customHeight="1">
      <c r="AB331" s="50"/>
      <c r="AG331" s="50"/>
      <c r="AH331" s="18"/>
      <c r="AL331" s="50"/>
      <c r="AM331" s="510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0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1928</v>
      </c>
      <c r="BS332" s="3" t="s">
        <v>4704</v>
      </c>
    </row>
    <row r="333" spans="20:71" ht="18" customHeight="1">
      <c r="AB333" s="50"/>
      <c r="AG333" s="50"/>
      <c r="AH333" s="18"/>
      <c r="AL333" s="50"/>
      <c r="AM333" s="510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0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1888</v>
      </c>
      <c r="BS334" s="3" t="s">
        <v>4705</v>
      </c>
    </row>
    <row r="335" spans="20:71" ht="18" customHeight="1">
      <c r="AL335" s="50"/>
      <c r="AM335" s="510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0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4693</v>
      </c>
      <c r="BS336" s="59"/>
    </row>
    <row r="337" spans="38:62" ht="18" customHeight="1">
      <c r="AL337" s="50"/>
      <c r="AM337" s="510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0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0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0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0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0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0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0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0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0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0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0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0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0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0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0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0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0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0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0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0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0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0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0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0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0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0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0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0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0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0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0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0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0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0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0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0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0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0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0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0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0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0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0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0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0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0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0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0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0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0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Z165"/>
  <sheetViews>
    <sheetView zoomScaleNormal="100" workbookViewId="0">
      <pane xSplit="4" ySplit="2" topLeftCell="BI81" activePane="bottomRight" state="frozen"/>
      <selection pane="topRight" activeCell="E1" sqref="E1"/>
      <selection pane="bottomLeft" activeCell="A3" sqref="A3"/>
      <selection pane="bottomRight" activeCell="CO3" sqref="CO3:CT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2875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3380</v>
      </c>
      <c r="D3" s="57">
        <f t="shared" ref="D3:D34" si="0">SUM(E3:HQ3)</f>
        <v>3166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BU3" s="350">
        <v>0</v>
      </c>
      <c r="BV3" s="350">
        <v>74</v>
      </c>
      <c r="BW3" s="350">
        <v>50</v>
      </c>
      <c r="BX3" s="350">
        <v>81</v>
      </c>
      <c r="BY3" s="350">
        <v>87</v>
      </c>
      <c r="BZ3" s="350">
        <v>0</v>
      </c>
      <c r="CA3" s="350">
        <v>79</v>
      </c>
      <c r="CB3" s="350">
        <v>44</v>
      </c>
      <c r="CC3" s="350">
        <v>11</v>
      </c>
      <c r="CD3" s="350">
        <v>95</v>
      </c>
      <c r="CE3" s="350">
        <v>0</v>
      </c>
      <c r="CF3" s="350">
        <v>71</v>
      </c>
      <c r="CG3" s="350">
        <v>5</v>
      </c>
      <c r="CH3" s="350">
        <v>0</v>
      </c>
      <c r="CI3" s="350">
        <v>21</v>
      </c>
      <c r="CJ3" s="350">
        <v>29</v>
      </c>
      <c r="CK3" s="350">
        <v>65</v>
      </c>
      <c r="CL3" s="350">
        <v>56</v>
      </c>
      <c r="CM3" s="350">
        <v>0</v>
      </c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2011</v>
      </c>
      <c r="D4" s="57">
        <f t="shared" si="0"/>
        <v>3281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BU4" s="350">
        <v>96</v>
      </c>
      <c r="BV4" s="350">
        <v>56</v>
      </c>
      <c r="BW4" s="350">
        <v>90</v>
      </c>
      <c r="BX4" s="350">
        <v>94</v>
      </c>
      <c r="BY4" s="350">
        <v>90</v>
      </c>
      <c r="BZ4" s="350">
        <v>0</v>
      </c>
      <c r="CA4" s="350">
        <v>22</v>
      </c>
      <c r="CB4" s="350">
        <v>51</v>
      </c>
      <c r="CC4" s="350">
        <v>51</v>
      </c>
      <c r="CD4" s="350">
        <v>0</v>
      </c>
      <c r="CE4" s="350">
        <v>0</v>
      </c>
      <c r="CF4" s="350">
        <v>85</v>
      </c>
      <c r="CG4" s="350">
        <v>41</v>
      </c>
      <c r="CH4" s="350">
        <v>0</v>
      </c>
      <c r="CI4" s="350">
        <v>69</v>
      </c>
      <c r="CJ4" s="350">
        <v>60</v>
      </c>
      <c r="CK4" s="350">
        <v>39</v>
      </c>
      <c r="CL4" s="350">
        <v>0</v>
      </c>
      <c r="CM4" s="350">
        <v>92</v>
      </c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 t="shared" si="0"/>
        <v>3798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BU5" s="350">
        <v>0</v>
      </c>
      <c r="BV5" s="350">
        <v>66</v>
      </c>
      <c r="BW5" s="350">
        <v>0</v>
      </c>
      <c r="BX5" s="350">
        <v>0</v>
      </c>
      <c r="BY5" s="350">
        <v>0</v>
      </c>
      <c r="BZ5" s="350">
        <v>96</v>
      </c>
      <c r="CA5" s="350">
        <v>0</v>
      </c>
      <c r="CB5" s="350">
        <v>79</v>
      </c>
      <c r="CC5" s="350">
        <v>63</v>
      </c>
      <c r="CD5" s="350">
        <v>0</v>
      </c>
      <c r="CE5" s="350">
        <v>0</v>
      </c>
      <c r="CF5" s="350">
        <v>2</v>
      </c>
      <c r="CG5" s="350">
        <v>45</v>
      </c>
      <c r="CH5" s="350">
        <v>0</v>
      </c>
      <c r="CI5" s="350">
        <v>6</v>
      </c>
      <c r="CJ5" s="350">
        <v>14</v>
      </c>
      <c r="CK5" s="350">
        <v>53</v>
      </c>
      <c r="CL5" s="350">
        <v>69</v>
      </c>
      <c r="CM5" s="350">
        <v>0</v>
      </c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2004</v>
      </c>
      <c r="D6" s="57">
        <f t="shared" si="0"/>
        <v>3228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BU6" s="350">
        <v>89</v>
      </c>
      <c r="BV6" s="350">
        <v>100</v>
      </c>
      <c r="BW6" s="350">
        <v>75</v>
      </c>
      <c r="BX6" s="350">
        <v>57</v>
      </c>
      <c r="BY6" s="350">
        <v>78</v>
      </c>
      <c r="BZ6" s="350">
        <v>100</v>
      </c>
      <c r="CA6" s="350">
        <v>30</v>
      </c>
      <c r="CB6" s="350">
        <v>56</v>
      </c>
      <c r="CC6" s="350">
        <v>55</v>
      </c>
      <c r="CD6" s="350">
        <v>0</v>
      </c>
      <c r="CE6" s="350">
        <v>0</v>
      </c>
      <c r="CF6" s="350">
        <v>73</v>
      </c>
      <c r="CG6" s="350">
        <v>9</v>
      </c>
      <c r="CH6" s="350">
        <v>82</v>
      </c>
      <c r="CI6" s="350">
        <v>8</v>
      </c>
      <c r="CJ6" s="350">
        <v>31</v>
      </c>
      <c r="CK6" s="350">
        <v>39</v>
      </c>
      <c r="CL6" s="350">
        <v>23</v>
      </c>
      <c r="CM6" s="350">
        <v>0</v>
      </c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 t="shared" si="0"/>
        <v>3602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BU7" s="350">
        <v>76</v>
      </c>
      <c r="BV7" s="350">
        <v>0</v>
      </c>
      <c r="BW7" s="350">
        <v>54</v>
      </c>
      <c r="BX7" s="350">
        <v>75</v>
      </c>
      <c r="BY7" s="350">
        <v>77</v>
      </c>
      <c r="BZ7" s="350">
        <v>0</v>
      </c>
      <c r="CA7" s="350">
        <v>100</v>
      </c>
      <c r="CB7" s="350">
        <v>21</v>
      </c>
      <c r="CC7" s="350">
        <v>46</v>
      </c>
      <c r="CD7" s="350">
        <v>0</v>
      </c>
      <c r="CE7" s="350">
        <v>0</v>
      </c>
      <c r="CF7" s="350">
        <v>33</v>
      </c>
      <c r="CG7" s="350">
        <v>23</v>
      </c>
      <c r="CH7" s="350">
        <v>80</v>
      </c>
      <c r="CI7" s="350">
        <v>89</v>
      </c>
      <c r="CJ7" s="350">
        <v>51</v>
      </c>
      <c r="CK7" s="350">
        <v>37</v>
      </c>
      <c r="CL7" s="350">
        <v>0</v>
      </c>
      <c r="CM7" s="350">
        <v>0</v>
      </c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 t="shared" si="0"/>
        <v>4146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BU8" s="350">
        <v>81</v>
      </c>
      <c r="BV8" s="350">
        <v>98</v>
      </c>
      <c r="BW8" s="350">
        <v>97</v>
      </c>
      <c r="BX8" s="350">
        <v>89</v>
      </c>
      <c r="BY8" s="350">
        <v>83</v>
      </c>
      <c r="BZ8" s="350">
        <v>0</v>
      </c>
      <c r="CA8" s="350">
        <v>95</v>
      </c>
      <c r="CB8" s="350">
        <v>99</v>
      </c>
      <c r="CC8" s="350">
        <v>70</v>
      </c>
      <c r="CD8" s="350">
        <v>0</v>
      </c>
      <c r="CE8" s="350">
        <v>0</v>
      </c>
      <c r="CF8" s="350">
        <v>77</v>
      </c>
      <c r="CG8" s="350">
        <v>94</v>
      </c>
      <c r="CH8" s="350">
        <v>84</v>
      </c>
      <c r="CI8" s="350">
        <v>59</v>
      </c>
      <c r="CJ8" s="350">
        <v>56</v>
      </c>
      <c r="CK8" s="350">
        <v>86</v>
      </c>
      <c r="CL8" s="350">
        <v>45</v>
      </c>
      <c r="CM8" s="350">
        <v>0</v>
      </c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3369</v>
      </c>
      <c r="D9" s="57">
        <f t="shared" si="0"/>
        <v>3768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BU9" s="350">
        <v>95</v>
      </c>
      <c r="BV9" s="350">
        <v>43</v>
      </c>
      <c r="BW9" s="350">
        <v>64</v>
      </c>
      <c r="BX9" s="350">
        <v>71</v>
      </c>
      <c r="BY9" s="350">
        <v>0</v>
      </c>
      <c r="BZ9" s="350">
        <v>0</v>
      </c>
      <c r="CA9" s="350">
        <v>74</v>
      </c>
      <c r="CB9" s="350">
        <v>70</v>
      </c>
      <c r="CC9" s="350">
        <v>74</v>
      </c>
      <c r="CD9" s="350">
        <v>0</v>
      </c>
      <c r="CE9" s="350">
        <v>0</v>
      </c>
      <c r="CF9" s="350">
        <v>88</v>
      </c>
      <c r="CG9" s="350">
        <v>51</v>
      </c>
      <c r="CH9" s="350">
        <v>0</v>
      </c>
      <c r="CI9" s="350">
        <v>73</v>
      </c>
      <c r="CJ9" s="350">
        <v>91</v>
      </c>
      <c r="CK9" s="350">
        <v>65</v>
      </c>
      <c r="CL9" s="350">
        <v>56</v>
      </c>
      <c r="CM9" s="350">
        <v>0</v>
      </c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 t="shared" si="0"/>
        <v>2728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BU10" s="350">
        <v>90</v>
      </c>
      <c r="BV10" s="350">
        <v>94</v>
      </c>
      <c r="BW10" s="350">
        <v>26</v>
      </c>
      <c r="BX10" s="350">
        <v>49</v>
      </c>
      <c r="BY10" s="350">
        <v>0</v>
      </c>
      <c r="BZ10" s="350">
        <v>0</v>
      </c>
      <c r="CA10" s="350">
        <v>79</v>
      </c>
      <c r="CB10" s="350">
        <v>1</v>
      </c>
      <c r="CC10" s="350">
        <v>34</v>
      </c>
      <c r="CD10" s="350">
        <v>0</v>
      </c>
      <c r="CE10" s="350">
        <v>0</v>
      </c>
      <c r="CF10" s="350">
        <v>10</v>
      </c>
      <c r="CG10" s="350">
        <v>11</v>
      </c>
      <c r="CH10" s="350">
        <v>99</v>
      </c>
      <c r="CI10" s="350">
        <v>43</v>
      </c>
      <c r="CJ10" s="350">
        <v>66</v>
      </c>
      <c r="CK10" s="350">
        <v>0</v>
      </c>
      <c r="CL10" s="350">
        <v>0</v>
      </c>
      <c r="CM10" s="350">
        <v>0</v>
      </c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2024</v>
      </c>
      <c r="D11" s="57">
        <f t="shared" si="0"/>
        <v>3283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BU11" s="350">
        <v>98</v>
      </c>
      <c r="BV11" s="350">
        <v>0</v>
      </c>
      <c r="BW11" s="350">
        <v>28</v>
      </c>
      <c r="BX11" s="350">
        <v>69</v>
      </c>
      <c r="BY11" s="350">
        <v>0</v>
      </c>
      <c r="BZ11" s="350">
        <v>0</v>
      </c>
      <c r="CA11" s="350">
        <v>71</v>
      </c>
      <c r="CB11" s="350">
        <v>81</v>
      </c>
      <c r="CC11" s="350">
        <v>98</v>
      </c>
      <c r="CD11" s="350">
        <v>0</v>
      </c>
      <c r="CE11" s="350">
        <v>0</v>
      </c>
      <c r="CF11" s="350">
        <v>24</v>
      </c>
      <c r="CG11" s="350">
        <v>58</v>
      </c>
      <c r="CH11" s="350">
        <v>0</v>
      </c>
      <c r="CI11" s="350">
        <v>61</v>
      </c>
      <c r="CJ11" s="350">
        <v>4</v>
      </c>
      <c r="CK11" s="350">
        <v>0</v>
      </c>
      <c r="CL11" s="350">
        <v>0</v>
      </c>
      <c r="CM11" s="350">
        <v>0</v>
      </c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3388</v>
      </c>
      <c r="D12" s="57">
        <f t="shared" si="0"/>
        <v>3598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BU12" s="350">
        <v>0</v>
      </c>
      <c r="BV12" s="350">
        <v>63</v>
      </c>
      <c r="BW12" s="350">
        <v>55</v>
      </c>
      <c r="BX12" s="350">
        <v>92</v>
      </c>
      <c r="BY12" s="350">
        <v>98</v>
      </c>
      <c r="BZ12" s="350">
        <v>0</v>
      </c>
      <c r="CA12" s="350">
        <v>0</v>
      </c>
      <c r="CB12" s="350">
        <v>30</v>
      </c>
      <c r="CC12" s="350">
        <v>56</v>
      </c>
      <c r="CD12" s="350">
        <v>0</v>
      </c>
      <c r="CE12" s="350">
        <v>0</v>
      </c>
      <c r="CF12" s="350">
        <v>59</v>
      </c>
      <c r="CG12" s="350">
        <v>52</v>
      </c>
      <c r="CH12" s="350">
        <v>0</v>
      </c>
      <c r="CI12" s="350">
        <v>71</v>
      </c>
      <c r="CJ12" s="350">
        <v>32</v>
      </c>
      <c r="CK12" s="350">
        <v>92</v>
      </c>
      <c r="CL12" s="350">
        <v>87</v>
      </c>
      <c r="CM12" s="350">
        <v>0</v>
      </c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 t="shared" si="0"/>
        <v>3798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BU13" s="350">
        <v>0</v>
      </c>
      <c r="BV13" s="350">
        <v>50</v>
      </c>
      <c r="BW13" s="350">
        <v>42</v>
      </c>
      <c r="BX13" s="350">
        <v>0</v>
      </c>
      <c r="BY13" s="350">
        <v>0</v>
      </c>
      <c r="BZ13" s="350">
        <v>0</v>
      </c>
      <c r="CA13" s="350">
        <v>82</v>
      </c>
      <c r="CB13" s="350">
        <v>50</v>
      </c>
      <c r="CC13" s="350">
        <v>94</v>
      </c>
      <c r="CD13" s="350">
        <v>0</v>
      </c>
      <c r="CE13" s="350">
        <v>0</v>
      </c>
      <c r="CF13" s="350">
        <v>17</v>
      </c>
      <c r="CG13" s="350">
        <v>29</v>
      </c>
      <c r="CH13" s="350">
        <v>0</v>
      </c>
      <c r="CI13" s="350">
        <v>72</v>
      </c>
      <c r="CJ13" s="350">
        <v>25</v>
      </c>
      <c r="CK13" s="350">
        <v>73</v>
      </c>
      <c r="CL13" s="350">
        <v>76</v>
      </c>
      <c r="CM13" s="350">
        <v>0</v>
      </c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 t="shared" si="0"/>
        <v>3311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BU14" s="350">
        <v>0</v>
      </c>
      <c r="BV14" s="350">
        <v>0</v>
      </c>
      <c r="BW14" s="350">
        <v>88</v>
      </c>
      <c r="BX14" s="350">
        <v>0</v>
      </c>
      <c r="BY14" s="350">
        <v>0</v>
      </c>
      <c r="BZ14" s="350">
        <v>0</v>
      </c>
      <c r="CA14" s="350">
        <v>30</v>
      </c>
      <c r="CB14" s="350">
        <v>4</v>
      </c>
      <c r="CC14" s="350">
        <v>61</v>
      </c>
      <c r="CD14" s="350">
        <v>0</v>
      </c>
      <c r="CE14" s="350">
        <v>0</v>
      </c>
      <c r="CF14" s="350">
        <v>34</v>
      </c>
      <c r="CG14" s="350">
        <v>83</v>
      </c>
      <c r="CH14" s="350">
        <v>0</v>
      </c>
      <c r="CI14" s="350">
        <v>30</v>
      </c>
      <c r="CJ14" s="350">
        <v>98</v>
      </c>
      <c r="CK14" s="350">
        <v>0</v>
      </c>
      <c r="CL14" s="350">
        <v>28</v>
      </c>
      <c r="CM14" s="350">
        <v>0</v>
      </c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2054</v>
      </c>
      <c r="D15" s="57">
        <f t="shared" si="0"/>
        <v>3386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BU15" s="350">
        <v>87</v>
      </c>
      <c r="BV15" s="350">
        <v>76</v>
      </c>
      <c r="BW15" s="350">
        <v>0</v>
      </c>
      <c r="BX15" s="350">
        <v>69</v>
      </c>
      <c r="BY15" s="350">
        <v>0</v>
      </c>
      <c r="BZ15" s="350">
        <v>0</v>
      </c>
      <c r="CA15" s="350">
        <v>30</v>
      </c>
      <c r="CB15" s="350">
        <v>38</v>
      </c>
      <c r="CC15" s="350">
        <v>48</v>
      </c>
      <c r="CD15" s="350">
        <v>95</v>
      </c>
      <c r="CE15" s="350">
        <v>0</v>
      </c>
      <c r="CF15" s="350">
        <v>86</v>
      </c>
      <c r="CG15" s="350">
        <v>91</v>
      </c>
      <c r="CH15" s="350">
        <v>72</v>
      </c>
      <c r="CI15" s="350">
        <v>13</v>
      </c>
      <c r="CJ15" s="350">
        <v>25</v>
      </c>
      <c r="CK15" s="350">
        <v>74</v>
      </c>
      <c r="CL15" s="350">
        <v>81</v>
      </c>
      <c r="CM15" s="350">
        <v>89</v>
      </c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 t="shared" si="0"/>
        <v>2864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BU16" s="350">
        <v>74</v>
      </c>
      <c r="BV16" s="350">
        <v>96</v>
      </c>
      <c r="BW16" s="350">
        <v>59</v>
      </c>
      <c r="BX16" s="350">
        <v>53</v>
      </c>
      <c r="BY16" s="350">
        <v>75</v>
      </c>
      <c r="BZ16" s="350">
        <v>0</v>
      </c>
      <c r="CA16" s="350">
        <v>84</v>
      </c>
      <c r="CB16" s="350">
        <v>2</v>
      </c>
      <c r="CC16" s="350">
        <v>53</v>
      </c>
      <c r="CD16" s="350">
        <v>0</v>
      </c>
      <c r="CE16" s="350">
        <v>0</v>
      </c>
      <c r="CF16" s="350">
        <v>26</v>
      </c>
      <c r="CG16" s="350">
        <v>33</v>
      </c>
      <c r="CH16" s="350">
        <v>96</v>
      </c>
      <c r="CI16" s="350">
        <v>32</v>
      </c>
      <c r="CJ16" s="350">
        <v>20</v>
      </c>
      <c r="CK16" s="350">
        <v>65</v>
      </c>
      <c r="CL16" s="350">
        <v>56</v>
      </c>
      <c r="CM16" s="350">
        <v>94</v>
      </c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2007</v>
      </c>
      <c r="D17" s="57">
        <f t="shared" si="0"/>
        <v>3869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BU17" s="350">
        <v>0</v>
      </c>
      <c r="BV17" s="350">
        <v>65</v>
      </c>
      <c r="BW17" s="350">
        <v>72</v>
      </c>
      <c r="BX17" s="350">
        <v>0</v>
      </c>
      <c r="BY17" s="350">
        <v>0</v>
      </c>
      <c r="BZ17" s="350">
        <v>0</v>
      </c>
      <c r="CA17" s="350">
        <v>30</v>
      </c>
      <c r="CB17" s="350">
        <v>31</v>
      </c>
      <c r="CC17" s="350">
        <v>66</v>
      </c>
      <c r="CD17" s="350">
        <v>0</v>
      </c>
      <c r="CE17" s="350">
        <v>0</v>
      </c>
      <c r="CF17" s="350">
        <v>48</v>
      </c>
      <c r="CG17" s="350">
        <v>57</v>
      </c>
      <c r="CH17" s="350">
        <v>0</v>
      </c>
      <c r="CI17" s="350">
        <v>75</v>
      </c>
      <c r="CJ17" s="350">
        <v>91</v>
      </c>
      <c r="CK17" s="350">
        <v>0</v>
      </c>
      <c r="CL17" s="350">
        <v>0</v>
      </c>
      <c r="CM17" s="350">
        <v>0</v>
      </c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3370</v>
      </c>
      <c r="D18" s="57">
        <f t="shared" si="0"/>
        <v>2428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BU18" s="350">
        <v>0</v>
      </c>
      <c r="BV18" s="350">
        <v>72</v>
      </c>
      <c r="BW18" s="350">
        <v>0</v>
      </c>
      <c r="BX18" s="350">
        <v>0</v>
      </c>
      <c r="BY18" s="350">
        <v>0</v>
      </c>
      <c r="BZ18" s="350">
        <v>0</v>
      </c>
      <c r="CA18" s="350">
        <v>85</v>
      </c>
      <c r="CB18" s="350">
        <v>9</v>
      </c>
      <c r="CC18" s="350">
        <v>78</v>
      </c>
      <c r="CD18" s="350">
        <v>0</v>
      </c>
      <c r="CE18" s="350">
        <v>0</v>
      </c>
      <c r="CF18" s="350">
        <v>16</v>
      </c>
      <c r="CG18" s="350">
        <v>7</v>
      </c>
      <c r="CH18" s="350">
        <v>0</v>
      </c>
      <c r="CI18" s="350">
        <v>53</v>
      </c>
      <c r="CJ18" s="350">
        <v>9</v>
      </c>
      <c r="CK18" s="350">
        <v>40</v>
      </c>
      <c r="CL18" s="350">
        <v>37</v>
      </c>
      <c r="CM18" s="350">
        <v>0</v>
      </c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 t="shared" si="0"/>
        <v>3831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BU19" s="350">
        <v>0</v>
      </c>
      <c r="BV19" s="350">
        <v>84</v>
      </c>
      <c r="BW19" s="350">
        <v>0</v>
      </c>
      <c r="BX19" s="350">
        <v>0</v>
      </c>
      <c r="BY19" s="350">
        <v>0</v>
      </c>
      <c r="BZ19" s="350">
        <v>0</v>
      </c>
      <c r="CA19" s="350">
        <v>65</v>
      </c>
      <c r="CB19" s="350">
        <v>20</v>
      </c>
      <c r="CC19" s="350">
        <v>0</v>
      </c>
      <c r="CD19" s="350">
        <v>0</v>
      </c>
      <c r="CE19" s="350">
        <v>0</v>
      </c>
      <c r="CF19" s="350">
        <v>5</v>
      </c>
      <c r="CG19" s="350">
        <v>24</v>
      </c>
      <c r="CH19" s="350">
        <v>80</v>
      </c>
      <c r="CI19" s="350">
        <v>9</v>
      </c>
      <c r="CJ19" s="350">
        <v>59</v>
      </c>
      <c r="CK19" s="350">
        <v>75</v>
      </c>
      <c r="CL19" s="350">
        <v>68</v>
      </c>
      <c r="CM19" s="350">
        <v>89</v>
      </c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2025</v>
      </c>
      <c r="D20" s="57">
        <f t="shared" si="0"/>
        <v>3775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BU20" s="350">
        <v>100</v>
      </c>
      <c r="BV20" s="350">
        <v>80</v>
      </c>
      <c r="BW20" s="350">
        <v>48</v>
      </c>
      <c r="BX20" s="350">
        <v>61</v>
      </c>
      <c r="BY20" s="350">
        <v>0</v>
      </c>
      <c r="BZ20" s="350">
        <v>0</v>
      </c>
      <c r="CA20" s="350">
        <v>49</v>
      </c>
      <c r="CB20" s="350">
        <v>75</v>
      </c>
      <c r="CC20" s="350">
        <v>0</v>
      </c>
      <c r="CD20" s="350">
        <v>0</v>
      </c>
      <c r="CE20" s="350">
        <v>0</v>
      </c>
      <c r="CF20" s="350">
        <v>43</v>
      </c>
      <c r="CG20" s="350">
        <v>4</v>
      </c>
      <c r="CH20" s="350">
        <v>0</v>
      </c>
      <c r="CI20" s="350">
        <v>34</v>
      </c>
      <c r="CJ20" s="350">
        <v>48</v>
      </c>
      <c r="CK20" s="350">
        <v>53</v>
      </c>
      <c r="CL20" s="350">
        <v>49</v>
      </c>
      <c r="CM20" s="350">
        <v>0</v>
      </c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3373</v>
      </c>
      <c r="D21" s="57">
        <f t="shared" si="0"/>
        <v>2796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BU21" s="350">
        <v>0</v>
      </c>
      <c r="BV21" s="350">
        <v>0</v>
      </c>
      <c r="BW21" s="350">
        <v>92</v>
      </c>
      <c r="BX21" s="350">
        <v>0</v>
      </c>
      <c r="BY21" s="350">
        <v>91</v>
      </c>
      <c r="BZ21" s="350">
        <v>0</v>
      </c>
      <c r="CA21" s="350">
        <v>43</v>
      </c>
      <c r="CB21" s="350">
        <v>42</v>
      </c>
      <c r="CC21" s="350">
        <v>0</v>
      </c>
      <c r="CD21" s="350">
        <v>0</v>
      </c>
      <c r="CE21" s="350">
        <v>0</v>
      </c>
      <c r="CF21" s="350">
        <v>13</v>
      </c>
      <c r="CG21" s="350">
        <v>53</v>
      </c>
      <c r="CH21" s="350">
        <v>0</v>
      </c>
      <c r="CI21" s="350">
        <v>52</v>
      </c>
      <c r="CJ21" s="350">
        <v>65</v>
      </c>
      <c r="CK21" s="350">
        <v>0</v>
      </c>
      <c r="CL21" s="350">
        <v>0</v>
      </c>
      <c r="CM21" s="350">
        <v>0</v>
      </c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3387</v>
      </c>
      <c r="D22" s="57">
        <f t="shared" si="0"/>
        <v>3690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BU22" s="350">
        <v>0</v>
      </c>
      <c r="BV22" s="350">
        <v>0</v>
      </c>
      <c r="BW22" s="350">
        <v>99</v>
      </c>
      <c r="BX22" s="350">
        <v>77</v>
      </c>
      <c r="BY22" s="350">
        <v>74</v>
      </c>
      <c r="BZ22" s="350">
        <v>0</v>
      </c>
      <c r="CA22" s="350">
        <v>0</v>
      </c>
      <c r="CB22" s="350">
        <v>74</v>
      </c>
      <c r="CC22" s="350">
        <v>73</v>
      </c>
      <c r="CD22" s="350">
        <v>0</v>
      </c>
      <c r="CE22" s="350">
        <v>0</v>
      </c>
      <c r="CF22" s="350">
        <v>99</v>
      </c>
      <c r="CG22" s="350">
        <v>88</v>
      </c>
      <c r="CH22" s="350">
        <v>78</v>
      </c>
      <c r="CI22" s="350">
        <v>29</v>
      </c>
      <c r="CJ22" s="350">
        <v>84</v>
      </c>
      <c r="CK22" s="350">
        <v>34</v>
      </c>
      <c r="CL22" s="350">
        <v>32</v>
      </c>
      <c r="CM22" s="350">
        <v>0</v>
      </c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 t="shared" si="0"/>
        <v>3461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BU23" s="350">
        <v>0</v>
      </c>
      <c r="BV23" s="350">
        <v>29</v>
      </c>
      <c r="BW23" s="350">
        <v>0</v>
      </c>
      <c r="BX23" s="350">
        <v>64</v>
      </c>
      <c r="BY23" s="350">
        <v>0</v>
      </c>
      <c r="BZ23" s="350">
        <v>0</v>
      </c>
      <c r="CA23" s="350">
        <v>87</v>
      </c>
      <c r="CB23" s="350">
        <v>48</v>
      </c>
      <c r="CC23" s="350">
        <v>69</v>
      </c>
      <c r="CD23" s="350">
        <v>0</v>
      </c>
      <c r="CE23" s="350">
        <v>0</v>
      </c>
      <c r="CF23" s="350">
        <v>84</v>
      </c>
      <c r="CG23" s="350">
        <v>44</v>
      </c>
      <c r="CH23" s="350">
        <v>0</v>
      </c>
      <c r="CI23" s="350">
        <v>76</v>
      </c>
      <c r="CJ23" s="350">
        <v>73</v>
      </c>
      <c r="CK23" s="350">
        <v>0</v>
      </c>
      <c r="CL23" s="350">
        <v>47</v>
      </c>
      <c r="CM23" s="350">
        <v>0</v>
      </c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2019</v>
      </c>
      <c r="D24" s="57">
        <f t="shared" si="0"/>
        <v>3948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BU24" s="350">
        <v>0</v>
      </c>
      <c r="BV24" s="350">
        <v>53</v>
      </c>
      <c r="BW24" s="350">
        <v>83</v>
      </c>
      <c r="BX24" s="350">
        <v>0</v>
      </c>
      <c r="BY24" s="350">
        <v>0</v>
      </c>
      <c r="BZ24" s="350">
        <v>0</v>
      </c>
      <c r="CA24" s="350">
        <v>30</v>
      </c>
      <c r="CB24" s="350">
        <v>78</v>
      </c>
      <c r="CC24" s="350">
        <v>82</v>
      </c>
      <c r="CD24" s="350">
        <v>0</v>
      </c>
      <c r="CE24" s="350">
        <v>0</v>
      </c>
      <c r="CF24" s="350">
        <v>82</v>
      </c>
      <c r="CG24" s="350">
        <v>85</v>
      </c>
      <c r="CH24" s="350">
        <v>84</v>
      </c>
      <c r="CI24" s="350">
        <v>80</v>
      </c>
      <c r="CJ24" s="350">
        <v>20</v>
      </c>
      <c r="CK24" s="350">
        <v>97</v>
      </c>
      <c r="CL24" s="350">
        <v>73</v>
      </c>
      <c r="CM24" s="350">
        <v>0</v>
      </c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 t="shared" si="0"/>
        <v>3757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BU25" s="350">
        <v>80</v>
      </c>
      <c r="BV25" s="350">
        <v>0</v>
      </c>
      <c r="BW25" s="350">
        <v>96</v>
      </c>
      <c r="BX25" s="350">
        <v>100</v>
      </c>
      <c r="BY25" s="350">
        <v>84</v>
      </c>
      <c r="BZ25" s="350">
        <v>0</v>
      </c>
      <c r="CA25" s="350">
        <v>76</v>
      </c>
      <c r="CB25" s="350">
        <v>82</v>
      </c>
      <c r="CC25" s="350">
        <v>44</v>
      </c>
      <c r="CD25" s="350">
        <v>0</v>
      </c>
      <c r="CE25" s="350">
        <v>0</v>
      </c>
      <c r="CF25" s="350">
        <v>87</v>
      </c>
      <c r="CG25" s="350">
        <v>96</v>
      </c>
      <c r="CH25" s="350">
        <v>0</v>
      </c>
      <c r="CI25" s="350">
        <v>92</v>
      </c>
      <c r="CJ25" s="350">
        <v>44</v>
      </c>
      <c r="CK25" s="350">
        <v>47</v>
      </c>
      <c r="CL25" s="350">
        <v>57</v>
      </c>
      <c r="CM25" s="350">
        <v>0</v>
      </c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3371</v>
      </c>
      <c r="D26" s="57">
        <f t="shared" si="0"/>
        <v>2769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BU26" s="350">
        <v>73</v>
      </c>
      <c r="BV26" s="350">
        <v>0</v>
      </c>
      <c r="BW26" s="350">
        <v>27</v>
      </c>
      <c r="BX26" s="350">
        <v>0</v>
      </c>
      <c r="BY26" s="350">
        <v>0</v>
      </c>
      <c r="BZ26" s="350">
        <v>0</v>
      </c>
      <c r="CA26" s="350">
        <v>52</v>
      </c>
      <c r="CB26" s="350">
        <v>35</v>
      </c>
      <c r="CC26" s="350">
        <v>14</v>
      </c>
      <c r="CD26" s="350">
        <v>0</v>
      </c>
      <c r="CE26" s="350">
        <v>0</v>
      </c>
      <c r="CF26" s="350">
        <v>49</v>
      </c>
      <c r="CG26" s="350">
        <v>79</v>
      </c>
      <c r="CH26" s="350">
        <v>0</v>
      </c>
      <c r="CI26" s="350">
        <v>5</v>
      </c>
      <c r="CJ26" s="350">
        <v>76</v>
      </c>
      <c r="CK26" s="350">
        <v>42</v>
      </c>
      <c r="CL26" s="350">
        <v>40</v>
      </c>
      <c r="CM26" s="350">
        <v>0</v>
      </c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2026</v>
      </c>
      <c r="D27" s="57">
        <f t="shared" si="0"/>
        <v>2982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BU27" s="350">
        <v>0</v>
      </c>
      <c r="BV27" s="350">
        <v>0</v>
      </c>
      <c r="BW27" s="350">
        <v>45</v>
      </c>
      <c r="BX27" s="350">
        <v>0</v>
      </c>
      <c r="BY27" s="350">
        <v>94</v>
      </c>
      <c r="BZ27" s="350">
        <v>0</v>
      </c>
      <c r="CA27" s="350">
        <v>71</v>
      </c>
      <c r="CB27" s="350">
        <v>88</v>
      </c>
      <c r="CC27" s="350">
        <v>38</v>
      </c>
      <c r="CD27" s="350">
        <v>0</v>
      </c>
      <c r="CE27" s="350">
        <v>0</v>
      </c>
      <c r="CF27" s="350">
        <v>12</v>
      </c>
      <c r="CG27" s="350">
        <v>41</v>
      </c>
      <c r="CH27" s="350">
        <v>73</v>
      </c>
      <c r="CI27" s="350">
        <v>25</v>
      </c>
      <c r="CJ27" s="350">
        <v>81</v>
      </c>
      <c r="CK27" s="350">
        <v>0</v>
      </c>
      <c r="CL27" s="350">
        <v>42</v>
      </c>
      <c r="CM27" s="350">
        <v>0</v>
      </c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 t="shared" si="0"/>
        <v>3627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BU28" s="350">
        <v>87</v>
      </c>
      <c r="BV28" s="350">
        <v>0</v>
      </c>
      <c r="BW28" s="350">
        <v>83</v>
      </c>
      <c r="BX28" s="350">
        <v>0</v>
      </c>
      <c r="BY28" s="350">
        <v>0</v>
      </c>
      <c r="BZ28" s="350">
        <v>0</v>
      </c>
      <c r="CA28" s="350">
        <v>72</v>
      </c>
      <c r="CB28" s="350">
        <v>72</v>
      </c>
      <c r="CC28" s="350">
        <v>29</v>
      </c>
      <c r="CD28" s="350">
        <v>0</v>
      </c>
      <c r="CE28" s="350">
        <v>0</v>
      </c>
      <c r="CF28" s="350">
        <v>80</v>
      </c>
      <c r="CG28" s="350">
        <v>73</v>
      </c>
      <c r="CH28" s="350">
        <v>0</v>
      </c>
      <c r="CI28" s="350">
        <v>93</v>
      </c>
      <c r="CJ28" s="350">
        <v>35</v>
      </c>
      <c r="CK28" s="350">
        <v>47</v>
      </c>
      <c r="CL28" s="350">
        <v>70</v>
      </c>
      <c r="CM28" s="350">
        <v>0</v>
      </c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 t="shared" si="0"/>
        <v>3251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BU29" s="350">
        <v>0</v>
      </c>
      <c r="BV29" s="350">
        <v>31</v>
      </c>
      <c r="BW29" s="350">
        <v>72</v>
      </c>
      <c r="BX29" s="350">
        <v>0</v>
      </c>
      <c r="BY29" s="350">
        <v>0</v>
      </c>
      <c r="BZ29" s="350">
        <v>98</v>
      </c>
      <c r="CA29" s="350">
        <v>55</v>
      </c>
      <c r="CB29" s="350">
        <v>61</v>
      </c>
      <c r="CC29" s="350">
        <v>36</v>
      </c>
      <c r="CD29" s="350">
        <v>0</v>
      </c>
      <c r="CE29" s="350">
        <v>0</v>
      </c>
      <c r="CF29" s="350">
        <v>90</v>
      </c>
      <c r="CG29" s="350">
        <v>69</v>
      </c>
      <c r="CH29" s="350">
        <v>0</v>
      </c>
      <c r="CI29" s="350">
        <v>55</v>
      </c>
      <c r="CJ29" s="350">
        <v>50</v>
      </c>
      <c r="CK29" s="350">
        <v>36</v>
      </c>
      <c r="CL29" s="350">
        <v>0</v>
      </c>
      <c r="CM29" s="350">
        <v>0</v>
      </c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2012</v>
      </c>
      <c r="D30" s="57">
        <f t="shared" si="0"/>
        <v>3728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BU30" s="350">
        <v>80</v>
      </c>
      <c r="BV30" s="350">
        <v>55</v>
      </c>
      <c r="BW30" s="350">
        <v>58</v>
      </c>
      <c r="BX30" s="350">
        <v>82</v>
      </c>
      <c r="BY30" s="350">
        <v>80</v>
      </c>
      <c r="BZ30" s="350">
        <v>0</v>
      </c>
      <c r="CA30" s="350">
        <v>56</v>
      </c>
      <c r="CB30" s="350">
        <v>85</v>
      </c>
      <c r="CC30" s="350">
        <v>28</v>
      </c>
      <c r="CD30" s="350">
        <v>0</v>
      </c>
      <c r="CE30" s="350">
        <v>0</v>
      </c>
      <c r="CF30" s="350">
        <v>93</v>
      </c>
      <c r="CG30" s="350">
        <v>87</v>
      </c>
      <c r="CH30" s="350">
        <v>0</v>
      </c>
      <c r="CI30" s="350">
        <v>51</v>
      </c>
      <c r="CJ30" s="350">
        <v>41</v>
      </c>
      <c r="CK30" s="350">
        <v>92</v>
      </c>
      <c r="CL30" s="350">
        <v>97</v>
      </c>
      <c r="CM30" s="350">
        <v>0</v>
      </c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3381</v>
      </c>
      <c r="D31" s="57">
        <f t="shared" si="0"/>
        <v>3387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BU31" s="350">
        <v>0</v>
      </c>
      <c r="BV31" s="350">
        <v>52</v>
      </c>
      <c r="BW31" s="350">
        <v>36</v>
      </c>
      <c r="BX31" s="350">
        <v>0</v>
      </c>
      <c r="BY31" s="350">
        <v>0</v>
      </c>
      <c r="BZ31" s="350">
        <v>0</v>
      </c>
      <c r="CA31" s="350">
        <v>59</v>
      </c>
      <c r="CB31" s="350">
        <v>11</v>
      </c>
      <c r="CC31" s="350">
        <v>0</v>
      </c>
      <c r="CD31" s="350">
        <v>95</v>
      </c>
      <c r="CE31" s="350">
        <v>0</v>
      </c>
      <c r="CF31" s="350">
        <v>56</v>
      </c>
      <c r="CG31" s="350">
        <v>18</v>
      </c>
      <c r="CH31" s="350">
        <v>0</v>
      </c>
      <c r="CI31" s="350">
        <v>60</v>
      </c>
      <c r="CJ31" s="350">
        <v>64</v>
      </c>
      <c r="CK31" s="350">
        <v>81</v>
      </c>
      <c r="CL31" s="350">
        <v>82</v>
      </c>
      <c r="CM31" s="350">
        <v>0</v>
      </c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 t="shared" si="0"/>
        <v>3746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BU32" s="350">
        <v>0</v>
      </c>
      <c r="BV32" s="350">
        <v>35</v>
      </c>
      <c r="BW32" s="350">
        <v>0</v>
      </c>
      <c r="BX32" s="350">
        <v>52</v>
      </c>
      <c r="BY32" s="350">
        <v>0</v>
      </c>
      <c r="BZ32" s="350">
        <v>0</v>
      </c>
      <c r="CA32" s="350">
        <v>71</v>
      </c>
      <c r="CB32" s="350">
        <v>93</v>
      </c>
      <c r="CC32" s="350">
        <v>81</v>
      </c>
      <c r="CD32" s="350">
        <v>0</v>
      </c>
      <c r="CE32" s="350">
        <v>0</v>
      </c>
      <c r="CF32" s="350">
        <v>96</v>
      </c>
      <c r="CG32" s="350">
        <v>65</v>
      </c>
      <c r="CH32" s="350">
        <v>0</v>
      </c>
      <c r="CI32" s="350">
        <v>85</v>
      </c>
      <c r="CJ32" s="350">
        <v>87</v>
      </c>
      <c r="CK32" s="350">
        <v>0</v>
      </c>
      <c r="CL32" s="350">
        <v>28</v>
      </c>
      <c r="CM32" s="350">
        <v>0</v>
      </c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 t="shared" si="0"/>
        <v>2639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BU33" s="350">
        <v>0</v>
      </c>
      <c r="BV33" s="350">
        <v>78</v>
      </c>
      <c r="BW33" s="350">
        <v>36</v>
      </c>
      <c r="BX33" s="350">
        <v>0</v>
      </c>
      <c r="BY33" s="350">
        <v>0</v>
      </c>
      <c r="BZ33" s="350">
        <v>0</v>
      </c>
      <c r="CA33" s="350">
        <v>45</v>
      </c>
      <c r="CB33" s="350">
        <v>59</v>
      </c>
      <c r="CC33" s="350">
        <v>75</v>
      </c>
      <c r="CD33" s="350">
        <v>0</v>
      </c>
      <c r="CE33" s="350">
        <v>0</v>
      </c>
      <c r="CF33" s="350">
        <v>56</v>
      </c>
      <c r="CG33" s="350">
        <v>89</v>
      </c>
      <c r="CH33" s="350">
        <v>0</v>
      </c>
      <c r="CI33" s="350">
        <v>3</v>
      </c>
      <c r="CJ33" s="350">
        <v>57</v>
      </c>
      <c r="CK33" s="350">
        <v>0</v>
      </c>
      <c r="CL33" s="350">
        <v>22</v>
      </c>
      <c r="CM33" s="350">
        <v>0</v>
      </c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 t="shared" si="0"/>
        <v>3425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BU34" s="350">
        <v>0</v>
      </c>
      <c r="BV34" s="350">
        <v>93</v>
      </c>
      <c r="BW34" s="350">
        <v>45</v>
      </c>
      <c r="BX34" s="350">
        <v>0</v>
      </c>
      <c r="BY34" s="350">
        <v>94</v>
      </c>
      <c r="BZ34" s="350">
        <v>0</v>
      </c>
      <c r="CA34" s="350">
        <v>55</v>
      </c>
      <c r="CB34" s="350">
        <v>77</v>
      </c>
      <c r="CC34" s="350">
        <v>89</v>
      </c>
      <c r="CD34" s="350">
        <v>0</v>
      </c>
      <c r="CE34" s="350">
        <v>0</v>
      </c>
      <c r="CF34" s="350">
        <v>47</v>
      </c>
      <c r="CG34" s="350">
        <v>82</v>
      </c>
      <c r="CH34" s="350">
        <v>92</v>
      </c>
      <c r="CI34" s="350">
        <v>35</v>
      </c>
      <c r="CJ34" s="350">
        <v>20</v>
      </c>
      <c r="CK34" s="350">
        <v>65</v>
      </c>
      <c r="CL34" s="350">
        <v>56</v>
      </c>
      <c r="CM34" s="350">
        <v>0</v>
      </c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 t="shared" ref="D35:D66" si="1">SUM(E35:HQ35)</f>
        <v>3422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BU35" s="350">
        <v>0</v>
      </c>
      <c r="BV35" s="350">
        <v>75</v>
      </c>
      <c r="BW35" s="350">
        <v>83</v>
      </c>
      <c r="BX35" s="350">
        <v>52</v>
      </c>
      <c r="BY35" s="350">
        <v>0</v>
      </c>
      <c r="BZ35" s="350">
        <v>0</v>
      </c>
      <c r="CA35" s="350">
        <v>63</v>
      </c>
      <c r="CB35" s="350">
        <v>90</v>
      </c>
      <c r="CC35" s="350">
        <v>80</v>
      </c>
      <c r="CD35" s="350">
        <v>0</v>
      </c>
      <c r="CE35" s="350">
        <v>0</v>
      </c>
      <c r="CF35" s="350">
        <v>35</v>
      </c>
      <c r="CG35" s="350">
        <v>48</v>
      </c>
      <c r="CH35" s="350">
        <v>0</v>
      </c>
      <c r="CI35" s="350">
        <v>31</v>
      </c>
      <c r="CJ35" s="350">
        <v>44</v>
      </c>
      <c r="CK35" s="350">
        <v>100</v>
      </c>
      <c r="CL35" s="350">
        <v>71</v>
      </c>
      <c r="CM35" s="350">
        <v>0</v>
      </c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3396</v>
      </c>
      <c r="D36" s="57">
        <f t="shared" si="1"/>
        <v>3420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BU36" s="350">
        <v>0</v>
      </c>
      <c r="BV36" s="350">
        <v>0</v>
      </c>
      <c r="BW36" s="350">
        <v>85</v>
      </c>
      <c r="BX36" s="350">
        <v>0</v>
      </c>
      <c r="BY36" s="350">
        <v>0</v>
      </c>
      <c r="BZ36" s="350">
        <v>0</v>
      </c>
      <c r="CA36" s="350">
        <v>92</v>
      </c>
      <c r="CB36" s="350">
        <v>42</v>
      </c>
      <c r="CC36" s="350">
        <v>85</v>
      </c>
      <c r="CD36" s="350">
        <v>0</v>
      </c>
      <c r="CE36" s="350">
        <v>0</v>
      </c>
      <c r="CF36" s="350">
        <v>22</v>
      </c>
      <c r="CG36" s="350">
        <v>37</v>
      </c>
      <c r="CH36" s="350">
        <v>0</v>
      </c>
      <c r="CI36" s="350">
        <v>87</v>
      </c>
      <c r="CJ36" s="350">
        <v>9</v>
      </c>
      <c r="CK36" s="350">
        <v>0</v>
      </c>
      <c r="CL36" s="350">
        <v>83</v>
      </c>
      <c r="CM36" s="350">
        <v>0</v>
      </c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2008</v>
      </c>
      <c r="D37" s="57">
        <f t="shared" si="1"/>
        <v>3048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BU37" s="350">
        <v>76</v>
      </c>
      <c r="BV37" s="350">
        <v>0</v>
      </c>
      <c r="BW37" s="350">
        <v>54</v>
      </c>
      <c r="BX37" s="350">
        <v>83</v>
      </c>
      <c r="BY37" s="350">
        <v>76</v>
      </c>
      <c r="BZ37" s="350">
        <v>0</v>
      </c>
      <c r="CA37" s="350">
        <v>97</v>
      </c>
      <c r="CB37" s="350">
        <v>6</v>
      </c>
      <c r="CC37" s="350">
        <v>67</v>
      </c>
      <c r="CD37" s="350">
        <v>97</v>
      </c>
      <c r="CE37" s="350">
        <v>0</v>
      </c>
      <c r="CF37" s="350">
        <v>1</v>
      </c>
      <c r="CG37" s="350">
        <v>12</v>
      </c>
      <c r="CH37" s="350">
        <v>87</v>
      </c>
      <c r="CI37" s="350">
        <v>10</v>
      </c>
      <c r="CJ37" s="350">
        <v>12</v>
      </c>
      <c r="CK37" s="350">
        <v>0</v>
      </c>
      <c r="CL37" s="350">
        <v>0</v>
      </c>
      <c r="CM37" s="350">
        <v>87</v>
      </c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 t="shared" si="1"/>
        <v>3315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BU38" s="350">
        <v>0</v>
      </c>
      <c r="BV38" s="350">
        <v>0</v>
      </c>
      <c r="BW38" s="350">
        <v>0</v>
      </c>
      <c r="BX38" s="350">
        <v>0</v>
      </c>
      <c r="BY38" s="350">
        <v>0</v>
      </c>
      <c r="BZ38" s="350">
        <v>0</v>
      </c>
      <c r="CA38" s="350">
        <v>76</v>
      </c>
      <c r="CB38" s="350">
        <v>96</v>
      </c>
      <c r="CC38" s="350">
        <v>45</v>
      </c>
      <c r="CD38" s="350">
        <v>0</v>
      </c>
      <c r="CE38" s="350">
        <v>0</v>
      </c>
      <c r="CF38" s="350">
        <v>76</v>
      </c>
      <c r="CG38" s="350">
        <v>71</v>
      </c>
      <c r="CH38" s="350">
        <v>0</v>
      </c>
      <c r="CI38" s="350">
        <v>84</v>
      </c>
      <c r="CJ38" s="350">
        <v>97</v>
      </c>
      <c r="CK38" s="350">
        <v>43</v>
      </c>
      <c r="CL38" s="350">
        <v>77</v>
      </c>
      <c r="CM38" s="350">
        <v>0</v>
      </c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 t="shared" si="1"/>
        <v>3390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BU39" s="350">
        <v>0</v>
      </c>
      <c r="BV39" s="350">
        <v>82</v>
      </c>
      <c r="BW39" s="350">
        <v>0</v>
      </c>
      <c r="BX39" s="350">
        <v>58</v>
      </c>
      <c r="BY39" s="350">
        <v>0</v>
      </c>
      <c r="BZ39" s="350">
        <v>0</v>
      </c>
      <c r="CA39" s="350">
        <v>40</v>
      </c>
      <c r="CB39" s="350">
        <v>47</v>
      </c>
      <c r="CC39" s="350">
        <v>83</v>
      </c>
      <c r="CD39" s="350">
        <v>0</v>
      </c>
      <c r="CE39" s="350">
        <v>0</v>
      </c>
      <c r="CF39" s="350">
        <v>4</v>
      </c>
      <c r="CG39" s="350">
        <v>46</v>
      </c>
      <c r="CH39" s="350">
        <v>0</v>
      </c>
      <c r="CI39" s="350">
        <v>11</v>
      </c>
      <c r="CJ39" s="350">
        <v>27</v>
      </c>
      <c r="CK39" s="350">
        <v>73</v>
      </c>
      <c r="CL39" s="350">
        <v>94</v>
      </c>
      <c r="CM39" s="350">
        <v>0</v>
      </c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 t="shared" si="1"/>
        <v>3921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BU40" s="350">
        <v>71</v>
      </c>
      <c r="BV40" s="350">
        <v>38</v>
      </c>
      <c r="BW40" s="350">
        <v>75</v>
      </c>
      <c r="BX40" s="350">
        <v>57</v>
      </c>
      <c r="BY40" s="350">
        <v>0</v>
      </c>
      <c r="BZ40" s="350">
        <v>0</v>
      </c>
      <c r="CA40" s="350">
        <v>0</v>
      </c>
      <c r="CB40" s="350">
        <v>76</v>
      </c>
      <c r="CC40" s="350">
        <v>37</v>
      </c>
      <c r="CD40" s="350">
        <v>0</v>
      </c>
      <c r="CE40" s="350">
        <v>0</v>
      </c>
      <c r="CF40" s="350">
        <v>98</v>
      </c>
      <c r="CG40" s="350">
        <v>86</v>
      </c>
      <c r="CH40" s="350">
        <v>0</v>
      </c>
      <c r="CI40" s="350">
        <v>45</v>
      </c>
      <c r="CJ40" s="350">
        <v>58</v>
      </c>
      <c r="CK40" s="350">
        <v>87</v>
      </c>
      <c r="CL40" s="350">
        <v>86</v>
      </c>
      <c r="CM40" s="350">
        <v>0</v>
      </c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3375</v>
      </c>
      <c r="D41" s="57">
        <f t="shared" si="1"/>
        <v>3930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BU41" s="350">
        <v>99</v>
      </c>
      <c r="BV41" s="350">
        <v>87</v>
      </c>
      <c r="BW41" s="350">
        <v>47</v>
      </c>
      <c r="BX41" s="350">
        <v>0</v>
      </c>
      <c r="BY41" s="350">
        <v>97</v>
      </c>
      <c r="BZ41" s="350">
        <v>0</v>
      </c>
      <c r="CA41" s="350">
        <v>47</v>
      </c>
      <c r="CB41" s="350">
        <v>69</v>
      </c>
      <c r="CC41" s="350">
        <v>17</v>
      </c>
      <c r="CD41" s="350">
        <v>0</v>
      </c>
      <c r="CE41" s="350">
        <v>0</v>
      </c>
      <c r="CF41" s="350">
        <v>27</v>
      </c>
      <c r="CG41" s="350">
        <v>27</v>
      </c>
      <c r="CH41" s="350">
        <v>0</v>
      </c>
      <c r="CI41" s="350">
        <v>39</v>
      </c>
      <c r="CJ41" s="350">
        <v>100</v>
      </c>
      <c r="CK41" s="350">
        <v>83</v>
      </c>
      <c r="CL41" s="350">
        <v>100</v>
      </c>
      <c r="CM41" s="350">
        <v>0</v>
      </c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3400</v>
      </c>
      <c r="D42" s="57">
        <f t="shared" si="1"/>
        <v>3327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BU42" s="350">
        <v>0</v>
      </c>
      <c r="BV42" s="350">
        <v>79</v>
      </c>
      <c r="BW42" s="350">
        <v>42</v>
      </c>
      <c r="BX42" s="350">
        <v>0</v>
      </c>
      <c r="BY42" s="350">
        <v>0</v>
      </c>
      <c r="BZ42" s="350">
        <v>0</v>
      </c>
      <c r="CA42" s="350">
        <v>48</v>
      </c>
      <c r="CB42" s="350">
        <v>45</v>
      </c>
      <c r="CC42" s="350">
        <v>86</v>
      </c>
      <c r="CD42" s="350">
        <v>0</v>
      </c>
      <c r="CE42" s="350">
        <v>0</v>
      </c>
      <c r="CF42" s="350">
        <v>20</v>
      </c>
      <c r="CG42" s="350">
        <v>28</v>
      </c>
      <c r="CH42" s="350">
        <v>0</v>
      </c>
      <c r="CI42" s="350">
        <v>18</v>
      </c>
      <c r="CJ42" s="350">
        <v>3</v>
      </c>
      <c r="CK42" s="350">
        <v>0</v>
      </c>
      <c r="CL42" s="350">
        <v>35</v>
      </c>
      <c r="CM42" s="350">
        <v>93</v>
      </c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3378</v>
      </c>
      <c r="D43" s="57">
        <f t="shared" si="1"/>
        <v>3194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BU43" s="350">
        <v>70</v>
      </c>
      <c r="BV43" s="350">
        <v>54</v>
      </c>
      <c r="BW43" s="350">
        <v>0</v>
      </c>
      <c r="BX43" s="350">
        <v>71</v>
      </c>
      <c r="BY43" s="350">
        <v>0</v>
      </c>
      <c r="BZ43" s="350">
        <v>0</v>
      </c>
      <c r="CA43" s="350">
        <v>41</v>
      </c>
      <c r="CB43" s="350">
        <v>16</v>
      </c>
      <c r="CC43" s="350">
        <v>16</v>
      </c>
      <c r="CD43" s="350">
        <v>0</v>
      </c>
      <c r="CE43" s="350">
        <v>0</v>
      </c>
      <c r="CF43" s="350">
        <v>75</v>
      </c>
      <c r="CG43" s="350">
        <v>1</v>
      </c>
      <c r="CH43" s="350">
        <v>72</v>
      </c>
      <c r="CI43" s="350">
        <v>2</v>
      </c>
      <c r="CJ43" s="350">
        <v>10</v>
      </c>
      <c r="CK43" s="350">
        <v>0</v>
      </c>
      <c r="CL43" s="350">
        <v>22</v>
      </c>
      <c r="CM43" s="350">
        <v>98</v>
      </c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 t="shared" si="1"/>
        <v>3935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BU44" s="350">
        <v>92</v>
      </c>
      <c r="BV44" s="350">
        <v>58</v>
      </c>
      <c r="BW44" s="350">
        <v>98</v>
      </c>
      <c r="BX44" s="350">
        <v>81</v>
      </c>
      <c r="BY44" s="350">
        <v>83</v>
      </c>
      <c r="BZ44" s="350">
        <v>99</v>
      </c>
      <c r="CA44" s="350">
        <v>84</v>
      </c>
      <c r="CB44" s="350">
        <v>12</v>
      </c>
      <c r="CC44" s="350">
        <v>47</v>
      </c>
      <c r="CD44" s="350">
        <v>95</v>
      </c>
      <c r="CE44" s="350">
        <v>0</v>
      </c>
      <c r="CF44" s="350">
        <v>29</v>
      </c>
      <c r="CG44" s="350">
        <v>22</v>
      </c>
      <c r="CH44" s="350">
        <v>88</v>
      </c>
      <c r="CI44" s="350">
        <v>14</v>
      </c>
      <c r="CJ44" s="350">
        <v>34</v>
      </c>
      <c r="CK44" s="350">
        <v>93</v>
      </c>
      <c r="CL44" s="350">
        <v>63</v>
      </c>
      <c r="CM44" s="350">
        <v>0</v>
      </c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3374</v>
      </c>
      <c r="D45" s="57">
        <f t="shared" si="1"/>
        <v>3271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BU45" s="350">
        <v>0</v>
      </c>
      <c r="BV45" s="350">
        <v>85</v>
      </c>
      <c r="BW45" s="350">
        <v>29</v>
      </c>
      <c r="BX45" s="350">
        <v>0</v>
      </c>
      <c r="BY45" s="350">
        <v>0</v>
      </c>
      <c r="BZ45" s="350">
        <v>0</v>
      </c>
      <c r="CA45" s="350">
        <v>0</v>
      </c>
      <c r="CB45" s="350">
        <v>62</v>
      </c>
      <c r="CC45" s="350">
        <v>25</v>
      </c>
      <c r="CD45" s="350">
        <v>0</v>
      </c>
      <c r="CE45" s="350">
        <v>0</v>
      </c>
      <c r="CF45" s="350">
        <v>6</v>
      </c>
      <c r="CG45" s="350">
        <v>55</v>
      </c>
      <c r="CH45" s="350">
        <v>75</v>
      </c>
      <c r="CI45" s="350">
        <v>38</v>
      </c>
      <c r="CJ45" s="350">
        <v>99</v>
      </c>
      <c r="CK45" s="350">
        <v>73</v>
      </c>
      <c r="CL45" s="350">
        <v>78</v>
      </c>
      <c r="CM45" s="350">
        <v>0</v>
      </c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 t="shared" si="1"/>
        <v>3878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BU46" s="350">
        <v>0</v>
      </c>
      <c r="BV46" s="350">
        <v>83</v>
      </c>
      <c r="BW46" s="350">
        <v>0</v>
      </c>
      <c r="BX46" s="350">
        <v>0</v>
      </c>
      <c r="BY46" s="350">
        <v>0</v>
      </c>
      <c r="BZ46" s="350">
        <v>0</v>
      </c>
      <c r="CA46" s="350">
        <v>58</v>
      </c>
      <c r="CB46" s="350">
        <v>100</v>
      </c>
      <c r="CC46" s="350">
        <v>52</v>
      </c>
      <c r="CD46" s="350">
        <v>0</v>
      </c>
      <c r="CE46" s="350">
        <v>0</v>
      </c>
      <c r="CF46" s="350">
        <v>79</v>
      </c>
      <c r="CG46" s="350">
        <v>70</v>
      </c>
      <c r="CH46" s="350">
        <v>0</v>
      </c>
      <c r="CI46" s="350">
        <v>90</v>
      </c>
      <c r="CJ46" s="350">
        <v>78</v>
      </c>
      <c r="CK46" s="350">
        <v>89</v>
      </c>
      <c r="CL46" s="350">
        <v>92</v>
      </c>
      <c r="CM46" s="350">
        <v>0</v>
      </c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4499</v>
      </c>
      <c r="D47" s="57">
        <f t="shared" si="1"/>
        <v>3749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BU47" s="350">
        <v>0</v>
      </c>
      <c r="BV47" s="350">
        <v>50</v>
      </c>
      <c r="BW47" s="350">
        <v>83</v>
      </c>
      <c r="BX47" s="350">
        <v>64</v>
      </c>
      <c r="BY47" s="350">
        <v>74</v>
      </c>
      <c r="BZ47" s="350">
        <v>0</v>
      </c>
      <c r="CA47" s="350">
        <v>80</v>
      </c>
      <c r="CB47" s="350">
        <v>37</v>
      </c>
      <c r="CC47" s="350">
        <v>33</v>
      </c>
      <c r="CD47" s="350">
        <v>0</v>
      </c>
      <c r="CE47" s="350">
        <v>0</v>
      </c>
      <c r="CF47" s="350">
        <v>25</v>
      </c>
      <c r="CG47" s="350">
        <v>76</v>
      </c>
      <c r="CH47" s="350">
        <v>95</v>
      </c>
      <c r="CI47" s="350">
        <v>54</v>
      </c>
      <c r="CJ47" s="350">
        <v>53</v>
      </c>
      <c r="CK47" s="350">
        <v>88</v>
      </c>
      <c r="CL47" s="350">
        <v>79</v>
      </c>
      <c r="CM47" s="350">
        <v>0</v>
      </c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 t="shared" si="1"/>
        <v>3059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BU48" s="350">
        <v>0</v>
      </c>
      <c r="BV48" s="350">
        <v>62</v>
      </c>
      <c r="BW48" s="350">
        <v>0</v>
      </c>
      <c r="BX48" s="350">
        <v>0</v>
      </c>
      <c r="BY48" s="350">
        <v>0</v>
      </c>
      <c r="BZ48" s="350">
        <v>0</v>
      </c>
      <c r="CA48" s="350">
        <v>40</v>
      </c>
      <c r="CB48" s="350">
        <v>25</v>
      </c>
      <c r="CC48" s="350">
        <v>43</v>
      </c>
      <c r="CD48" s="350">
        <v>0</v>
      </c>
      <c r="CE48" s="350">
        <v>0</v>
      </c>
      <c r="CF48" s="350">
        <v>46</v>
      </c>
      <c r="CG48" s="350">
        <v>30</v>
      </c>
      <c r="CH48" s="350">
        <v>0</v>
      </c>
      <c r="CI48" s="350">
        <v>56</v>
      </c>
      <c r="CJ48" s="350">
        <v>88</v>
      </c>
      <c r="CK48" s="350">
        <v>81</v>
      </c>
      <c r="CL48" s="350">
        <v>68</v>
      </c>
      <c r="CM48" s="350">
        <v>0</v>
      </c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 t="shared" si="1"/>
        <v>3924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BU49" s="350">
        <v>0</v>
      </c>
      <c r="BV49" s="350">
        <v>91</v>
      </c>
      <c r="BW49" s="350">
        <v>72</v>
      </c>
      <c r="BX49" s="350">
        <v>95</v>
      </c>
      <c r="BY49" s="350">
        <v>71</v>
      </c>
      <c r="BZ49" s="350">
        <v>0</v>
      </c>
      <c r="CA49" s="350">
        <v>63</v>
      </c>
      <c r="CB49" s="350">
        <v>68</v>
      </c>
      <c r="CC49" s="350">
        <v>23</v>
      </c>
      <c r="CD49" s="350">
        <v>0</v>
      </c>
      <c r="CE49" s="350">
        <v>0</v>
      </c>
      <c r="CF49" s="350">
        <v>39</v>
      </c>
      <c r="CG49" s="350">
        <v>32</v>
      </c>
      <c r="CH49" s="350">
        <v>0</v>
      </c>
      <c r="CI49" s="350">
        <v>82</v>
      </c>
      <c r="CJ49" s="350">
        <v>25</v>
      </c>
      <c r="CK49" s="350">
        <v>98</v>
      </c>
      <c r="CL49" s="350">
        <v>63</v>
      </c>
      <c r="CM49" s="350">
        <v>0</v>
      </c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 t="shared" si="1"/>
        <v>3112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BU50" s="350">
        <v>0</v>
      </c>
      <c r="BV50" s="350">
        <v>0</v>
      </c>
      <c r="BW50" s="350">
        <v>83</v>
      </c>
      <c r="BX50" s="350">
        <v>0</v>
      </c>
      <c r="BY50" s="350">
        <v>0</v>
      </c>
      <c r="BZ50" s="350">
        <v>0</v>
      </c>
      <c r="CA50" s="350">
        <v>0</v>
      </c>
      <c r="CB50" s="350">
        <v>24</v>
      </c>
      <c r="CC50" s="350">
        <v>99</v>
      </c>
      <c r="CD50" s="350">
        <v>0</v>
      </c>
      <c r="CE50" s="350">
        <v>0</v>
      </c>
      <c r="CF50" s="350">
        <v>51</v>
      </c>
      <c r="CG50" s="350">
        <v>62</v>
      </c>
      <c r="CH50" s="350">
        <v>0</v>
      </c>
      <c r="CI50" s="350">
        <v>97</v>
      </c>
      <c r="CJ50" s="350">
        <v>93</v>
      </c>
      <c r="CK50" s="350">
        <v>57</v>
      </c>
      <c r="CL50" s="350">
        <v>0</v>
      </c>
      <c r="CM50" s="350">
        <v>0</v>
      </c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3367</v>
      </c>
      <c r="D51" s="57">
        <f t="shared" si="1"/>
        <v>3119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BU51" s="350">
        <v>72</v>
      </c>
      <c r="BV51" s="350">
        <v>0</v>
      </c>
      <c r="BW51" s="350">
        <v>0</v>
      </c>
      <c r="BX51" s="350">
        <v>52</v>
      </c>
      <c r="BY51" s="350">
        <v>0</v>
      </c>
      <c r="BZ51" s="350">
        <v>0</v>
      </c>
      <c r="CA51" s="350">
        <v>0</v>
      </c>
      <c r="CB51" s="350">
        <v>26</v>
      </c>
      <c r="CC51" s="350">
        <v>0</v>
      </c>
      <c r="CD51" s="350">
        <v>0</v>
      </c>
      <c r="CE51" s="350">
        <v>0</v>
      </c>
      <c r="CF51" s="350">
        <v>91</v>
      </c>
      <c r="CG51" s="350">
        <v>13</v>
      </c>
      <c r="CH51" s="350">
        <v>0</v>
      </c>
      <c r="CI51" s="350">
        <v>7</v>
      </c>
      <c r="CJ51" s="350">
        <v>71</v>
      </c>
      <c r="CK51" s="350">
        <v>0</v>
      </c>
      <c r="CL51" s="350">
        <v>29</v>
      </c>
      <c r="CM51" s="350">
        <v>0</v>
      </c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2027</v>
      </c>
      <c r="D52" s="57">
        <f t="shared" si="1"/>
        <v>2989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BU52" s="350">
        <v>80</v>
      </c>
      <c r="BV52" s="350">
        <v>29</v>
      </c>
      <c r="BW52" s="350">
        <v>60</v>
      </c>
      <c r="BX52" s="350">
        <v>97</v>
      </c>
      <c r="BY52" s="350">
        <v>96</v>
      </c>
      <c r="BZ52" s="350">
        <v>0</v>
      </c>
      <c r="CA52" s="350">
        <v>0</v>
      </c>
      <c r="CB52" s="350">
        <v>15</v>
      </c>
      <c r="CC52" s="350">
        <v>22</v>
      </c>
      <c r="CD52" s="350">
        <v>0</v>
      </c>
      <c r="CE52" s="350">
        <v>0</v>
      </c>
      <c r="CF52" s="350">
        <v>100</v>
      </c>
      <c r="CG52" s="350">
        <v>61</v>
      </c>
      <c r="CH52" s="350">
        <v>0</v>
      </c>
      <c r="CI52" s="350">
        <v>74</v>
      </c>
      <c r="CJ52" s="350">
        <v>26</v>
      </c>
      <c r="CK52" s="350">
        <v>48</v>
      </c>
      <c r="CL52" s="350">
        <v>84</v>
      </c>
      <c r="CM52" s="350">
        <v>0</v>
      </c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3377</v>
      </c>
      <c r="D53" s="57">
        <f t="shared" si="1"/>
        <v>3715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BU53" s="350">
        <v>0</v>
      </c>
      <c r="BV53" s="350">
        <v>52</v>
      </c>
      <c r="BW53" s="350">
        <v>72</v>
      </c>
      <c r="BX53" s="350">
        <v>0</v>
      </c>
      <c r="BY53" s="350">
        <v>0</v>
      </c>
      <c r="BZ53" s="350">
        <v>0</v>
      </c>
      <c r="CA53" s="350">
        <v>32</v>
      </c>
      <c r="CB53" s="350">
        <v>28</v>
      </c>
      <c r="CC53" s="350">
        <v>39</v>
      </c>
      <c r="CD53" s="350">
        <v>0</v>
      </c>
      <c r="CE53" s="350">
        <v>0</v>
      </c>
      <c r="CF53" s="350">
        <v>14</v>
      </c>
      <c r="CG53" s="350">
        <v>36</v>
      </c>
      <c r="CH53" s="350">
        <v>0</v>
      </c>
      <c r="CI53" s="350">
        <v>43</v>
      </c>
      <c r="CJ53" s="350">
        <v>96</v>
      </c>
      <c r="CK53" s="350">
        <v>81</v>
      </c>
      <c r="CL53" s="350">
        <v>96</v>
      </c>
      <c r="CM53" s="350">
        <v>0</v>
      </c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2028</v>
      </c>
      <c r="D54" s="57">
        <f t="shared" si="1"/>
        <v>4138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BU54" s="350">
        <v>0</v>
      </c>
      <c r="BV54" s="350">
        <v>89</v>
      </c>
      <c r="BW54" s="350">
        <v>87</v>
      </c>
      <c r="BX54" s="350">
        <v>59</v>
      </c>
      <c r="BY54" s="350">
        <v>0</v>
      </c>
      <c r="BZ54" s="350">
        <v>0</v>
      </c>
      <c r="CA54" s="350">
        <v>91</v>
      </c>
      <c r="CB54" s="350">
        <v>94</v>
      </c>
      <c r="CC54" s="350">
        <v>60</v>
      </c>
      <c r="CD54" s="350">
        <v>0</v>
      </c>
      <c r="CE54" s="350">
        <v>0</v>
      </c>
      <c r="CF54" s="350">
        <v>68</v>
      </c>
      <c r="CG54" s="350">
        <v>92</v>
      </c>
      <c r="CH54" s="350">
        <v>90</v>
      </c>
      <c r="CI54" s="350">
        <v>81</v>
      </c>
      <c r="CJ54" s="350">
        <v>20</v>
      </c>
      <c r="CK54" s="350">
        <v>65</v>
      </c>
      <c r="CL54" s="350">
        <v>56</v>
      </c>
      <c r="CM54" s="350">
        <v>0</v>
      </c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 t="shared" si="1"/>
        <v>2381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BU55" s="350">
        <v>0</v>
      </c>
      <c r="BV55" s="350">
        <v>92</v>
      </c>
      <c r="BW55" s="350">
        <v>0</v>
      </c>
      <c r="BX55" s="350">
        <v>0</v>
      </c>
      <c r="BY55" s="350">
        <v>0</v>
      </c>
      <c r="BZ55" s="350">
        <v>0</v>
      </c>
      <c r="CA55" s="350">
        <v>0</v>
      </c>
      <c r="CB55" s="350">
        <v>52</v>
      </c>
      <c r="CC55" s="350">
        <v>68</v>
      </c>
      <c r="CD55" s="350">
        <v>0</v>
      </c>
      <c r="CE55" s="350">
        <v>0</v>
      </c>
      <c r="CF55" s="350">
        <v>64</v>
      </c>
      <c r="CG55" s="350">
        <v>43</v>
      </c>
      <c r="CH55" s="350">
        <v>0</v>
      </c>
      <c r="CI55" s="350">
        <v>79</v>
      </c>
      <c r="CJ55" s="350">
        <v>9</v>
      </c>
      <c r="CK55" s="350">
        <v>0</v>
      </c>
      <c r="CL55" s="350">
        <v>0</v>
      </c>
      <c r="CM55" s="350">
        <v>0</v>
      </c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 t="shared" si="1"/>
        <v>4331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BU56" s="350">
        <v>87</v>
      </c>
      <c r="BV56" s="350">
        <v>59</v>
      </c>
      <c r="BW56" s="350">
        <v>89</v>
      </c>
      <c r="BX56" s="350">
        <v>86</v>
      </c>
      <c r="BY56" s="350">
        <v>67</v>
      </c>
      <c r="BZ56" s="350">
        <v>0</v>
      </c>
      <c r="CA56" s="350">
        <v>64</v>
      </c>
      <c r="CB56" s="350">
        <v>49</v>
      </c>
      <c r="CC56" s="350">
        <v>30</v>
      </c>
      <c r="CD56" s="350">
        <v>0</v>
      </c>
      <c r="CE56" s="350">
        <v>0</v>
      </c>
      <c r="CF56" s="350">
        <v>60</v>
      </c>
      <c r="CG56" s="350">
        <v>34</v>
      </c>
      <c r="CH56" s="350">
        <v>0</v>
      </c>
      <c r="CI56" s="350">
        <v>19</v>
      </c>
      <c r="CJ56" s="350">
        <v>74</v>
      </c>
      <c r="CK56" s="350">
        <v>90</v>
      </c>
      <c r="CL56" s="350">
        <v>63</v>
      </c>
      <c r="CM56" s="350">
        <v>0</v>
      </c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3376</v>
      </c>
      <c r="D57" s="57">
        <f t="shared" si="1"/>
        <v>3441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BU57" s="350">
        <v>0</v>
      </c>
      <c r="BV57" s="350">
        <v>60</v>
      </c>
      <c r="BW57" s="350">
        <v>42</v>
      </c>
      <c r="BX57" s="350">
        <v>0</v>
      </c>
      <c r="BY57" s="350">
        <v>0</v>
      </c>
      <c r="BZ57" s="350">
        <v>0</v>
      </c>
      <c r="CA57" s="350">
        <v>34</v>
      </c>
      <c r="CB57" s="350">
        <v>29</v>
      </c>
      <c r="CC57" s="350">
        <v>54</v>
      </c>
      <c r="CD57" s="350">
        <v>0</v>
      </c>
      <c r="CE57" s="350">
        <v>0</v>
      </c>
      <c r="CF57" s="350">
        <v>8</v>
      </c>
      <c r="CG57" s="350">
        <v>47</v>
      </c>
      <c r="CH57" s="350">
        <v>0</v>
      </c>
      <c r="CI57" s="350">
        <v>12</v>
      </c>
      <c r="CJ57" s="350">
        <v>70</v>
      </c>
      <c r="CK57" s="350">
        <v>81</v>
      </c>
      <c r="CL57" s="350">
        <v>98</v>
      </c>
      <c r="CM57" s="350">
        <v>0</v>
      </c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3383</v>
      </c>
      <c r="D58" s="57">
        <f t="shared" si="1"/>
        <v>2787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BU58" s="350">
        <v>0</v>
      </c>
      <c r="BV58" s="350">
        <v>44</v>
      </c>
      <c r="BW58" s="350">
        <v>0</v>
      </c>
      <c r="BX58" s="350">
        <v>69</v>
      </c>
      <c r="BY58" s="350">
        <v>0</v>
      </c>
      <c r="BZ58" s="350">
        <v>0</v>
      </c>
      <c r="CA58" s="350">
        <v>0</v>
      </c>
      <c r="CB58" s="350">
        <v>91</v>
      </c>
      <c r="CC58" s="350">
        <v>9</v>
      </c>
      <c r="CD58" s="350">
        <v>0</v>
      </c>
      <c r="CE58" s="350">
        <v>0</v>
      </c>
      <c r="CF58" s="350">
        <v>32</v>
      </c>
      <c r="CG58" s="350">
        <v>74</v>
      </c>
      <c r="CH58" s="350">
        <v>0</v>
      </c>
      <c r="CI58" s="350">
        <v>20</v>
      </c>
      <c r="CJ58" s="350">
        <v>6</v>
      </c>
      <c r="CK58" s="350">
        <v>0</v>
      </c>
      <c r="CL58" s="350">
        <v>0</v>
      </c>
      <c r="CM58" s="350">
        <v>0</v>
      </c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 t="shared" si="1"/>
        <v>3600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BU59" s="350">
        <v>0</v>
      </c>
      <c r="BV59" s="350">
        <v>50</v>
      </c>
      <c r="BW59" s="350">
        <v>42</v>
      </c>
      <c r="BX59" s="350">
        <v>96</v>
      </c>
      <c r="BY59" s="350">
        <v>72</v>
      </c>
      <c r="BZ59" s="350">
        <v>0</v>
      </c>
      <c r="CA59" s="350">
        <v>94</v>
      </c>
      <c r="CB59" s="350">
        <v>98</v>
      </c>
      <c r="CC59" s="350">
        <v>100</v>
      </c>
      <c r="CD59" s="350">
        <v>0</v>
      </c>
      <c r="CE59" s="350">
        <v>0</v>
      </c>
      <c r="CF59" s="350">
        <v>36</v>
      </c>
      <c r="CG59" s="350">
        <v>56</v>
      </c>
      <c r="CH59" s="350">
        <v>100</v>
      </c>
      <c r="CI59" s="350">
        <v>15</v>
      </c>
      <c r="CJ59" s="350">
        <v>25</v>
      </c>
      <c r="CK59" s="350">
        <v>73</v>
      </c>
      <c r="CL59" s="350">
        <v>63</v>
      </c>
      <c r="CM59" s="350">
        <v>99</v>
      </c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 t="shared" si="1"/>
        <v>3409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BU60" s="350">
        <v>0</v>
      </c>
      <c r="BV60" s="350">
        <v>0</v>
      </c>
      <c r="BW60" s="350">
        <v>32</v>
      </c>
      <c r="BX60" s="350">
        <v>0</v>
      </c>
      <c r="BY60" s="350">
        <v>0</v>
      </c>
      <c r="BZ60" s="350">
        <v>0</v>
      </c>
      <c r="CA60" s="350">
        <v>51</v>
      </c>
      <c r="CB60" s="350">
        <v>46</v>
      </c>
      <c r="CC60" s="350">
        <v>35</v>
      </c>
      <c r="CD60" s="350">
        <v>98</v>
      </c>
      <c r="CE60" s="350">
        <v>0</v>
      </c>
      <c r="CF60" s="350">
        <v>65</v>
      </c>
      <c r="CG60" s="350">
        <v>63</v>
      </c>
      <c r="CH60" s="350">
        <v>0</v>
      </c>
      <c r="CI60" s="350">
        <v>44</v>
      </c>
      <c r="CJ60" s="350">
        <v>47</v>
      </c>
      <c r="CK60" s="350">
        <v>47</v>
      </c>
      <c r="CL60" s="350">
        <v>0</v>
      </c>
      <c r="CM60" s="350">
        <v>0</v>
      </c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 t="shared" si="1"/>
        <v>3918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BU61" s="350">
        <v>87</v>
      </c>
      <c r="BV61" s="350">
        <v>32</v>
      </c>
      <c r="BW61" s="350">
        <v>72</v>
      </c>
      <c r="BX61" s="350">
        <v>69</v>
      </c>
      <c r="BY61" s="350">
        <v>0</v>
      </c>
      <c r="BZ61" s="350">
        <v>0</v>
      </c>
      <c r="CA61" s="350">
        <v>71</v>
      </c>
      <c r="CB61" s="350">
        <v>97</v>
      </c>
      <c r="CC61" s="350">
        <v>62</v>
      </c>
      <c r="CD61" s="350">
        <v>0</v>
      </c>
      <c r="CE61" s="350">
        <v>0</v>
      </c>
      <c r="CF61" s="350">
        <v>74</v>
      </c>
      <c r="CG61" s="350">
        <v>100</v>
      </c>
      <c r="CH61" s="350">
        <v>89</v>
      </c>
      <c r="CI61" s="350">
        <v>47</v>
      </c>
      <c r="CJ61" s="350">
        <v>46</v>
      </c>
      <c r="CK61" s="350">
        <v>0</v>
      </c>
      <c r="CL61" s="350">
        <v>32</v>
      </c>
      <c r="CM61" s="350">
        <v>0</v>
      </c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 t="shared" si="1"/>
        <v>4039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BU62" s="350">
        <v>0</v>
      </c>
      <c r="BV62" s="350">
        <v>58</v>
      </c>
      <c r="BW62" s="350">
        <v>36</v>
      </c>
      <c r="BX62" s="350">
        <v>64</v>
      </c>
      <c r="BY62" s="350">
        <v>0</v>
      </c>
      <c r="BZ62" s="350">
        <v>0</v>
      </c>
      <c r="CA62" s="350">
        <v>97</v>
      </c>
      <c r="CB62" s="350">
        <v>32</v>
      </c>
      <c r="CC62" s="350">
        <v>64</v>
      </c>
      <c r="CD62" s="350">
        <v>0</v>
      </c>
      <c r="CE62" s="350">
        <v>0</v>
      </c>
      <c r="CF62" s="350">
        <v>58</v>
      </c>
      <c r="CG62" s="350">
        <v>80</v>
      </c>
      <c r="CH62" s="350">
        <v>91</v>
      </c>
      <c r="CI62" s="350">
        <v>58</v>
      </c>
      <c r="CJ62" s="350">
        <v>68</v>
      </c>
      <c r="CK62" s="350">
        <v>85</v>
      </c>
      <c r="CL62" s="350">
        <v>88</v>
      </c>
      <c r="CM62" s="350">
        <v>90</v>
      </c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 t="shared" si="1"/>
        <v>3985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BU63" s="350">
        <v>0</v>
      </c>
      <c r="BV63" s="350">
        <v>50</v>
      </c>
      <c r="BW63" s="350">
        <v>32</v>
      </c>
      <c r="BX63" s="350">
        <v>0</v>
      </c>
      <c r="BY63" s="350">
        <v>0</v>
      </c>
      <c r="BZ63" s="350">
        <v>0</v>
      </c>
      <c r="CA63" s="350">
        <v>81</v>
      </c>
      <c r="CB63" s="350">
        <v>43</v>
      </c>
      <c r="CC63" s="350">
        <v>18</v>
      </c>
      <c r="CD63" s="350">
        <v>0</v>
      </c>
      <c r="CE63" s="350">
        <v>0</v>
      </c>
      <c r="CF63" s="350">
        <v>30</v>
      </c>
      <c r="CG63" s="350">
        <v>42</v>
      </c>
      <c r="CH63" s="350">
        <v>0</v>
      </c>
      <c r="CI63" s="350">
        <v>65</v>
      </c>
      <c r="CJ63" s="350">
        <v>75</v>
      </c>
      <c r="CK63" s="350">
        <v>73</v>
      </c>
      <c r="CL63" s="350">
        <v>95</v>
      </c>
      <c r="CM63" s="350">
        <v>0</v>
      </c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3372</v>
      </c>
      <c r="D64" s="57">
        <f t="shared" si="1"/>
        <v>3140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BU64" s="350">
        <v>0</v>
      </c>
      <c r="BV64" s="350">
        <v>38</v>
      </c>
      <c r="BW64" s="350">
        <v>42</v>
      </c>
      <c r="BX64" s="350">
        <v>0</v>
      </c>
      <c r="BY64" s="350">
        <v>0</v>
      </c>
      <c r="BZ64" s="350">
        <v>0</v>
      </c>
      <c r="CA64" s="350">
        <v>46</v>
      </c>
      <c r="CB64" s="350">
        <v>3</v>
      </c>
      <c r="CC64" s="350">
        <v>15</v>
      </c>
      <c r="CD64" s="350">
        <v>0</v>
      </c>
      <c r="CE64" s="350">
        <v>0</v>
      </c>
      <c r="CF64" s="350">
        <v>44</v>
      </c>
      <c r="CG64" s="350">
        <v>19</v>
      </c>
      <c r="CH64" s="350">
        <v>0</v>
      </c>
      <c r="CI64" s="350">
        <v>48</v>
      </c>
      <c r="CJ64" s="350">
        <v>89</v>
      </c>
      <c r="CK64" s="350">
        <v>56</v>
      </c>
      <c r="CL64" s="350">
        <v>91</v>
      </c>
      <c r="CM64" s="350">
        <v>0</v>
      </c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 t="shared" si="1"/>
        <v>3763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BU65" s="350">
        <v>0</v>
      </c>
      <c r="BV65" s="350">
        <v>43</v>
      </c>
      <c r="BW65" s="350">
        <v>85</v>
      </c>
      <c r="BX65" s="350">
        <v>88</v>
      </c>
      <c r="BY65" s="350">
        <v>69</v>
      </c>
      <c r="BZ65" s="350">
        <v>0</v>
      </c>
      <c r="CA65" s="350">
        <v>0</v>
      </c>
      <c r="CB65" s="350">
        <v>35</v>
      </c>
      <c r="CC65" s="350">
        <v>97</v>
      </c>
      <c r="CD65" s="350">
        <v>0</v>
      </c>
      <c r="CE65" s="350">
        <v>0</v>
      </c>
      <c r="CF65" s="350">
        <v>40</v>
      </c>
      <c r="CG65" s="350">
        <v>31</v>
      </c>
      <c r="CH65" s="350">
        <v>0</v>
      </c>
      <c r="CI65" s="350">
        <v>95</v>
      </c>
      <c r="CJ65" s="350">
        <v>30</v>
      </c>
      <c r="CK65" s="350">
        <v>65</v>
      </c>
      <c r="CL65" s="350">
        <v>89</v>
      </c>
      <c r="CM65" s="350">
        <v>0</v>
      </c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 t="shared" si="1"/>
        <v>2497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BU66" s="350">
        <v>0</v>
      </c>
      <c r="BV66" s="350">
        <v>65</v>
      </c>
      <c r="BW66" s="350">
        <v>63</v>
      </c>
      <c r="BX66" s="350">
        <v>0</v>
      </c>
      <c r="BY66" s="350">
        <v>0</v>
      </c>
      <c r="BZ66" s="350">
        <v>0</v>
      </c>
      <c r="CA66" s="350">
        <v>88</v>
      </c>
      <c r="CB66" s="350">
        <v>10</v>
      </c>
      <c r="CC66" s="350">
        <v>0</v>
      </c>
      <c r="CD66" s="350">
        <v>0</v>
      </c>
      <c r="CE66" s="350">
        <v>0</v>
      </c>
      <c r="CF66" s="350">
        <v>57</v>
      </c>
      <c r="CG66" s="350">
        <v>17</v>
      </c>
      <c r="CH66" s="350">
        <v>0</v>
      </c>
      <c r="CI66" s="350">
        <v>66</v>
      </c>
      <c r="CJ66" s="350">
        <v>12</v>
      </c>
      <c r="CK66" s="350">
        <v>0</v>
      </c>
      <c r="CL66" s="350">
        <v>0</v>
      </c>
      <c r="CM66" s="350">
        <v>0</v>
      </c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 t="shared" ref="D67:D98" si="2">SUM(E67:HQ67)</f>
        <v>3649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BU67" s="350">
        <v>0</v>
      </c>
      <c r="BV67" s="350">
        <v>50</v>
      </c>
      <c r="BW67" s="350">
        <v>83</v>
      </c>
      <c r="BX67" s="350">
        <v>93</v>
      </c>
      <c r="BY67" s="350">
        <v>70</v>
      </c>
      <c r="BZ67" s="350">
        <v>0</v>
      </c>
      <c r="CA67" s="350">
        <v>25</v>
      </c>
      <c r="CB67" s="350">
        <v>63</v>
      </c>
      <c r="CC67" s="350">
        <v>77</v>
      </c>
      <c r="CD67" s="350">
        <v>0</v>
      </c>
      <c r="CE67" s="350">
        <v>0</v>
      </c>
      <c r="CF67" s="350">
        <v>97</v>
      </c>
      <c r="CG67" s="350">
        <v>99</v>
      </c>
      <c r="CH67" s="350">
        <v>0</v>
      </c>
      <c r="CI67" s="350">
        <v>62</v>
      </c>
      <c r="CJ67" s="350">
        <v>25</v>
      </c>
      <c r="CK67" s="350">
        <v>73</v>
      </c>
      <c r="CL67" s="350">
        <v>74</v>
      </c>
      <c r="CM67" s="350">
        <v>0</v>
      </c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 t="shared" si="2"/>
        <v>3401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BU68" s="350">
        <v>87</v>
      </c>
      <c r="BV68" s="350">
        <v>0</v>
      </c>
      <c r="BW68" s="350">
        <v>72</v>
      </c>
      <c r="BX68" s="350">
        <v>0</v>
      </c>
      <c r="BY68" s="350">
        <v>0</v>
      </c>
      <c r="BZ68" s="350">
        <v>0</v>
      </c>
      <c r="CA68" s="350">
        <v>71</v>
      </c>
      <c r="CB68" s="350">
        <v>89</v>
      </c>
      <c r="CC68" s="350">
        <v>42</v>
      </c>
      <c r="CD68" s="350">
        <v>0</v>
      </c>
      <c r="CE68" s="350">
        <v>0</v>
      </c>
      <c r="CF68" s="350">
        <v>37</v>
      </c>
      <c r="CG68" s="350">
        <v>66</v>
      </c>
      <c r="CH68" s="350">
        <v>0</v>
      </c>
      <c r="CI68" s="350">
        <v>68</v>
      </c>
      <c r="CJ68" s="350">
        <v>0</v>
      </c>
      <c r="CK68" s="350">
        <v>0</v>
      </c>
      <c r="CL68" s="350">
        <v>35</v>
      </c>
      <c r="CM68" s="350">
        <v>0</v>
      </c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3384</v>
      </c>
      <c r="D69" s="57">
        <f t="shared" si="2"/>
        <v>4280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BU69" s="350">
        <v>0</v>
      </c>
      <c r="BV69" s="350">
        <v>77</v>
      </c>
      <c r="BW69" s="350">
        <v>72</v>
      </c>
      <c r="BX69" s="350">
        <v>0</v>
      </c>
      <c r="BY69" s="350">
        <v>0</v>
      </c>
      <c r="BZ69" s="350">
        <v>0</v>
      </c>
      <c r="CA69" s="350">
        <v>50</v>
      </c>
      <c r="CB69" s="350">
        <v>53</v>
      </c>
      <c r="CC69" s="350">
        <v>32</v>
      </c>
      <c r="CD69" s="350">
        <v>0</v>
      </c>
      <c r="CE69" s="350">
        <v>0</v>
      </c>
      <c r="CF69" s="350">
        <v>52</v>
      </c>
      <c r="CG69" s="350">
        <v>97</v>
      </c>
      <c r="CH69" s="350">
        <v>0</v>
      </c>
      <c r="CI69" s="350">
        <v>16</v>
      </c>
      <c r="CJ69" s="350">
        <v>81</v>
      </c>
      <c r="CK69" s="350">
        <v>65</v>
      </c>
      <c r="CL69" s="350">
        <v>73</v>
      </c>
      <c r="CM69" s="350">
        <v>0</v>
      </c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 t="shared" si="2"/>
        <v>3634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BU70" s="350">
        <v>0</v>
      </c>
      <c r="BV70" s="350">
        <v>30</v>
      </c>
      <c r="BW70" s="350">
        <v>47</v>
      </c>
      <c r="BX70" s="350">
        <v>86</v>
      </c>
      <c r="BY70" s="350">
        <v>99</v>
      </c>
      <c r="BZ70" s="350">
        <v>0</v>
      </c>
      <c r="CA70" s="350">
        <v>45</v>
      </c>
      <c r="CB70" s="350">
        <v>67</v>
      </c>
      <c r="CC70" s="350">
        <v>96</v>
      </c>
      <c r="CD70" s="350">
        <v>0</v>
      </c>
      <c r="CE70" s="350">
        <v>0</v>
      </c>
      <c r="CF70" s="350">
        <v>92</v>
      </c>
      <c r="CG70" s="350">
        <v>95</v>
      </c>
      <c r="CH70" s="350">
        <v>93</v>
      </c>
      <c r="CI70" s="350">
        <v>46</v>
      </c>
      <c r="CJ70" s="350">
        <v>44</v>
      </c>
      <c r="CK70" s="350">
        <v>47</v>
      </c>
      <c r="CL70" s="350">
        <v>32</v>
      </c>
      <c r="CM70" s="350">
        <v>0</v>
      </c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 t="shared" si="2"/>
        <v>3750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BU71" s="350">
        <v>0</v>
      </c>
      <c r="BV71" s="350">
        <v>39</v>
      </c>
      <c r="BW71" s="350">
        <v>32</v>
      </c>
      <c r="BX71" s="350">
        <v>0</v>
      </c>
      <c r="BY71" s="350">
        <v>0</v>
      </c>
      <c r="BZ71" s="350">
        <v>0</v>
      </c>
      <c r="CA71" s="350">
        <v>73</v>
      </c>
      <c r="CB71" s="350">
        <v>87</v>
      </c>
      <c r="CC71" s="350">
        <v>59</v>
      </c>
      <c r="CD71" s="350">
        <v>0</v>
      </c>
      <c r="CE71" s="350">
        <v>0</v>
      </c>
      <c r="CF71" s="350">
        <v>94</v>
      </c>
      <c r="CG71" s="350">
        <v>84</v>
      </c>
      <c r="CH71" s="350">
        <v>0</v>
      </c>
      <c r="CI71" s="350">
        <v>41</v>
      </c>
      <c r="CJ71" s="350">
        <v>94</v>
      </c>
      <c r="CK71" s="350">
        <v>53</v>
      </c>
      <c r="CL71" s="350">
        <v>64</v>
      </c>
      <c r="CM71" s="350">
        <v>0</v>
      </c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 t="shared" si="2"/>
        <v>3706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BU72" s="350">
        <v>93</v>
      </c>
      <c r="BV72" s="350">
        <v>25</v>
      </c>
      <c r="BW72" s="350">
        <v>61</v>
      </c>
      <c r="BX72" s="350">
        <v>75</v>
      </c>
      <c r="BY72" s="350">
        <v>100</v>
      </c>
      <c r="BZ72" s="350">
        <v>0</v>
      </c>
      <c r="CA72" s="350">
        <v>0</v>
      </c>
      <c r="CB72" s="350">
        <v>65</v>
      </c>
      <c r="CC72" s="350">
        <v>71</v>
      </c>
      <c r="CD72" s="350">
        <v>0</v>
      </c>
      <c r="CE72" s="350">
        <v>0</v>
      </c>
      <c r="CF72" s="350">
        <v>45</v>
      </c>
      <c r="CG72" s="350">
        <v>98</v>
      </c>
      <c r="CH72" s="350">
        <v>0</v>
      </c>
      <c r="CI72" s="350">
        <v>58</v>
      </c>
      <c r="CJ72" s="350">
        <v>38</v>
      </c>
      <c r="CK72" s="350">
        <v>0</v>
      </c>
      <c r="CL72" s="350">
        <v>0</v>
      </c>
      <c r="CM72" s="350">
        <v>0</v>
      </c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 t="shared" si="2"/>
        <v>3413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BU73" s="350">
        <v>91</v>
      </c>
      <c r="BV73" s="350">
        <v>0</v>
      </c>
      <c r="BW73" s="350">
        <v>57</v>
      </c>
      <c r="BX73" s="350">
        <v>81</v>
      </c>
      <c r="BY73" s="350">
        <v>83</v>
      </c>
      <c r="BZ73" s="350">
        <v>0</v>
      </c>
      <c r="CA73" s="350">
        <v>89</v>
      </c>
      <c r="CB73" s="350">
        <v>17</v>
      </c>
      <c r="CC73" s="350">
        <v>93</v>
      </c>
      <c r="CD73" s="350">
        <v>0</v>
      </c>
      <c r="CE73" s="350">
        <v>0</v>
      </c>
      <c r="CF73" s="350">
        <v>41</v>
      </c>
      <c r="CG73" s="350">
        <v>35</v>
      </c>
      <c r="CH73" s="350">
        <v>0</v>
      </c>
      <c r="CI73" s="350">
        <v>78</v>
      </c>
      <c r="CJ73" s="350">
        <v>79</v>
      </c>
      <c r="CK73" s="350">
        <v>35</v>
      </c>
      <c r="CL73" s="350">
        <v>0</v>
      </c>
      <c r="CM73" s="350">
        <v>0</v>
      </c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3399</v>
      </c>
      <c r="D74" s="57">
        <f t="shared" si="2"/>
        <v>2860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BU74" s="350">
        <v>0</v>
      </c>
      <c r="BV74" s="350">
        <v>27</v>
      </c>
      <c r="BW74" s="350">
        <v>0</v>
      </c>
      <c r="BX74" s="350">
        <v>72</v>
      </c>
      <c r="BY74" s="350">
        <v>0</v>
      </c>
      <c r="BZ74" s="350">
        <v>0</v>
      </c>
      <c r="CA74" s="350">
        <v>0</v>
      </c>
      <c r="CB74" s="350">
        <v>22</v>
      </c>
      <c r="CC74" s="350">
        <v>27</v>
      </c>
      <c r="CD74" s="350">
        <v>0</v>
      </c>
      <c r="CE74" s="350">
        <v>0</v>
      </c>
      <c r="CF74" s="350">
        <v>95</v>
      </c>
      <c r="CG74" s="350">
        <v>77</v>
      </c>
      <c r="CH74" s="350">
        <v>95</v>
      </c>
      <c r="CI74" s="350">
        <v>36</v>
      </c>
      <c r="CJ74" s="350">
        <v>36</v>
      </c>
      <c r="CK74" s="350">
        <v>0</v>
      </c>
      <c r="CL74" s="350">
        <v>0</v>
      </c>
      <c r="CM74" s="350">
        <v>0</v>
      </c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 t="shared" si="2"/>
        <v>2923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BU75" s="350">
        <v>0</v>
      </c>
      <c r="BV75" s="350">
        <v>0</v>
      </c>
      <c r="BW75" s="350">
        <v>63</v>
      </c>
      <c r="BX75" s="350">
        <v>0</v>
      </c>
      <c r="BY75" s="350">
        <v>0</v>
      </c>
      <c r="BZ75" s="350">
        <v>0</v>
      </c>
      <c r="CA75" s="350">
        <v>38</v>
      </c>
      <c r="CB75" s="350">
        <v>71</v>
      </c>
      <c r="CC75" s="350">
        <v>49</v>
      </c>
      <c r="CD75" s="350">
        <v>0</v>
      </c>
      <c r="CE75" s="350">
        <v>0</v>
      </c>
      <c r="CF75" s="350">
        <v>81</v>
      </c>
      <c r="CG75" s="350">
        <v>75</v>
      </c>
      <c r="CH75" s="350">
        <v>0</v>
      </c>
      <c r="CI75" s="350">
        <v>67</v>
      </c>
      <c r="CJ75" s="350">
        <v>40</v>
      </c>
      <c r="CK75" s="350">
        <v>49</v>
      </c>
      <c r="CL75" s="350">
        <v>35</v>
      </c>
      <c r="CM75" s="350">
        <v>0</v>
      </c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2051</v>
      </c>
      <c r="D76" s="57">
        <f t="shared" si="2"/>
        <v>2777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BU76" s="350">
        <v>89</v>
      </c>
      <c r="BV76" s="350">
        <v>69</v>
      </c>
      <c r="BW76" s="350">
        <v>72</v>
      </c>
      <c r="BX76" s="350">
        <v>0</v>
      </c>
      <c r="BY76" s="350">
        <v>0</v>
      </c>
      <c r="BZ76" s="350">
        <v>0</v>
      </c>
      <c r="CA76" s="350">
        <v>35</v>
      </c>
      <c r="CB76" s="350">
        <v>18</v>
      </c>
      <c r="CC76" s="350">
        <v>9</v>
      </c>
      <c r="CD76" s="350">
        <v>0</v>
      </c>
      <c r="CE76" s="350">
        <v>0</v>
      </c>
      <c r="CF76" s="350">
        <v>11</v>
      </c>
      <c r="CG76" s="350">
        <v>2</v>
      </c>
      <c r="CH76" s="350">
        <v>0</v>
      </c>
      <c r="CI76" s="350">
        <v>40</v>
      </c>
      <c r="CJ76" s="350">
        <v>39</v>
      </c>
      <c r="CK76" s="350">
        <v>81</v>
      </c>
      <c r="CL76" s="350">
        <v>41</v>
      </c>
      <c r="CM76" s="350">
        <v>0</v>
      </c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 t="shared" si="2"/>
        <v>4108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BU77" s="350">
        <v>0</v>
      </c>
      <c r="BV77" s="350">
        <v>86</v>
      </c>
      <c r="BW77" s="350">
        <v>0</v>
      </c>
      <c r="BX77" s="350">
        <v>73</v>
      </c>
      <c r="BY77" s="350">
        <v>0</v>
      </c>
      <c r="BZ77" s="350">
        <v>0</v>
      </c>
      <c r="CA77" s="350">
        <v>93</v>
      </c>
      <c r="CB77" s="350">
        <v>64</v>
      </c>
      <c r="CC77" s="350">
        <v>92</v>
      </c>
      <c r="CD77" s="350">
        <v>0</v>
      </c>
      <c r="CE77" s="350">
        <v>0</v>
      </c>
      <c r="CF77" s="350">
        <v>61</v>
      </c>
      <c r="CG77" s="350">
        <v>38</v>
      </c>
      <c r="CH77" s="350">
        <v>0</v>
      </c>
      <c r="CI77" s="350">
        <v>77</v>
      </c>
      <c r="CJ77" s="350">
        <v>34</v>
      </c>
      <c r="CK77" s="350">
        <v>76</v>
      </c>
      <c r="CL77" s="350">
        <v>63</v>
      </c>
      <c r="CM77" s="350">
        <v>0</v>
      </c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 t="shared" si="2"/>
        <v>3347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BU78" s="350">
        <v>0</v>
      </c>
      <c r="BV78" s="350">
        <v>0</v>
      </c>
      <c r="BW78" s="350">
        <v>36</v>
      </c>
      <c r="BX78" s="350">
        <v>0</v>
      </c>
      <c r="BY78" s="350">
        <v>0</v>
      </c>
      <c r="BZ78" s="350">
        <v>0</v>
      </c>
      <c r="CA78" s="350">
        <v>32</v>
      </c>
      <c r="CB78" s="350">
        <v>8</v>
      </c>
      <c r="CC78" s="350">
        <v>90</v>
      </c>
      <c r="CD78" s="350">
        <v>0</v>
      </c>
      <c r="CE78" s="350">
        <v>0</v>
      </c>
      <c r="CF78" s="350">
        <v>70</v>
      </c>
      <c r="CG78" s="350">
        <v>20</v>
      </c>
      <c r="CH78" s="350">
        <v>97</v>
      </c>
      <c r="CI78" s="350">
        <v>83</v>
      </c>
      <c r="CJ78" s="350">
        <v>61</v>
      </c>
      <c r="CK78" s="350">
        <v>41</v>
      </c>
      <c r="CL78" s="350">
        <v>38</v>
      </c>
      <c r="CM78" s="350">
        <v>0</v>
      </c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2053</v>
      </c>
      <c r="D79" s="57">
        <f t="shared" si="2"/>
        <v>2452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BU79" s="350">
        <v>0</v>
      </c>
      <c r="BV79" s="350">
        <v>70</v>
      </c>
      <c r="BW79" s="350">
        <v>45</v>
      </c>
      <c r="BX79" s="350">
        <v>54</v>
      </c>
      <c r="BY79" s="350">
        <v>94</v>
      </c>
      <c r="BZ79" s="350">
        <v>0</v>
      </c>
      <c r="CA79" s="350">
        <v>0</v>
      </c>
      <c r="CB79" s="350">
        <v>5</v>
      </c>
      <c r="CC79" s="350">
        <v>40</v>
      </c>
      <c r="CD79" s="350">
        <v>100</v>
      </c>
      <c r="CE79" s="350">
        <v>0</v>
      </c>
      <c r="CF79" s="350">
        <v>54</v>
      </c>
      <c r="CG79" s="350">
        <v>10</v>
      </c>
      <c r="CH79" s="350">
        <v>98</v>
      </c>
      <c r="CI79" s="350">
        <v>70</v>
      </c>
      <c r="CJ79" s="350">
        <v>52</v>
      </c>
      <c r="CK79" s="350">
        <v>0</v>
      </c>
      <c r="CL79" s="350">
        <v>0</v>
      </c>
      <c r="CM79" s="350">
        <v>0</v>
      </c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2158</v>
      </c>
      <c r="D80" s="57">
        <f t="shared" si="2"/>
        <v>3258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BU80" s="350">
        <v>0</v>
      </c>
      <c r="BV80" s="350">
        <v>61</v>
      </c>
      <c r="BW80" s="350">
        <v>0</v>
      </c>
      <c r="BX80" s="350">
        <v>86</v>
      </c>
      <c r="BY80" s="350">
        <v>67</v>
      </c>
      <c r="BZ80" s="350">
        <v>0</v>
      </c>
      <c r="CA80" s="350">
        <v>0</v>
      </c>
      <c r="CB80" s="350">
        <v>8</v>
      </c>
      <c r="CC80" s="350">
        <v>20</v>
      </c>
      <c r="CD80" s="350">
        <v>0</v>
      </c>
      <c r="CE80" s="350">
        <v>0</v>
      </c>
      <c r="CF80" s="350">
        <v>15</v>
      </c>
      <c r="CG80" s="350">
        <v>8</v>
      </c>
      <c r="CH80" s="350">
        <v>0</v>
      </c>
      <c r="CI80" s="350">
        <v>88</v>
      </c>
      <c r="CJ80" s="350">
        <v>37</v>
      </c>
      <c r="CK80" s="350">
        <v>65</v>
      </c>
      <c r="CL80" s="350">
        <v>56</v>
      </c>
      <c r="CM80" s="350">
        <v>0</v>
      </c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3379</v>
      </c>
      <c r="D81" s="57">
        <f t="shared" si="2"/>
        <v>2953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BU81" s="350">
        <v>0</v>
      </c>
      <c r="BV81" s="350">
        <v>40</v>
      </c>
      <c r="BW81" s="350">
        <v>52</v>
      </c>
      <c r="BX81" s="350">
        <v>91</v>
      </c>
      <c r="BY81" s="350">
        <v>89</v>
      </c>
      <c r="BZ81" s="350">
        <v>0</v>
      </c>
      <c r="CA81" s="350">
        <v>0</v>
      </c>
      <c r="CB81" s="350">
        <v>27</v>
      </c>
      <c r="CC81" s="350">
        <v>42</v>
      </c>
      <c r="CD81" s="350">
        <v>0</v>
      </c>
      <c r="CE81" s="350">
        <v>0</v>
      </c>
      <c r="CF81" s="350">
        <v>8</v>
      </c>
      <c r="CG81" s="350">
        <v>16</v>
      </c>
      <c r="CH81" s="350">
        <v>0</v>
      </c>
      <c r="CI81" s="350">
        <v>24</v>
      </c>
      <c r="CJ81" s="350">
        <v>83</v>
      </c>
      <c r="CK81" s="350">
        <v>33</v>
      </c>
      <c r="CL81" s="350">
        <v>36</v>
      </c>
      <c r="CM81" s="350">
        <v>97</v>
      </c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 t="shared" si="2"/>
        <v>3550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BU82" s="350">
        <v>0</v>
      </c>
      <c r="BV82" s="350">
        <v>50</v>
      </c>
      <c r="BW82" s="350">
        <v>50</v>
      </c>
      <c r="BX82" s="350">
        <v>87</v>
      </c>
      <c r="BY82" s="350">
        <v>87</v>
      </c>
      <c r="BZ82" s="350">
        <v>0</v>
      </c>
      <c r="CA82" s="350">
        <v>0</v>
      </c>
      <c r="CB82" s="350">
        <v>57</v>
      </c>
      <c r="CC82" s="350">
        <v>87</v>
      </c>
      <c r="CD82" s="350">
        <v>0</v>
      </c>
      <c r="CE82" s="350">
        <v>0</v>
      </c>
      <c r="CF82" s="350">
        <v>90</v>
      </c>
      <c r="CG82" s="350">
        <v>72</v>
      </c>
      <c r="CH82" s="350">
        <v>0</v>
      </c>
      <c r="CI82" s="350">
        <v>49</v>
      </c>
      <c r="CJ82" s="350">
        <v>46</v>
      </c>
      <c r="CK82" s="350">
        <v>73</v>
      </c>
      <c r="CL82" s="350">
        <v>63</v>
      </c>
      <c r="CM82" s="350">
        <v>0</v>
      </c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3382</v>
      </c>
      <c r="D83" s="57">
        <f t="shared" si="2"/>
        <v>2911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BU83" s="350">
        <v>97</v>
      </c>
      <c r="BV83" s="350">
        <v>0</v>
      </c>
      <c r="BW83" s="350">
        <v>0</v>
      </c>
      <c r="BX83" s="350">
        <v>0</v>
      </c>
      <c r="BY83" s="350">
        <v>0</v>
      </c>
      <c r="BZ83" s="350">
        <v>0</v>
      </c>
      <c r="CA83" s="350">
        <v>38</v>
      </c>
      <c r="CB83" s="350">
        <v>13</v>
      </c>
      <c r="CC83" s="350">
        <v>95</v>
      </c>
      <c r="CD83" s="350">
        <v>0</v>
      </c>
      <c r="CE83" s="350">
        <v>0</v>
      </c>
      <c r="CF83" s="350">
        <v>50</v>
      </c>
      <c r="CG83" s="350">
        <v>15</v>
      </c>
      <c r="CH83" s="350">
        <v>0</v>
      </c>
      <c r="CI83" s="350">
        <v>22</v>
      </c>
      <c r="CJ83" s="350">
        <v>0</v>
      </c>
      <c r="CK83" s="350">
        <v>0</v>
      </c>
      <c r="CL83" s="350">
        <v>39</v>
      </c>
      <c r="CM83" s="350">
        <v>0</v>
      </c>
    </row>
    <row r="84" spans="1:187" ht="15.75">
      <c r="A84" s="278" t="s">
        <v>2003</v>
      </c>
      <c r="D84" s="57">
        <f t="shared" si="2"/>
        <v>2936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BU84" s="350">
        <v>0</v>
      </c>
      <c r="BV84" s="350">
        <v>27</v>
      </c>
      <c r="BW84" s="350">
        <v>0</v>
      </c>
      <c r="BX84" s="350">
        <v>0</v>
      </c>
      <c r="BY84" s="350">
        <v>0</v>
      </c>
      <c r="BZ84" s="350">
        <v>0</v>
      </c>
      <c r="CA84" s="350">
        <v>36</v>
      </c>
      <c r="CB84" s="350">
        <v>36</v>
      </c>
      <c r="CC84" s="350">
        <v>12</v>
      </c>
      <c r="CD84" s="350">
        <v>0</v>
      </c>
      <c r="CE84" s="350">
        <v>0</v>
      </c>
      <c r="CF84" s="350">
        <v>9</v>
      </c>
      <c r="CG84" s="350">
        <v>49</v>
      </c>
      <c r="CH84" s="350">
        <v>74</v>
      </c>
      <c r="CI84" s="350">
        <v>50</v>
      </c>
      <c r="CJ84" s="350">
        <v>85</v>
      </c>
      <c r="CK84" s="350">
        <v>0</v>
      </c>
      <c r="CL84" s="350">
        <v>0</v>
      </c>
      <c r="CM84" s="350">
        <v>0</v>
      </c>
    </row>
    <row r="85" spans="1:187" ht="15.75">
      <c r="A85" s="63" t="s">
        <v>3401</v>
      </c>
      <c r="D85" s="57">
        <f t="shared" si="2"/>
        <v>3110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BU85" s="350">
        <v>0</v>
      </c>
      <c r="BV85" s="350">
        <v>0</v>
      </c>
      <c r="BW85" s="350">
        <v>42</v>
      </c>
      <c r="BX85" s="350">
        <v>0</v>
      </c>
      <c r="BY85" s="350">
        <v>0</v>
      </c>
      <c r="BZ85" s="350">
        <v>0</v>
      </c>
      <c r="CA85" s="350">
        <v>53</v>
      </c>
      <c r="CB85" s="350">
        <v>39</v>
      </c>
      <c r="CC85" s="350">
        <v>57</v>
      </c>
      <c r="CD85" s="350">
        <v>0</v>
      </c>
      <c r="CE85" s="350">
        <v>0</v>
      </c>
      <c r="CF85" s="350">
        <v>3</v>
      </c>
      <c r="CG85" s="350">
        <v>6</v>
      </c>
      <c r="CH85" s="350">
        <v>0</v>
      </c>
      <c r="CI85" s="350">
        <v>4</v>
      </c>
      <c r="CJ85" s="350">
        <v>69</v>
      </c>
      <c r="CK85" s="350">
        <v>0</v>
      </c>
      <c r="CL85" s="350">
        <v>47</v>
      </c>
      <c r="CM85" s="350">
        <v>0</v>
      </c>
    </row>
    <row r="86" spans="1:187" ht="15.75">
      <c r="A86" s="278" t="s">
        <v>31</v>
      </c>
      <c r="B86" s="3"/>
      <c r="C86" s="289"/>
      <c r="D86" s="57">
        <f t="shared" si="2"/>
        <v>3998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BU86" s="350">
        <v>0</v>
      </c>
      <c r="BV86" s="350">
        <v>34</v>
      </c>
      <c r="BW86" s="350">
        <v>100</v>
      </c>
      <c r="BX86" s="350">
        <v>0</v>
      </c>
      <c r="BY86" s="350">
        <v>0</v>
      </c>
      <c r="BZ86" s="350">
        <v>0</v>
      </c>
      <c r="CA86" s="350">
        <v>63</v>
      </c>
      <c r="CB86" s="350">
        <v>42</v>
      </c>
      <c r="CC86" s="350">
        <v>26</v>
      </c>
      <c r="CD86" s="350">
        <v>0</v>
      </c>
      <c r="CE86" s="350">
        <v>0</v>
      </c>
      <c r="CF86" s="350">
        <v>38</v>
      </c>
      <c r="CG86" s="350">
        <v>59</v>
      </c>
      <c r="CH86" s="350">
        <v>81</v>
      </c>
      <c r="CI86" s="350">
        <v>94</v>
      </c>
      <c r="CJ86" s="350">
        <v>95</v>
      </c>
      <c r="CK86" s="350">
        <v>95</v>
      </c>
      <c r="CL86" s="350">
        <v>45</v>
      </c>
      <c r="CM86" s="350">
        <v>0</v>
      </c>
    </row>
    <row r="87" spans="1:187" ht="15.75">
      <c r="A87" s="63" t="s">
        <v>790</v>
      </c>
      <c r="B87" s="63"/>
      <c r="C87" s="289"/>
      <c r="D87" s="57">
        <f t="shared" si="2"/>
        <v>4006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BU87" s="350">
        <v>87</v>
      </c>
      <c r="BV87" s="350">
        <v>90</v>
      </c>
      <c r="BW87" s="350">
        <v>94</v>
      </c>
      <c r="BX87" s="350">
        <v>60</v>
      </c>
      <c r="BY87" s="350">
        <v>0</v>
      </c>
      <c r="BZ87" s="350">
        <v>0</v>
      </c>
      <c r="CA87" s="350">
        <v>42</v>
      </c>
      <c r="CB87" s="350">
        <v>14</v>
      </c>
      <c r="CC87" s="350">
        <v>21</v>
      </c>
      <c r="CD87" s="350">
        <v>0</v>
      </c>
      <c r="CE87" s="350">
        <v>0</v>
      </c>
      <c r="CF87" s="350">
        <v>78</v>
      </c>
      <c r="CG87" s="350">
        <v>39</v>
      </c>
      <c r="CH87" s="350">
        <v>0</v>
      </c>
      <c r="CI87" s="350">
        <v>23</v>
      </c>
      <c r="CJ87" s="350">
        <v>77</v>
      </c>
      <c r="CK87" s="350">
        <v>73</v>
      </c>
      <c r="CL87" s="350">
        <v>99</v>
      </c>
      <c r="CM87" s="350">
        <v>0</v>
      </c>
    </row>
    <row r="88" spans="1:187" ht="15.75">
      <c r="A88" s="63" t="s">
        <v>3385</v>
      </c>
      <c r="B88" s="63"/>
      <c r="C88" s="288"/>
      <c r="D88" s="57">
        <f t="shared" si="2"/>
        <v>3479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BU88" s="350">
        <v>0</v>
      </c>
      <c r="BV88" s="350">
        <v>99</v>
      </c>
      <c r="BW88" s="350">
        <v>0</v>
      </c>
      <c r="BX88" s="350">
        <v>0</v>
      </c>
      <c r="BY88" s="350">
        <v>0</v>
      </c>
      <c r="BZ88" s="350">
        <v>0</v>
      </c>
      <c r="CA88" s="350">
        <v>0</v>
      </c>
      <c r="CB88" s="350">
        <v>84</v>
      </c>
      <c r="CC88" s="350">
        <v>24</v>
      </c>
      <c r="CD88" s="350">
        <v>99</v>
      </c>
      <c r="CE88" s="350">
        <v>0</v>
      </c>
      <c r="CF88" s="350">
        <v>23</v>
      </c>
      <c r="CG88" s="350">
        <v>60</v>
      </c>
      <c r="CH88" s="350">
        <v>0</v>
      </c>
      <c r="CI88" s="350">
        <v>1</v>
      </c>
      <c r="CJ88" s="350">
        <v>67</v>
      </c>
      <c r="CK88" s="350">
        <v>82</v>
      </c>
      <c r="CL88" s="350">
        <v>94</v>
      </c>
      <c r="CM88" s="350">
        <v>97</v>
      </c>
    </row>
    <row r="89" spans="1:187" ht="15.75">
      <c r="A89" s="63" t="s">
        <v>755</v>
      </c>
      <c r="B89" s="3"/>
      <c r="C89" s="289"/>
      <c r="D89" s="57">
        <f t="shared" si="2"/>
        <v>3271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BU89" s="350">
        <v>0</v>
      </c>
      <c r="BV89" s="350">
        <v>43</v>
      </c>
      <c r="BW89" s="350">
        <v>0</v>
      </c>
      <c r="BX89" s="350">
        <v>0</v>
      </c>
      <c r="BY89" s="350">
        <v>0</v>
      </c>
      <c r="BZ89" s="350">
        <v>0</v>
      </c>
      <c r="CA89" s="350">
        <v>90</v>
      </c>
      <c r="CB89" s="350">
        <v>55</v>
      </c>
      <c r="CC89" s="350">
        <v>11</v>
      </c>
      <c r="CD89" s="350">
        <v>96</v>
      </c>
      <c r="CE89" s="350">
        <v>0</v>
      </c>
      <c r="CF89" s="350">
        <v>28</v>
      </c>
      <c r="CG89" s="350">
        <v>21</v>
      </c>
      <c r="CH89" s="350">
        <v>77</v>
      </c>
      <c r="CI89" s="350">
        <v>33</v>
      </c>
      <c r="CJ89" s="350">
        <v>63</v>
      </c>
      <c r="CK89" s="350">
        <v>99</v>
      </c>
      <c r="CL89" s="350">
        <v>56</v>
      </c>
      <c r="CM89" s="350">
        <v>0</v>
      </c>
    </row>
    <row r="90" spans="1:187" ht="15.75">
      <c r="A90" s="63" t="s">
        <v>782</v>
      </c>
      <c r="B90" s="63"/>
      <c r="C90" s="289"/>
      <c r="D90" s="57">
        <f t="shared" si="2"/>
        <v>2603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BU90" s="350">
        <v>0</v>
      </c>
      <c r="BV90" s="350">
        <v>95</v>
      </c>
      <c r="BW90" s="350">
        <v>0</v>
      </c>
      <c r="BX90" s="350">
        <v>0</v>
      </c>
      <c r="BY90" s="350">
        <v>0</v>
      </c>
      <c r="BZ90" s="350">
        <v>0</v>
      </c>
      <c r="CA90" s="350">
        <v>34</v>
      </c>
      <c r="CB90" s="350">
        <v>58</v>
      </c>
      <c r="CC90" s="350">
        <v>0</v>
      </c>
      <c r="CD90" s="350">
        <v>0</v>
      </c>
      <c r="CE90" s="350">
        <v>0</v>
      </c>
      <c r="CF90" s="350">
        <v>66</v>
      </c>
      <c r="CG90" s="350">
        <v>54</v>
      </c>
      <c r="CH90" s="350">
        <v>0</v>
      </c>
      <c r="CI90" s="350">
        <v>17</v>
      </c>
      <c r="CJ90" s="350">
        <v>6</v>
      </c>
      <c r="CK90" s="350">
        <v>0</v>
      </c>
      <c r="CL90" s="350">
        <v>65</v>
      </c>
      <c r="CM90" s="350">
        <v>91</v>
      </c>
    </row>
    <row r="91" spans="1:187" ht="15.75">
      <c r="A91" s="63" t="s">
        <v>33</v>
      </c>
      <c r="B91" s="3"/>
      <c r="C91" s="289"/>
      <c r="D91" s="57">
        <f t="shared" si="2"/>
        <v>4149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BU91" s="350">
        <v>0</v>
      </c>
      <c r="BV91" s="350">
        <v>38</v>
      </c>
      <c r="BW91" s="350">
        <v>51</v>
      </c>
      <c r="BX91" s="350">
        <v>98</v>
      </c>
      <c r="BY91" s="350">
        <v>69</v>
      </c>
      <c r="BZ91" s="350">
        <v>97</v>
      </c>
      <c r="CA91" s="350">
        <v>99</v>
      </c>
      <c r="CB91" s="350">
        <v>92</v>
      </c>
      <c r="CC91" s="350">
        <v>58</v>
      </c>
      <c r="CD91" s="350">
        <v>0</v>
      </c>
      <c r="CE91" s="350">
        <v>0</v>
      </c>
      <c r="CF91" s="350">
        <v>42</v>
      </c>
      <c r="CG91" s="350">
        <v>90</v>
      </c>
      <c r="CH91" s="350">
        <v>0</v>
      </c>
      <c r="CI91" s="350">
        <v>86</v>
      </c>
      <c r="CJ91" s="350">
        <v>54</v>
      </c>
      <c r="CK91" s="350">
        <v>56</v>
      </c>
      <c r="CL91" s="350">
        <v>48</v>
      </c>
      <c r="CM91" s="350">
        <v>0</v>
      </c>
    </row>
    <row r="92" spans="1:187" ht="15.75">
      <c r="A92" s="28" t="s">
        <v>37</v>
      </c>
      <c r="B92" s="63"/>
      <c r="C92" s="289"/>
      <c r="D92" s="57">
        <f t="shared" si="2"/>
        <v>3823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BU92" s="350">
        <v>0</v>
      </c>
      <c r="BV92" s="350">
        <v>68</v>
      </c>
      <c r="BW92" s="350">
        <v>75</v>
      </c>
      <c r="BX92" s="350">
        <v>57</v>
      </c>
      <c r="BY92" s="350">
        <v>0</v>
      </c>
      <c r="BZ92" s="350">
        <v>0</v>
      </c>
      <c r="CA92" s="350">
        <v>0</v>
      </c>
      <c r="CB92" s="350">
        <v>66</v>
      </c>
      <c r="CC92" s="350">
        <v>91</v>
      </c>
      <c r="CD92" s="350">
        <v>0</v>
      </c>
      <c r="CE92" s="350">
        <v>0</v>
      </c>
      <c r="CF92" s="350">
        <v>53</v>
      </c>
      <c r="CG92" s="350">
        <v>64</v>
      </c>
      <c r="CH92" s="350">
        <v>0</v>
      </c>
      <c r="CI92" s="350">
        <v>99</v>
      </c>
      <c r="CJ92" s="350">
        <v>15</v>
      </c>
      <c r="CK92" s="350">
        <v>56</v>
      </c>
      <c r="CL92" s="350">
        <v>90</v>
      </c>
      <c r="CM92" s="350">
        <v>0</v>
      </c>
    </row>
    <row r="93" spans="1:187" ht="15.75">
      <c r="A93" s="278" t="s">
        <v>143</v>
      </c>
      <c r="B93" s="3"/>
      <c r="C93" s="289"/>
      <c r="D93" s="57">
        <f t="shared" si="2"/>
        <v>3820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BU93" s="350">
        <v>0</v>
      </c>
      <c r="BV93" s="350">
        <v>0</v>
      </c>
      <c r="BW93" s="350">
        <v>91</v>
      </c>
      <c r="BX93" s="350">
        <v>90</v>
      </c>
      <c r="BY93" s="350">
        <v>89</v>
      </c>
      <c r="BZ93" s="350">
        <v>0</v>
      </c>
      <c r="CA93" s="350">
        <v>63</v>
      </c>
      <c r="CB93" s="350">
        <v>73</v>
      </c>
      <c r="CC93" s="350">
        <v>31</v>
      </c>
      <c r="CD93" s="350">
        <v>0</v>
      </c>
      <c r="CE93" s="350">
        <v>0</v>
      </c>
      <c r="CF93" s="350">
        <v>67</v>
      </c>
      <c r="CG93" s="350">
        <v>68</v>
      </c>
      <c r="CH93" s="350">
        <v>0</v>
      </c>
      <c r="CI93" s="350">
        <v>100</v>
      </c>
      <c r="CJ93" s="350">
        <v>55</v>
      </c>
      <c r="CK93" s="350">
        <v>0</v>
      </c>
      <c r="CL93" s="350">
        <v>26</v>
      </c>
      <c r="CM93" s="350">
        <v>0</v>
      </c>
    </row>
    <row r="94" spans="1:187" ht="15.75">
      <c r="A94" s="219" t="s">
        <v>1662</v>
      </c>
      <c r="B94" s="3"/>
      <c r="C94" s="289"/>
      <c r="D94" s="57">
        <f t="shared" si="2"/>
        <v>3783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BU94" s="350">
        <v>0</v>
      </c>
      <c r="BV94" s="350">
        <v>0</v>
      </c>
      <c r="BW94" s="350">
        <v>83</v>
      </c>
      <c r="BX94" s="350">
        <v>0</v>
      </c>
      <c r="BY94" s="350">
        <v>0</v>
      </c>
      <c r="BZ94" s="350">
        <v>0</v>
      </c>
      <c r="CA94" s="350">
        <v>86</v>
      </c>
      <c r="CB94" s="350">
        <v>60</v>
      </c>
      <c r="CC94" s="350">
        <v>84</v>
      </c>
      <c r="CD94" s="350">
        <v>0</v>
      </c>
      <c r="CE94" s="350">
        <v>0</v>
      </c>
      <c r="CF94" s="350">
        <v>70</v>
      </c>
      <c r="CG94" s="350">
        <v>67</v>
      </c>
      <c r="CH94" s="350">
        <v>0</v>
      </c>
      <c r="CI94" s="350">
        <v>63</v>
      </c>
      <c r="CJ94" s="350">
        <v>49</v>
      </c>
      <c r="CK94" s="350">
        <v>0</v>
      </c>
      <c r="CL94" s="350">
        <v>86</v>
      </c>
      <c r="CM94" s="350">
        <v>0</v>
      </c>
    </row>
    <row r="95" spans="1:187" ht="15.75">
      <c r="A95" s="278" t="s">
        <v>2031</v>
      </c>
      <c r="B95" s="63"/>
      <c r="C95" s="288"/>
      <c r="D95" s="57">
        <f t="shared" si="2"/>
        <v>2915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BU95" s="350">
        <v>0</v>
      </c>
      <c r="BV95" s="350">
        <v>71</v>
      </c>
      <c r="BW95" s="350">
        <v>0</v>
      </c>
      <c r="BX95" s="350">
        <v>69</v>
      </c>
      <c r="BY95" s="350">
        <v>0</v>
      </c>
      <c r="BZ95" s="350">
        <v>0</v>
      </c>
      <c r="CA95" s="350">
        <v>71</v>
      </c>
      <c r="CB95" s="350">
        <v>86</v>
      </c>
      <c r="CC95" s="350">
        <v>79</v>
      </c>
      <c r="CD95" s="350">
        <v>0</v>
      </c>
      <c r="CE95" s="350">
        <v>0</v>
      </c>
      <c r="CF95" s="350">
        <v>31</v>
      </c>
      <c r="CG95" s="350">
        <v>81</v>
      </c>
      <c r="CH95" s="350">
        <v>77</v>
      </c>
      <c r="CI95" s="350">
        <v>64</v>
      </c>
      <c r="CJ95" s="350">
        <v>72</v>
      </c>
      <c r="CK95" s="350">
        <v>0</v>
      </c>
      <c r="CL95" s="350">
        <v>25</v>
      </c>
      <c r="CM95" s="350">
        <v>0</v>
      </c>
    </row>
    <row r="96" spans="1:187" ht="15.75">
      <c r="A96" s="63" t="s">
        <v>180</v>
      </c>
      <c r="B96" s="63"/>
      <c r="C96" s="289"/>
      <c r="D96" s="57">
        <f t="shared" si="2"/>
        <v>3309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BU96" s="350">
        <v>80</v>
      </c>
      <c r="BV96" s="350">
        <v>97</v>
      </c>
      <c r="BW96" s="350">
        <v>56</v>
      </c>
      <c r="BX96" s="350">
        <v>76</v>
      </c>
      <c r="BY96" s="350">
        <v>80</v>
      </c>
      <c r="BZ96" s="350">
        <v>0</v>
      </c>
      <c r="CA96" s="350">
        <v>58</v>
      </c>
      <c r="CB96" s="350">
        <v>83</v>
      </c>
      <c r="CC96" s="350">
        <v>76</v>
      </c>
      <c r="CD96" s="350">
        <v>0</v>
      </c>
      <c r="CE96" s="350">
        <v>0</v>
      </c>
      <c r="CF96" s="350">
        <v>62</v>
      </c>
      <c r="CG96" s="350">
        <v>78</v>
      </c>
      <c r="CH96" s="350">
        <v>0</v>
      </c>
      <c r="CI96" s="350">
        <v>26</v>
      </c>
      <c r="CJ96" s="350">
        <v>92</v>
      </c>
      <c r="CK96" s="350">
        <v>0</v>
      </c>
      <c r="CL96" s="350">
        <v>0</v>
      </c>
      <c r="CM96" s="350">
        <v>0</v>
      </c>
    </row>
    <row r="97" spans="1:91" ht="15.75">
      <c r="A97" s="63" t="s">
        <v>3397</v>
      </c>
      <c r="B97" s="63"/>
      <c r="C97" s="289"/>
      <c r="D97" s="57">
        <f t="shared" si="2"/>
        <v>2937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BU97" s="350">
        <v>0</v>
      </c>
      <c r="BV97" s="350">
        <v>34</v>
      </c>
      <c r="BW97" s="350">
        <v>0</v>
      </c>
      <c r="BX97" s="350">
        <v>0</v>
      </c>
      <c r="BY97" s="350">
        <v>0</v>
      </c>
      <c r="BZ97" s="350">
        <v>0</v>
      </c>
      <c r="CA97" s="350">
        <v>79</v>
      </c>
      <c r="CB97" s="350">
        <v>54</v>
      </c>
      <c r="CC97" s="350">
        <v>14</v>
      </c>
      <c r="CD97" s="350">
        <v>0</v>
      </c>
      <c r="CE97" s="350">
        <v>0</v>
      </c>
      <c r="CF97" s="350">
        <v>18</v>
      </c>
      <c r="CG97" s="350">
        <v>25</v>
      </c>
      <c r="CH97" s="350">
        <v>85</v>
      </c>
      <c r="CI97" s="350">
        <v>37</v>
      </c>
      <c r="CJ97" s="350">
        <v>14</v>
      </c>
      <c r="CK97" s="350">
        <v>53</v>
      </c>
      <c r="CL97" s="350">
        <v>45</v>
      </c>
      <c r="CM97" s="350">
        <v>100</v>
      </c>
    </row>
    <row r="98" spans="1:91" ht="15.75">
      <c r="A98" s="219" t="s">
        <v>1659</v>
      </c>
      <c r="B98" s="63"/>
      <c r="C98" s="288"/>
      <c r="D98" s="57">
        <f t="shared" si="2"/>
        <v>3776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BU98" s="350">
        <v>0</v>
      </c>
      <c r="BV98" s="350">
        <v>81</v>
      </c>
      <c r="BW98" s="350">
        <v>86</v>
      </c>
      <c r="BX98" s="350">
        <v>0</v>
      </c>
      <c r="BY98" s="350">
        <v>0</v>
      </c>
      <c r="BZ98" s="350">
        <v>0</v>
      </c>
      <c r="CA98" s="350">
        <v>0</v>
      </c>
      <c r="CB98" s="350">
        <v>19</v>
      </c>
      <c r="CC98" s="350">
        <v>65</v>
      </c>
      <c r="CD98" s="350">
        <v>0</v>
      </c>
      <c r="CE98" s="350">
        <v>0</v>
      </c>
      <c r="CF98" s="350">
        <v>83</v>
      </c>
      <c r="CG98" s="350">
        <v>14</v>
      </c>
      <c r="CH98" s="350">
        <v>0</v>
      </c>
      <c r="CI98" s="350">
        <v>27</v>
      </c>
      <c r="CJ98" s="350">
        <v>87</v>
      </c>
      <c r="CK98" s="350">
        <v>95</v>
      </c>
      <c r="CL98" s="350">
        <v>75</v>
      </c>
      <c r="CM98" s="350">
        <v>0</v>
      </c>
    </row>
    <row r="99" spans="1:91" ht="15.75">
      <c r="A99" s="28" t="s">
        <v>155</v>
      </c>
      <c r="B99" s="3"/>
      <c r="C99" s="289"/>
      <c r="D99" s="57">
        <f t="shared" ref="D99:D130" si="3">SUM(E99:HQ99)</f>
        <v>3898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BU99" s="350">
        <v>0</v>
      </c>
      <c r="BV99" s="350">
        <v>67</v>
      </c>
      <c r="BW99" s="350">
        <v>83</v>
      </c>
      <c r="BX99" s="350">
        <v>0</v>
      </c>
      <c r="BY99" s="350">
        <v>0</v>
      </c>
      <c r="BZ99" s="350">
        <v>0</v>
      </c>
      <c r="CA99" s="350">
        <v>25</v>
      </c>
      <c r="CB99" s="350">
        <v>95</v>
      </c>
      <c r="CC99" s="350">
        <v>88</v>
      </c>
      <c r="CD99" s="350">
        <v>0</v>
      </c>
      <c r="CE99" s="350">
        <v>0</v>
      </c>
      <c r="CF99" s="350">
        <v>72</v>
      </c>
      <c r="CG99" s="350">
        <v>93</v>
      </c>
      <c r="CH99" s="350">
        <v>0</v>
      </c>
      <c r="CI99" s="350">
        <v>91</v>
      </c>
      <c r="CJ99" s="350">
        <v>20</v>
      </c>
      <c r="CK99" s="350">
        <v>97</v>
      </c>
      <c r="CL99" s="350">
        <v>80</v>
      </c>
      <c r="CM99" s="350">
        <v>0</v>
      </c>
    </row>
    <row r="100" spans="1:91" ht="15.75">
      <c r="A100" s="63" t="s">
        <v>753</v>
      </c>
      <c r="B100" s="63"/>
      <c r="C100" s="288"/>
      <c r="D100" s="57">
        <f t="shared" si="3"/>
        <v>3133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BU100" s="350">
        <v>0</v>
      </c>
      <c r="BV100" s="350">
        <v>0</v>
      </c>
      <c r="BW100" s="350">
        <v>95</v>
      </c>
      <c r="BX100" s="350">
        <v>99</v>
      </c>
      <c r="BY100" s="350">
        <v>95</v>
      </c>
      <c r="BZ100" s="350">
        <v>0</v>
      </c>
      <c r="CA100" s="350">
        <v>25</v>
      </c>
      <c r="CB100" s="350">
        <v>23</v>
      </c>
      <c r="CC100" s="350">
        <v>19</v>
      </c>
      <c r="CD100" s="350">
        <v>0</v>
      </c>
      <c r="CE100" s="350">
        <v>0</v>
      </c>
      <c r="CF100" s="350">
        <v>63</v>
      </c>
      <c r="CG100" s="350">
        <v>26</v>
      </c>
      <c r="CH100" s="350">
        <v>87</v>
      </c>
      <c r="CI100" s="350">
        <v>96</v>
      </c>
      <c r="CJ100" s="350">
        <v>29</v>
      </c>
      <c r="CK100" s="350">
        <v>0</v>
      </c>
      <c r="CL100" s="350">
        <v>24</v>
      </c>
      <c r="CM100" s="350">
        <v>0</v>
      </c>
    </row>
    <row r="101" spans="1:91" ht="15.75">
      <c r="A101" s="278" t="s">
        <v>3368</v>
      </c>
      <c r="B101" s="3"/>
      <c r="C101" s="289"/>
      <c r="D101" s="57">
        <f t="shared" si="3"/>
        <v>3288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BU101" s="350">
        <v>94</v>
      </c>
      <c r="BV101" s="350">
        <v>73</v>
      </c>
      <c r="BW101" s="350">
        <v>0</v>
      </c>
      <c r="BX101" s="350">
        <v>0</v>
      </c>
      <c r="BY101" s="350">
        <v>0</v>
      </c>
      <c r="BZ101" s="350">
        <v>0</v>
      </c>
      <c r="CA101" s="350">
        <v>22</v>
      </c>
      <c r="CB101" s="350">
        <v>33</v>
      </c>
      <c r="CC101" s="350">
        <v>50</v>
      </c>
      <c r="CD101" s="350">
        <v>0</v>
      </c>
      <c r="CE101" s="350">
        <v>0</v>
      </c>
      <c r="CF101" s="350">
        <v>21</v>
      </c>
      <c r="CG101" s="350">
        <v>3</v>
      </c>
      <c r="CH101" s="350">
        <v>0</v>
      </c>
      <c r="CI101" s="350">
        <v>28</v>
      </c>
      <c r="CJ101" s="350">
        <v>63</v>
      </c>
      <c r="CK101" s="350">
        <v>84</v>
      </c>
      <c r="CL101" s="350">
        <v>68</v>
      </c>
      <c r="CM101" s="350">
        <v>95</v>
      </c>
    </row>
    <row r="102" spans="1:91" ht="15.75">
      <c r="A102" s="278" t="s">
        <v>2009</v>
      </c>
      <c r="B102" s="3"/>
      <c r="C102" s="289"/>
      <c r="D102" s="57">
        <f t="shared" si="3"/>
        <v>4175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BU102" s="350">
        <v>0</v>
      </c>
      <c r="BV102" s="350">
        <v>88</v>
      </c>
      <c r="BW102" s="350">
        <v>93</v>
      </c>
      <c r="BX102" s="350">
        <v>81</v>
      </c>
      <c r="BY102" s="350">
        <v>87</v>
      </c>
      <c r="BZ102" s="350">
        <v>0</v>
      </c>
      <c r="CA102" s="350">
        <v>98</v>
      </c>
      <c r="CB102" s="350">
        <v>80</v>
      </c>
      <c r="CC102" s="350">
        <v>72</v>
      </c>
      <c r="CD102" s="350">
        <v>0</v>
      </c>
      <c r="CE102" s="350">
        <v>0</v>
      </c>
      <c r="CF102" s="350">
        <v>20</v>
      </c>
      <c r="CG102" s="350">
        <v>50</v>
      </c>
      <c r="CH102" s="350">
        <v>0</v>
      </c>
      <c r="CI102" s="350">
        <v>98</v>
      </c>
      <c r="CJ102" s="350">
        <v>82</v>
      </c>
      <c r="CK102" s="350">
        <v>0</v>
      </c>
      <c r="CL102" s="350">
        <v>0</v>
      </c>
      <c r="CM102" s="350">
        <v>0</v>
      </c>
    </row>
    <row r="103" spans="1:91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91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91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91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91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91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91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91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91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91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ref="CO3:CU102">
    <sortCondition ref="CO3:CO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5899"/>
  <sheetViews>
    <sheetView topLeftCell="A2794" zoomScaleNormal="100" workbookViewId="0">
      <selection activeCell="B2690" sqref="B2690:S281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3096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3095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2468</v>
      </c>
      <c r="R15" s="3"/>
      <c r="T15" s="219"/>
      <c r="U15" s="63"/>
      <c r="V15" s="289"/>
      <c r="W15" s="338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338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2008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3400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4499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3375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2026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3373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3388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3372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2024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2025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3397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3370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2028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3384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2051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3379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3376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3369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2158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2011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3368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2007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2003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3387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3374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2012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2019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3396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2009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2004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2502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3317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3318</v>
      </c>
      <c r="B112" s="63" t="s">
        <v>3382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3319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3320</v>
      </c>
      <c r="B114" s="278" t="s">
        <v>2027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3321</v>
      </c>
      <c r="B115" s="63" t="s">
        <v>3401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3322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3323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3324</v>
      </c>
      <c r="B118" s="63" t="s">
        <v>3380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3325</v>
      </c>
      <c r="B119" s="278" t="s">
        <v>3367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3326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3327</v>
      </c>
      <c r="B121" s="63" t="s">
        <v>3381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3328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3329</v>
      </c>
      <c r="B123" s="63" t="s">
        <v>3371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3330</v>
      </c>
      <c r="B124" s="63" t="s">
        <v>3385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3331</v>
      </c>
      <c r="B125" s="63" t="s">
        <v>3383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3332</v>
      </c>
      <c r="B126" s="63" t="s">
        <v>3377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3333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3334</v>
      </c>
      <c r="B128" s="63" t="s">
        <v>3378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3335</v>
      </c>
      <c r="B129" s="278" t="s">
        <v>2054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3336</v>
      </c>
      <c r="B130" s="278" t="s">
        <v>2031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3337</v>
      </c>
      <c r="B131" s="63" t="s">
        <v>3399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3338</v>
      </c>
      <c r="B132" s="278" t="s">
        <v>2053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3339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3340</v>
      </c>
      <c r="B134" s="278" t="s">
        <v>2010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4131</v>
      </c>
      <c r="B135" s="278" t="s">
        <v>2005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4132</v>
      </c>
      <c r="B136" s="278" t="s">
        <v>2029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4133</v>
      </c>
      <c r="B137" s="278" t="s">
        <v>2030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2467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2008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3379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3387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3385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2012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2027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3373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3367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2026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4499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3372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3377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3369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2024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3371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2025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2028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2009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3396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3381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3370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2003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3368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3380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3376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3375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2007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2502</v>
      </c>
      <c r="B244" s="63" t="s">
        <v>3388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3317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3318</v>
      </c>
      <c r="B246" s="278" t="s">
        <v>2158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3319</v>
      </c>
      <c r="B247" s="63" t="s">
        <v>3374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3320</v>
      </c>
      <c r="B248" s="63" t="s">
        <v>3397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3321</v>
      </c>
      <c r="B249" s="63" t="s">
        <v>3401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3322</v>
      </c>
      <c r="B250" s="278" t="s">
        <v>2004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3323</v>
      </c>
      <c r="B251" s="278" t="s">
        <v>2011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3324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3325</v>
      </c>
      <c r="B253" s="63" t="s">
        <v>3378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3326</v>
      </c>
      <c r="B254" s="63" t="s">
        <v>3384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3327</v>
      </c>
      <c r="B255" s="63" t="s">
        <v>3382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3328</v>
      </c>
      <c r="B256" s="278" t="s">
        <v>2054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3329</v>
      </c>
      <c r="B257" s="278" t="s">
        <v>2051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3330</v>
      </c>
      <c r="B258" s="278" t="s">
        <v>2031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3331</v>
      </c>
      <c r="B259" s="278" t="s">
        <v>2053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3332</v>
      </c>
      <c r="B260" s="63" t="s">
        <v>3399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3333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3334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3335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3336</v>
      </c>
      <c r="B264" s="278" t="s">
        <v>2019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3337</v>
      </c>
      <c r="B265" s="63" t="s">
        <v>3400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3338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3339</v>
      </c>
      <c r="B267" s="278" t="s">
        <v>2010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3340</v>
      </c>
      <c r="B268" s="278" t="s">
        <v>2005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4131</v>
      </c>
      <c r="B269" s="63" t="s">
        <v>3383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4132</v>
      </c>
      <c r="B270" s="278" t="s">
        <v>2029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4133</v>
      </c>
      <c r="B271" s="278" t="s">
        <v>2030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4861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4860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2454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4862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2003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2019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2007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2008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2012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2009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2011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4499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2024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2051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2027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2010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2031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2158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2028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2026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3397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2054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2030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3388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3380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3387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3381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2025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2004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3372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2053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3382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3399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3374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3400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2502</v>
      </c>
      <c r="B378" s="63" t="s">
        <v>3371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3317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3318</v>
      </c>
      <c r="B380" s="63" t="s">
        <v>3377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3319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3320</v>
      </c>
      <c r="B382" s="63" t="s">
        <v>3373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3321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3322</v>
      </c>
      <c r="B384" s="63" t="s">
        <v>3375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3323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3324</v>
      </c>
      <c r="B386" s="63" t="s">
        <v>3384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3325</v>
      </c>
      <c r="B387" s="63" t="s">
        <v>3369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3326</v>
      </c>
      <c r="B388" s="63" t="s">
        <v>3376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3327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3328</v>
      </c>
      <c r="B390" s="63" t="s">
        <v>3396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3329</v>
      </c>
      <c r="B391" s="63" t="s">
        <v>3383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3330</v>
      </c>
      <c r="B392" s="278" t="s">
        <v>2005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3331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3332</v>
      </c>
      <c r="B394" s="63" t="s">
        <v>3379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3333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3334</v>
      </c>
      <c r="B396" s="63" t="s">
        <v>3370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3335</v>
      </c>
      <c r="B397" s="278" t="s">
        <v>2029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3336</v>
      </c>
      <c r="B398" s="63" t="s">
        <v>3401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3337</v>
      </c>
      <c r="B399" s="278" t="s">
        <v>3367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3338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3339</v>
      </c>
      <c r="B401" s="63" t="s">
        <v>3385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3340</v>
      </c>
      <c r="B402" s="63" t="s">
        <v>3378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4131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4132</v>
      </c>
      <c r="B404" s="278" t="s">
        <v>3368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4133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3138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2456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2528</v>
      </c>
      <c r="R414" s="3"/>
      <c r="S414" s="216" t="s">
        <v>2529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4842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4841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2455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2008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2031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2007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4499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2012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2010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2004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2009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3385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2026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2158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2019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2028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3367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3368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3377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3383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3399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3375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2024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2025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2051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3401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3384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2027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3374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3376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2003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3388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3378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3397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2502</v>
      </c>
      <c r="B512" s="278" t="s">
        <v>2053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3317</v>
      </c>
      <c r="B513" s="63" t="s">
        <v>3381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3318</v>
      </c>
      <c r="B514" s="278" t="s">
        <v>2054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3319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3320</v>
      </c>
      <c r="B516" s="278" t="s">
        <v>2011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3321</v>
      </c>
      <c r="B517" s="63" t="s">
        <v>3396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3322</v>
      </c>
      <c r="B518" s="63" t="s">
        <v>3373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3323</v>
      </c>
      <c r="B519" s="63" t="s">
        <v>3380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3324</v>
      </c>
      <c r="B520" s="63" t="s">
        <v>3371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3325</v>
      </c>
      <c r="B521" s="63" t="s">
        <v>3372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3326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3327</v>
      </c>
      <c r="B523" s="63" t="s">
        <v>3387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3328</v>
      </c>
      <c r="B524" s="63" t="s">
        <v>3400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3329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3330</v>
      </c>
      <c r="B526" s="278" t="s">
        <v>2029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3331</v>
      </c>
      <c r="B527" s="63" t="s">
        <v>3382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3332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3333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3334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3335</v>
      </c>
      <c r="B531" s="63" t="s">
        <v>3369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3336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3337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3338</v>
      </c>
      <c r="B534" s="63" t="s">
        <v>3379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3339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3340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4131</v>
      </c>
      <c r="B537" s="278" t="s">
        <v>2005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4132</v>
      </c>
      <c r="B538" s="278" t="s">
        <v>2030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4133</v>
      </c>
      <c r="B539" s="63" t="s">
        <v>3370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4905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2457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2611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2532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2019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2009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2003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2011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2007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2010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2012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2051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2004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2008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2026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2024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2031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2027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2054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2005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4499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2028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3383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2158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3371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3385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2053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3384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2025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3401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3387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3373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3399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2502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3317</v>
      </c>
      <c r="B647" s="278" t="s">
        <v>2030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3318</v>
      </c>
      <c r="B648" s="63" t="s">
        <v>3381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3319</v>
      </c>
      <c r="B649" s="63" t="s">
        <v>3400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3320</v>
      </c>
      <c r="B650" s="63" t="s">
        <v>3376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3321</v>
      </c>
      <c r="B651" s="278" t="s">
        <v>3367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3322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3323</v>
      </c>
      <c r="B653" s="63" t="s">
        <v>3388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3324</v>
      </c>
      <c r="B654" s="63" t="s">
        <v>3375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3325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3326</v>
      </c>
      <c r="B656" s="278" t="s">
        <v>2029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3327</v>
      </c>
      <c r="B657" s="63" t="s">
        <v>3369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3328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3329</v>
      </c>
      <c r="B659" s="63" t="s">
        <v>3397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3330</v>
      </c>
      <c r="B660" s="63" t="s">
        <v>3396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3331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3332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3333</v>
      </c>
      <c r="B663" s="63" t="s">
        <v>3377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3334</v>
      </c>
      <c r="B664" s="63" t="s">
        <v>3374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3335</v>
      </c>
      <c r="B665" s="278" t="s">
        <v>3368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3336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3337</v>
      </c>
      <c r="B667" s="63" t="s">
        <v>3380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3338</v>
      </c>
      <c r="B668" s="63" t="s">
        <v>3370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3339</v>
      </c>
      <c r="B669" s="63" t="s">
        <v>3378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3340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4131</v>
      </c>
      <c r="B671" s="63" t="s">
        <v>3372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4132</v>
      </c>
      <c r="B672" s="63" t="s">
        <v>3379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4133</v>
      </c>
      <c r="B673" s="63" t="s">
        <v>3382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2458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2459</v>
      </c>
      <c r="S681" s="21" t="s">
        <v>2460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2545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4910</v>
      </c>
      <c r="S684" s="21" t="s">
        <v>2460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2461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2462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2466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2007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2009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2019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2003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2012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2025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2028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2024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2026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4499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2011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2004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2031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2008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2054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2051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2027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2010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2158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3396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3397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3376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3382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3388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3400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3369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3384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3401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3377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2029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3379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2502</v>
      </c>
      <c r="B780" s="278" t="s">
        <v>2053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3317</v>
      </c>
      <c r="B781" s="63" t="s">
        <v>3378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3318</v>
      </c>
      <c r="B782" s="63" t="s">
        <v>3383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3319</v>
      </c>
      <c r="B783" s="63" t="s">
        <v>3375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3320</v>
      </c>
      <c r="B784" s="63" t="s">
        <v>3387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3321</v>
      </c>
      <c r="B785" s="63" t="s">
        <v>3370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3322</v>
      </c>
      <c r="B786" s="278" t="s">
        <v>3368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3323</v>
      </c>
      <c r="B787" s="278" t="s">
        <v>2030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3324</v>
      </c>
      <c r="B788" s="278" t="s">
        <v>2005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3325</v>
      </c>
      <c r="B789" s="63" t="s">
        <v>3374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3326</v>
      </c>
      <c r="B790" s="278" t="s">
        <v>3367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3327</v>
      </c>
      <c r="B791" s="63" t="s">
        <v>3371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3328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3329</v>
      </c>
      <c r="B793" s="63" t="s">
        <v>3372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3330</v>
      </c>
      <c r="B794" s="63" t="s">
        <v>3399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3331</v>
      </c>
      <c r="B795" s="63" t="s">
        <v>3373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3332</v>
      </c>
      <c r="B796" s="63" t="s">
        <v>3381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3333</v>
      </c>
      <c r="B797" s="63" t="s">
        <v>3385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3334</v>
      </c>
      <c r="B798" s="63" t="s">
        <v>3380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3335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3336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3337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3338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3339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3340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4131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4132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4133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2548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2464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2547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2758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2465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2463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4912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2466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2003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2009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2007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2019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2012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2011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2010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2008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2024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2004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2158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2028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4499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2031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2026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2027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2030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2029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2053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2054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3387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3379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3388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2051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3400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3369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3382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2005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3396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2502</v>
      </c>
      <c r="B914" s="278" t="s">
        <v>2025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3317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3318</v>
      </c>
      <c r="B916" s="63" t="s">
        <v>3377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3319</v>
      </c>
      <c r="B917" s="63" t="s">
        <v>3399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3320</v>
      </c>
      <c r="B918" s="63" t="s">
        <v>3372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3321</v>
      </c>
      <c r="B919" s="278" t="s">
        <v>3367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3322</v>
      </c>
      <c r="B920" s="63" t="s">
        <v>3374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3323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3324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3325</v>
      </c>
      <c r="B923" s="63" t="s">
        <v>3381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3326</v>
      </c>
      <c r="B924" s="63" t="s">
        <v>3397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3327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3328</v>
      </c>
      <c r="B926" s="63" t="s">
        <v>3401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3329</v>
      </c>
      <c r="B927" s="63" t="s">
        <v>3373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3330</v>
      </c>
      <c r="B928" s="63" t="s">
        <v>3384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3331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3332</v>
      </c>
      <c r="B930" s="63" t="s">
        <v>3380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3333</v>
      </c>
      <c r="B931" s="63" t="s">
        <v>3376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3334</v>
      </c>
      <c r="B932" s="63" t="s">
        <v>3371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3335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3336</v>
      </c>
      <c r="B934" s="63" t="s">
        <v>3378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3337</v>
      </c>
      <c r="B935" s="63" t="s">
        <v>3375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3338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3339</v>
      </c>
      <c r="B937" s="63" t="s">
        <v>3370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3340</v>
      </c>
      <c r="B938" s="63" t="s">
        <v>3385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4131</v>
      </c>
      <c r="B939" s="63" t="s">
        <v>3383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4132</v>
      </c>
      <c r="B940" s="278" t="s">
        <v>3368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4133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2467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2494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2473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2561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2007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2009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2019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2003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2012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2026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2008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2024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2010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2004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2011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2025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2031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2028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2027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3374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3385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3383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2158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2054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3372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3384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3401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3377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3399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2051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3396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3400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3376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3387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3379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2502</v>
      </c>
      <c r="B1048" s="63" t="s">
        <v>3375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3317</v>
      </c>
      <c r="B1049" s="63" t="s">
        <v>3397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3318</v>
      </c>
      <c r="B1050" s="278" t="s">
        <v>3368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3319</v>
      </c>
      <c r="B1051" s="63" t="s">
        <v>3370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3320</v>
      </c>
      <c r="B1052" s="63" t="s">
        <v>3373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3321</v>
      </c>
      <c r="B1053" s="278" t="s">
        <v>2005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3322</v>
      </c>
      <c r="B1054" s="278" t="s">
        <v>4499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3323</v>
      </c>
      <c r="B1055" s="63" t="s">
        <v>3388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3324</v>
      </c>
      <c r="B1056" s="63" t="s">
        <v>3382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3325</v>
      </c>
      <c r="B1057" s="63" t="s">
        <v>3378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3326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3327</v>
      </c>
      <c r="B1059" s="278" t="s">
        <v>3367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3328</v>
      </c>
      <c r="B1060" s="63" t="s">
        <v>3380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3329</v>
      </c>
      <c r="B1061" s="63" t="s">
        <v>3371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3330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3331</v>
      </c>
      <c r="B1063" s="63" t="s">
        <v>3381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3332</v>
      </c>
      <c r="B1064" s="63" t="s">
        <v>3369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3333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3334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3335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3336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3337</v>
      </c>
      <c r="B1069" s="278" t="s">
        <v>2053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3338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3339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3340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4131</v>
      </c>
      <c r="B1073" s="278" t="s">
        <v>2029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4132</v>
      </c>
      <c r="B1074" s="278" t="s">
        <v>2030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4133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2209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4964</v>
      </c>
      <c r="S1082" s="3" t="s">
        <v>4968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2567</v>
      </c>
      <c r="S1083" s="216" t="s">
        <v>4969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2468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4965</v>
      </c>
      <c r="S1089" s="216" t="s">
        <v>4969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4970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4963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4970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2009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2007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4971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2003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2158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4970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2010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2008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2019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2028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3377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4970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2031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2026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4499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2004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3388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2011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3382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3401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3387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2012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3376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3374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3384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3370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3375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2024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2051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3380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3399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3383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2005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2027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2025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3378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3397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2502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3317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3318</v>
      </c>
      <c r="B1184" s="278" t="s">
        <v>2030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3319</v>
      </c>
      <c r="B1185" s="63" t="s">
        <v>3385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3320</v>
      </c>
      <c r="B1186" s="278" t="s">
        <v>2029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3321</v>
      </c>
      <c r="B1187" s="63" t="s">
        <v>3396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3322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3323</v>
      </c>
      <c r="B1189" s="278" t="s">
        <v>3368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3324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3325</v>
      </c>
      <c r="B1191" s="63" t="s">
        <v>3381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3326</v>
      </c>
      <c r="B1192" s="278" t="s">
        <v>2053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3327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3328</v>
      </c>
      <c r="B1194" s="63" t="s">
        <v>3400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3329</v>
      </c>
      <c r="B1195" s="63" t="s">
        <v>3372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3330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3331</v>
      </c>
      <c r="B1197" s="278" t="s">
        <v>2054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3332</v>
      </c>
      <c r="B1198" s="63" t="s">
        <v>3371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3333</v>
      </c>
      <c r="B1199" s="63" t="s">
        <v>3373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3334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3335</v>
      </c>
      <c r="B1201" s="63" t="s">
        <v>3369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3336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3337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3338</v>
      </c>
      <c r="B1204" s="278" t="s">
        <v>3367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3339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3340</v>
      </c>
      <c r="B1206" s="63" t="s">
        <v>3379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4131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4132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4133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2208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2577</v>
      </c>
      <c r="S1216" s="3" t="s">
        <v>4987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4990</v>
      </c>
      <c r="S1217" s="3" t="s">
        <v>4988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2578</v>
      </c>
      <c r="S1218" s="216" t="s">
        <v>4986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4986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2579</v>
      </c>
      <c r="S1220" s="3" t="s">
        <v>4987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2469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4989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2011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4989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2007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2003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2019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2009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2012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2054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2004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2158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2027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2026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2024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2028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2053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3373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3388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3387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2031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3396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3369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3372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3381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3400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3379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3399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4499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3374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2008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3371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3377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3384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3376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2051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3382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3397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2502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3317</v>
      </c>
      <c r="B1317" s="278" t="s">
        <v>2030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3318</v>
      </c>
      <c r="B1318" s="278" t="s">
        <v>3367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3319</v>
      </c>
      <c r="B1319" s="63" t="s">
        <v>3385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3320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3321</v>
      </c>
      <c r="B1321" s="278" t="s">
        <v>2010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3322</v>
      </c>
      <c r="B1322" s="278" t="s">
        <v>2025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3323</v>
      </c>
      <c r="B1323" s="63" t="s">
        <v>3370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3324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3325</v>
      </c>
      <c r="B1325" s="63" t="s">
        <v>3380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3326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3327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3328</v>
      </c>
      <c r="B1328" s="278" t="s">
        <v>2029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3329</v>
      </c>
      <c r="B1329" s="63" t="s">
        <v>3383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3330</v>
      </c>
      <c r="B1330" s="63" t="s">
        <v>3378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3331</v>
      </c>
      <c r="B1331" s="63" t="s">
        <v>3375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3332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3333</v>
      </c>
      <c r="B1333" s="278" t="s">
        <v>2005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3334</v>
      </c>
      <c r="B1334" s="63" t="s">
        <v>3401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3335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3336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3337</v>
      </c>
      <c r="B1337" s="278" t="s">
        <v>3368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3338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3339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3340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4131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4132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4133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3530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4973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4972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2568</v>
      </c>
      <c r="S1360" s="216" t="s">
        <v>4972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4972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4972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4972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4972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2024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2007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2008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2026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2019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2009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2011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2031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2012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2051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2003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2053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2158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2054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3385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4972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2028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2025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4499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3372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2010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2004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3383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2027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3369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3401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3374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3375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3384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3376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3373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3379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3387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3381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3400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3367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2502</v>
      </c>
      <c r="B1450" s="63" t="s">
        <v>3377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3317</v>
      </c>
      <c r="B1451" s="278" t="s">
        <v>3368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3318</v>
      </c>
      <c r="B1452" s="63" t="s">
        <v>3378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3319</v>
      </c>
      <c r="B1453" s="63" t="s">
        <v>3396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3320</v>
      </c>
      <c r="B1454" s="63" t="s">
        <v>3397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3321</v>
      </c>
      <c r="B1455" s="63" t="s">
        <v>3370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3322</v>
      </c>
      <c r="B1456" s="63" t="s">
        <v>3399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3323</v>
      </c>
      <c r="B1457" s="63" t="s">
        <v>3371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3324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3325</v>
      </c>
      <c r="B1459" s="63" t="s">
        <v>3380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3326</v>
      </c>
      <c r="B1460" s="63" t="s">
        <v>3388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3327</v>
      </c>
      <c r="B1461" s="63" t="s">
        <v>3382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3328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3329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3330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3331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3332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3333</v>
      </c>
      <c r="B1467" s="278" t="s">
        <v>2005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3334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3335</v>
      </c>
      <c r="B1469" s="278" t="s">
        <v>2029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3336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3337</v>
      </c>
      <c r="B1471" s="278" t="s">
        <v>2030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3338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3339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3340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4131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4132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4133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4977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2467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4979</v>
      </c>
      <c r="S1489" s="216" t="s">
        <v>2470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4978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2462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2007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2009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2010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2026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2003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2004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2011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2008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2024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2019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2012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2025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3372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3383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2031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3401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4499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3376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3385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2158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3367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2028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3377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3384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2005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3380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3387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2027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3399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3378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2502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3317</v>
      </c>
      <c r="B1585" s="278" t="s">
        <v>3368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3318</v>
      </c>
      <c r="B1586" s="63" t="s">
        <v>3382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3319</v>
      </c>
      <c r="B1587" s="278" t="s">
        <v>2051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3320</v>
      </c>
      <c r="B1588" s="63" t="s">
        <v>3374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3321</v>
      </c>
      <c r="B1589" s="63" t="s">
        <v>3371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3322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3323</v>
      </c>
      <c r="B1591" s="278" t="s">
        <v>2053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3324</v>
      </c>
      <c r="B1592" s="63" t="s">
        <v>3388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3325</v>
      </c>
      <c r="B1593" s="63" t="s">
        <v>3400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3326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3327</v>
      </c>
      <c r="B1595" s="63" t="s">
        <v>3396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3328</v>
      </c>
      <c r="B1596" s="278" t="s">
        <v>2029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3329</v>
      </c>
      <c r="B1597" s="63" t="s">
        <v>3381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3330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3331</v>
      </c>
      <c r="B1599" s="63" t="s">
        <v>3379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3332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3333</v>
      </c>
      <c r="B1601" s="63" t="s">
        <v>3369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3334</v>
      </c>
      <c r="B1602" s="63" t="s">
        <v>3370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3335</v>
      </c>
      <c r="B1603" s="63" t="s">
        <v>3373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3336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3337</v>
      </c>
      <c r="B1605" s="63" t="s">
        <v>3397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3338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3339</v>
      </c>
      <c r="B1607" s="63" t="s">
        <v>3375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3340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4131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4132</v>
      </c>
      <c r="B1610" s="278" t="s">
        <v>2054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4133</v>
      </c>
      <c r="B1611" s="278" t="s">
        <v>2030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2587</v>
      </c>
      <c r="S1618" s="216" t="s">
        <v>2588</v>
      </c>
      <c r="T1618" s="63"/>
      <c r="U1618" s="63"/>
      <c r="V1618" s="361"/>
      <c r="W1618" s="338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8"/>
      <c r="U1619" s="63"/>
      <c r="V1619" s="348"/>
      <c r="W1619" s="338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5026</v>
      </c>
      <c r="T1620" s="225"/>
      <c r="U1620" s="63"/>
      <c r="V1620" s="348"/>
      <c r="W1620" s="338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2468</v>
      </c>
      <c r="T1621" s="278"/>
      <c r="U1621" s="63"/>
      <c r="V1621" s="348"/>
      <c r="W1621" s="338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8"/>
      <c r="W1622" s="338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8"/>
      <c r="W1623" s="338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2589</v>
      </c>
      <c r="S1624" s="3" t="s">
        <v>1767</v>
      </c>
      <c r="T1624" s="63"/>
      <c r="U1624" s="63"/>
      <c r="V1624" s="361"/>
      <c r="W1624" s="338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2822</v>
      </c>
      <c r="S1625" s="216" t="s">
        <v>1767</v>
      </c>
      <c r="T1625" s="278"/>
      <c r="U1625" s="63"/>
      <c r="V1625" s="348"/>
      <c r="W1625" s="338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8"/>
      <c r="U1626" s="63"/>
      <c r="V1626" s="348"/>
      <c r="W1626" s="338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1"/>
      <c r="W1627" s="338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8"/>
      <c r="W1628" s="338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8"/>
      <c r="W1629" s="338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8"/>
      <c r="U1630" s="63"/>
      <c r="V1630" s="348"/>
      <c r="W1630" s="338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8"/>
      <c r="W1631" s="338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8"/>
      <c r="U1632" s="63"/>
      <c r="V1632" s="348"/>
      <c r="W1632" s="338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1"/>
      <c r="W1633" s="338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8"/>
      <c r="W1634" s="338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8"/>
      <c r="U1635" s="63"/>
      <c r="V1635" s="348"/>
      <c r="W1635" s="338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1"/>
      <c r="W1636" s="338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1"/>
      <c r="W1637" s="338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8"/>
      <c r="U1638" s="63"/>
      <c r="V1638" s="349"/>
      <c r="W1638" s="338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8"/>
      <c r="U1639" s="63"/>
      <c r="V1639" s="348"/>
      <c r="W1639" s="338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8"/>
      <c r="U1640" s="63"/>
      <c r="V1640" s="348"/>
      <c r="W1640" s="338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1"/>
      <c r="W1641" s="338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8"/>
      <c r="U1642" s="63"/>
      <c r="V1642" s="348"/>
      <c r="W1642" s="338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8"/>
      <c r="W1643" s="338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8"/>
      <c r="W1644" s="338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8"/>
      <c r="U1645" s="63"/>
      <c r="V1645" s="348"/>
      <c r="W1645" s="338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1"/>
      <c r="W1646" s="338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8"/>
      <c r="U1647" s="63"/>
      <c r="V1647" s="349"/>
      <c r="W1647" s="338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8"/>
      <c r="U1648" s="63"/>
      <c r="V1648" s="349"/>
      <c r="W1648" s="338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8"/>
      <c r="W1649" s="338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8"/>
      <c r="U1650" s="63"/>
      <c r="V1650" s="348"/>
      <c r="W1650" s="338"/>
      <c r="X1650" s="63"/>
      <c r="Z1650" s="50">
        <v>62</v>
      </c>
    </row>
    <row r="1651" spans="1:26" ht="15">
      <c r="A1651" s="28" t="s">
        <v>278</v>
      </c>
      <c r="B1651" s="278" t="s">
        <v>2004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1"/>
      <c r="W1651" s="338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8"/>
      <c r="U1652" s="63"/>
      <c r="V1652" s="349"/>
      <c r="W1652" s="338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8"/>
      <c r="U1653" s="63"/>
      <c r="V1653" s="348"/>
      <c r="W1653" s="338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8"/>
      <c r="W1654" s="338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8"/>
      <c r="W1655" s="338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1"/>
      <c r="W1656" s="338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1"/>
      <c r="W1657" s="338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1"/>
      <c r="W1658" s="338"/>
      <c r="X1658" s="63"/>
      <c r="Z1658" s="50">
        <v>47</v>
      </c>
    </row>
    <row r="1659" spans="1:26" ht="15">
      <c r="A1659" s="28" t="s">
        <v>751</v>
      </c>
      <c r="B1659" s="278" t="s">
        <v>2008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8"/>
      <c r="W1659" s="338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1"/>
      <c r="W1660" s="338"/>
      <c r="X1660" s="63"/>
      <c r="Z1660" s="50">
        <v>76</v>
      </c>
    </row>
    <row r="1661" spans="1:26" ht="15">
      <c r="A1661" s="28" t="s">
        <v>756</v>
      </c>
      <c r="B1661" s="278" t="s">
        <v>2026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8"/>
      <c r="U1661" s="63"/>
      <c r="V1661" s="348"/>
      <c r="W1661" s="338"/>
      <c r="X1661" s="63"/>
      <c r="Z1661" s="50">
        <v>73</v>
      </c>
    </row>
    <row r="1662" spans="1:26" ht="15">
      <c r="A1662" s="28" t="s">
        <v>761</v>
      </c>
      <c r="B1662" s="278" t="s">
        <v>2007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8"/>
      <c r="U1662" s="63"/>
      <c r="V1662" s="348"/>
      <c r="W1662" s="338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8"/>
      <c r="W1663" s="338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8"/>
      <c r="W1664" s="338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8"/>
      <c r="W1665" s="338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8"/>
      <c r="U1666" s="63"/>
      <c r="V1666" s="349"/>
      <c r="W1666" s="338"/>
      <c r="X1666" s="63"/>
      <c r="Z1666" s="50">
        <v>54</v>
      </c>
    </row>
    <row r="1667" spans="1:26" ht="15">
      <c r="A1667" s="28" t="s">
        <v>781</v>
      </c>
      <c r="B1667" s="278" t="s">
        <v>4499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8"/>
      <c r="U1667" s="63"/>
      <c r="V1667" s="348"/>
      <c r="W1667" s="338"/>
      <c r="X1667" s="63"/>
      <c r="Z1667" s="50">
        <v>2</v>
      </c>
    </row>
    <row r="1668" spans="1:26" ht="15">
      <c r="A1668" s="28" t="s">
        <v>785</v>
      </c>
      <c r="B1668" s="278" t="s">
        <v>2031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1"/>
      <c r="W1668" s="338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8"/>
      <c r="U1669" s="63"/>
      <c r="V1669" s="348"/>
      <c r="W1669" s="338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8"/>
      <c r="W1670" s="338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8"/>
      <c r="W1671" s="338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1"/>
      <c r="W1672" s="338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1"/>
      <c r="W1673" s="338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8"/>
      <c r="W1674" s="338"/>
      <c r="X1674" s="63"/>
      <c r="Z1674" s="50">
        <v>39</v>
      </c>
    </row>
    <row r="1675" spans="1:26" ht="15">
      <c r="A1675" s="28" t="s">
        <v>798</v>
      </c>
      <c r="B1675" s="278" t="s">
        <v>2019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8"/>
      <c r="U1675" s="63"/>
      <c r="V1675" s="348"/>
      <c r="W1675" s="338"/>
      <c r="X1675" s="63"/>
      <c r="Z1675" s="50">
        <v>40</v>
      </c>
    </row>
    <row r="1676" spans="1:26" ht="15">
      <c r="A1676" s="28" t="s">
        <v>799</v>
      </c>
      <c r="B1676" s="278" t="s">
        <v>2054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8"/>
      <c r="W1676" s="338"/>
      <c r="X1676" s="63"/>
      <c r="Z1676" s="50">
        <v>48</v>
      </c>
    </row>
    <row r="1677" spans="1:26" ht="15">
      <c r="A1677" s="28" t="s">
        <v>802</v>
      </c>
      <c r="B1677" s="63" t="s">
        <v>3385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8"/>
      <c r="W1677" s="338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9"/>
      <c r="W1678" s="338"/>
      <c r="X1678" s="63"/>
      <c r="Z1678" s="50">
        <v>96</v>
      </c>
    </row>
    <row r="1679" spans="1:26" ht="15">
      <c r="A1679" s="28" t="s">
        <v>897</v>
      </c>
      <c r="B1679" s="278" t="s">
        <v>2158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1"/>
      <c r="W1679" s="338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8"/>
      <c r="W1680" s="338"/>
      <c r="X1680" s="63"/>
      <c r="Z1680" s="50">
        <v>85</v>
      </c>
    </row>
    <row r="1681" spans="1:26" ht="15">
      <c r="A1681" s="28" t="s">
        <v>899</v>
      </c>
      <c r="B1681" s="278" t="s">
        <v>2009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8"/>
      <c r="U1681" s="63"/>
      <c r="V1681" s="349"/>
      <c r="W1681" s="338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9"/>
      <c r="W1682" s="338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8"/>
      <c r="U1683" s="63"/>
      <c r="V1683" s="348"/>
      <c r="W1683" s="338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1"/>
      <c r="W1684" s="338"/>
      <c r="X1684" s="63"/>
      <c r="Z1684" s="50">
        <v>88</v>
      </c>
    </row>
    <row r="1685" spans="1:26" ht="15">
      <c r="A1685" s="28" t="s">
        <v>903</v>
      </c>
      <c r="B1685" s="278" t="s">
        <v>2010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9"/>
      <c r="W1685" s="338"/>
      <c r="X1685" s="63"/>
      <c r="Z1685" s="50">
        <v>3</v>
      </c>
    </row>
    <row r="1686" spans="1:26" ht="15">
      <c r="A1686" s="28" t="s">
        <v>904</v>
      </c>
      <c r="B1686" s="278" t="s">
        <v>2028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8"/>
      <c r="W1686" s="338"/>
      <c r="X1686" s="63"/>
      <c r="Z1686" s="50">
        <v>33</v>
      </c>
    </row>
    <row r="1687" spans="1:26" ht="15">
      <c r="A1687" s="28" t="s">
        <v>905</v>
      </c>
      <c r="B1687" s="278" t="s">
        <v>2025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8"/>
      <c r="W1687" s="338"/>
      <c r="X1687" s="63"/>
      <c r="Z1687" s="50">
        <v>43</v>
      </c>
    </row>
    <row r="1688" spans="1:26" ht="15">
      <c r="A1688" s="28" t="s">
        <v>906</v>
      </c>
      <c r="B1688" s="63" t="s">
        <v>3401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8"/>
      <c r="W1688" s="338"/>
      <c r="X1688" s="63"/>
      <c r="Z1688" s="50">
        <v>59</v>
      </c>
    </row>
    <row r="1689" spans="1:26" ht="15">
      <c r="A1689" s="28" t="s">
        <v>907</v>
      </c>
      <c r="B1689" s="63" t="s">
        <v>3399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1"/>
      <c r="W1689" s="338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8"/>
      <c r="U1690" s="63"/>
      <c r="V1690" s="348"/>
      <c r="W1690" s="338"/>
      <c r="X1690" s="63"/>
      <c r="Z1690" s="50">
        <v>13</v>
      </c>
    </row>
    <row r="1691" spans="1:26" ht="15">
      <c r="A1691" s="28" t="s">
        <v>909</v>
      </c>
      <c r="B1691" s="278" t="s">
        <v>2053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8"/>
      <c r="U1691" s="63"/>
      <c r="V1691" s="348"/>
      <c r="W1691" s="338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8"/>
      <c r="W1692" s="338"/>
      <c r="X1692" s="63"/>
      <c r="Z1692" s="50">
        <v>46</v>
      </c>
    </row>
    <row r="1693" spans="1:26" ht="15">
      <c r="A1693" s="28" t="s">
        <v>911</v>
      </c>
      <c r="B1693" s="278" t="s">
        <v>2012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8"/>
      <c r="W1693" s="338"/>
      <c r="X1693" s="63"/>
      <c r="Z1693" s="50">
        <v>69</v>
      </c>
    </row>
    <row r="1694" spans="1:26" ht="15">
      <c r="A1694" s="28" t="s">
        <v>912</v>
      </c>
      <c r="B1694" s="63" t="s">
        <v>3383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8"/>
      <c r="U1694" s="63"/>
      <c r="V1694" s="348"/>
      <c r="W1694" s="338"/>
      <c r="X1694" s="63"/>
      <c r="Z1694" s="50">
        <v>22</v>
      </c>
    </row>
    <row r="1695" spans="1:26" ht="15">
      <c r="A1695" s="28" t="s">
        <v>913</v>
      </c>
      <c r="B1695" s="63" t="s">
        <v>3376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8"/>
      <c r="U1695" s="63"/>
      <c r="V1695" s="348"/>
      <c r="W1695" s="338"/>
      <c r="X1695" s="63"/>
      <c r="Z1695" s="50">
        <v>38</v>
      </c>
    </row>
    <row r="1696" spans="1:26" ht="15">
      <c r="A1696" s="28" t="s">
        <v>914</v>
      </c>
      <c r="B1696" s="63" t="s">
        <v>3377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1"/>
      <c r="W1696" s="338"/>
      <c r="X1696" s="63"/>
      <c r="Z1696" s="50">
        <v>5</v>
      </c>
    </row>
    <row r="1697" spans="1:26" ht="15">
      <c r="A1697" s="28" t="s">
        <v>915</v>
      </c>
      <c r="B1697" s="63" t="s">
        <v>3384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8"/>
      <c r="W1697" s="338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1"/>
      <c r="W1698" s="338"/>
      <c r="X1698" s="63"/>
      <c r="Z1698" s="50">
        <v>52</v>
      </c>
    </row>
    <row r="1699" spans="1:26" ht="15">
      <c r="A1699" s="28" t="s">
        <v>917</v>
      </c>
      <c r="B1699" s="278" t="s">
        <v>2027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8"/>
      <c r="U1699" s="63"/>
      <c r="V1699" s="348"/>
      <c r="W1699" s="338"/>
      <c r="X1699" s="63"/>
      <c r="Z1699" s="50">
        <v>36</v>
      </c>
    </row>
    <row r="1700" spans="1:26" ht="15">
      <c r="A1700" s="28" t="s">
        <v>918</v>
      </c>
      <c r="B1700" s="63" t="s">
        <v>3380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1"/>
      <c r="W1700" s="338"/>
      <c r="X1700" s="63"/>
      <c r="Z1700" s="50">
        <v>98</v>
      </c>
    </row>
    <row r="1701" spans="1:26" ht="15">
      <c r="A1701" s="28" t="s">
        <v>919</v>
      </c>
      <c r="B1701" s="63" t="s">
        <v>3387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8"/>
      <c r="U1701" s="63"/>
      <c r="V1701" s="349"/>
      <c r="W1701" s="338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8"/>
      <c r="W1702" s="338"/>
      <c r="X1702" s="63"/>
      <c r="Z1702" s="50">
        <v>58</v>
      </c>
    </row>
    <row r="1703" spans="1:26" ht="15">
      <c r="A1703" s="28" t="s">
        <v>921</v>
      </c>
      <c r="B1703" s="63" t="s">
        <v>3388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1"/>
      <c r="W1703" s="338"/>
      <c r="X1703" s="63"/>
      <c r="Z1703" s="50">
        <v>100</v>
      </c>
    </row>
    <row r="1704" spans="1:26" ht="15">
      <c r="A1704" s="28" t="s">
        <v>922</v>
      </c>
      <c r="B1704" s="278" t="s">
        <v>3368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8"/>
      <c r="W1704" s="338"/>
      <c r="X1704" s="63"/>
      <c r="Z1704" s="50">
        <v>29</v>
      </c>
    </row>
    <row r="1705" spans="1:26" ht="15">
      <c r="A1705" s="28" t="s">
        <v>923</v>
      </c>
      <c r="B1705" s="278" t="s">
        <v>2003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9"/>
      <c r="W1705" s="338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8"/>
      <c r="W1706" s="338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8"/>
      <c r="W1707" s="338"/>
      <c r="X1707" s="63"/>
      <c r="Z1707" s="50">
        <v>32</v>
      </c>
    </row>
    <row r="1708" spans="1:26" ht="15">
      <c r="A1708" s="28" t="s">
        <v>926</v>
      </c>
      <c r="B1708" s="278" t="s">
        <v>2024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8"/>
      <c r="U1708" s="63"/>
      <c r="V1708" s="348"/>
      <c r="W1708" s="338"/>
      <c r="X1708" s="63"/>
      <c r="Z1708" s="50">
        <v>30</v>
      </c>
    </row>
    <row r="1709" spans="1:26" ht="15">
      <c r="A1709" s="28" t="s">
        <v>927</v>
      </c>
      <c r="B1709" s="63" t="s">
        <v>3374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8"/>
      <c r="W1709" s="338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8"/>
      <c r="U1710" s="63"/>
      <c r="V1710" s="348"/>
      <c r="W1710" s="338"/>
      <c r="X1710" s="63"/>
      <c r="Z1710" s="50">
        <v>49</v>
      </c>
    </row>
    <row r="1711" spans="1:26" ht="15">
      <c r="A1711" s="28" t="s">
        <v>929</v>
      </c>
      <c r="B1711" s="63" t="s">
        <v>3375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1"/>
      <c r="W1711" s="338"/>
      <c r="X1711" s="63"/>
      <c r="Z1711" s="50">
        <v>4</v>
      </c>
    </row>
    <row r="1712" spans="1:26" ht="15">
      <c r="A1712" s="28" t="s">
        <v>930</v>
      </c>
      <c r="B1712" s="278" t="s">
        <v>2051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1"/>
      <c r="W1712" s="338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8"/>
      <c r="W1713" s="338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8"/>
      <c r="W1714" s="338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8"/>
      <c r="W1715" s="338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8"/>
      <c r="U1716" s="63"/>
      <c r="V1716" s="349"/>
      <c r="W1716" s="338"/>
      <c r="X1716" s="63"/>
      <c r="Z1716" s="50">
        <v>83</v>
      </c>
    </row>
    <row r="1717" spans="1:26" ht="15">
      <c r="A1717" s="28" t="s">
        <v>935</v>
      </c>
      <c r="B1717" s="63" t="s">
        <v>3372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8"/>
      <c r="U1717" s="63"/>
      <c r="V1717" s="348"/>
      <c r="W1717" s="338"/>
      <c r="X1717" s="63"/>
      <c r="Z1717" s="50">
        <v>63</v>
      </c>
    </row>
    <row r="1718" spans="1:26" ht="15">
      <c r="A1718" s="28" t="s">
        <v>2502</v>
      </c>
      <c r="B1718" s="63" t="s">
        <v>3397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3317</v>
      </c>
      <c r="B1719" s="278" t="s">
        <v>2029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3318</v>
      </c>
      <c r="B1720" s="278" t="s">
        <v>3367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3319</v>
      </c>
      <c r="B1721" s="63" t="s">
        <v>3382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3320</v>
      </c>
      <c r="B1722" s="63" t="s">
        <v>3400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3321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3322</v>
      </c>
      <c r="B1724" s="63" t="s">
        <v>3371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3323</v>
      </c>
      <c r="B1725" s="63" t="s">
        <v>3378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3324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3325</v>
      </c>
      <c r="B1727" s="278" t="s">
        <v>2030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3326</v>
      </c>
      <c r="B1728" s="63" t="s">
        <v>3396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3327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3328</v>
      </c>
      <c r="B1730" s="63" t="s">
        <v>3370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3329</v>
      </c>
      <c r="B1731" s="63" t="s">
        <v>3369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3330</v>
      </c>
      <c r="B1732" s="63" t="s">
        <v>3381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3331</v>
      </c>
      <c r="B1733" s="63" t="s">
        <v>3373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3332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3333</v>
      </c>
      <c r="B1735" s="63" t="s">
        <v>3379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3334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3335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3336</v>
      </c>
      <c r="B1738" s="278" t="s">
        <v>2005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3337</v>
      </c>
      <c r="B1739" s="278" t="s">
        <v>2011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3338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3339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3340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4131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4132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4133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2471</v>
      </c>
      <c r="S1752" s="3" t="s">
        <v>1768</v>
      </c>
      <c r="T1752" s="63"/>
      <c r="U1752" s="63"/>
      <c r="V1752" s="361"/>
      <c r="W1752" s="338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8"/>
      <c r="U1753" s="63"/>
      <c r="V1753" s="348"/>
      <c r="W1753" s="338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2592</v>
      </c>
      <c r="T1754" s="225"/>
      <c r="U1754" s="63"/>
      <c r="V1754" s="348"/>
      <c r="W1754" s="338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8"/>
      <c r="U1755" s="63"/>
      <c r="V1755" s="348"/>
      <c r="W1755" s="338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8"/>
      <c r="W1756" s="338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2473</v>
      </c>
      <c r="T1757" s="225"/>
      <c r="U1757" s="63"/>
      <c r="V1757" s="348"/>
      <c r="W1757" s="338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1"/>
      <c r="W1758" s="338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8"/>
      <c r="U1759" s="63"/>
      <c r="V1759" s="348"/>
      <c r="W1759" s="338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8"/>
      <c r="U1760" s="63"/>
      <c r="V1760" s="348"/>
      <c r="W1760" s="338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1"/>
      <c r="W1761" s="338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8"/>
      <c r="W1762" s="338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8"/>
      <c r="W1763" s="338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8"/>
      <c r="U1764" s="63"/>
      <c r="V1764" s="348"/>
      <c r="W1764" s="338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8"/>
      <c r="W1765" s="338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8"/>
      <c r="U1766" s="63"/>
      <c r="V1766" s="348"/>
      <c r="W1766" s="338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1"/>
      <c r="W1767" s="338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8"/>
      <c r="W1768" s="338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8"/>
      <c r="U1769" s="63"/>
      <c r="V1769" s="348"/>
      <c r="W1769" s="338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1"/>
      <c r="W1770" s="338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2561</v>
      </c>
      <c r="S1771" s="216" t="s">
        <v>1769</v>
      </c>
      <c r="T1771" s="63"/>
      <c r="U1771" s="63"/>
      <c r="V1771" s="361"/>
      <c r="W1771" s="338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2472</v>
      </c>
      <c r="T1772" s="278"/>
      <c r="U1772" s="63"/>
      <c r="V1772" s="349"/>
      <c r="W1772" s="338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8"/>
      <c r="U1773" s="63"/>
      <c r="V1773" s="348"/>
      <c r="W1773" s="338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8"/>
      <c r="U1774" s="63"/>
      <c r="V1774" s="348"/>
      <c r="W1774" s="338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1"/>
      <c r="W1775" s="338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8"/>
      <c r="U1776" s="63"/>
      <c r="V1776" s="348"/>
      <c r="W1776" s="338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8"/>
      <c r="W1777" s="338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8"/>
      <c r="W1778" s="338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8"/>
      <c r="U1779" s="63"/>
      <c r="V1779" s="348"/>
      <c r="W1779" s="338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1"/>
      <c r="W1780" s="338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8"/>
      <c r="U1781" s="63"/>
      <c r="V1781" s="349"/>
      <c r="W1781" s="338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8"/>
      <c r="U1782" s="63"/>
      <c r="V1782" s="349"/>
      <c r="W1782" s="338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8"/>
      <c r="W1783" s="338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8"/>
      <c r="U1784" s="63"/>
      <c r="V1784" s="348"/>
      <c r="W1784" s="338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1"/>
      <c r="W1785" s="338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8"/>
      <c r="U1786" s="63"/>
      <c r="V1786" s="349"/>
      <c r="W1786" s="338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8"/>
      <c r="U1787" s="63"/>
      <c r="V1787" s="348"/>
      <c r="W1787" s="338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8"/>
      <c r="W1788" s="338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8"/>
      <c r="W1789" s="338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1"/>
      <c r="W1790" s="338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1"/>
      <c r="W1791" s="338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1"/>
      <c r="W1792" s="338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8"/>
      <c r="W1793" s="338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1"/>
      <c r="W1794" s="338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8"/>
      <c r="U1795" s="63"/>
      <c r="V1795" s="348"/>
      <c r="W1795" s="338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8"/>
      <c r="U1796" s="63"/>
      <c r="V1796" s="348"/>
      <c r="W1796" s="338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8"/>
      <c r="W1797" s="338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8"/>
      <c r="W1798" s="338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8"/>
      <c r="W1799" s="338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8"/>
      <c r="U1800" s="63"/>
      <c r="V1800" s="349"/>
      <c r="W1800" s="338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8"/>
      <c r="U1801" s="63"/>
      <c r="V1801" s="348"/>
      <c r="W1801" s="338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1"/>
      <c r="W1802" s="338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8"/>
      <c r="U1803" s="63"/>
      <c r="V1803" s="348"/>
      <c r="W1803" s="338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8"/>
      <c r="W1804" s="338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8"/>
      <c r="W1805" s="338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1"/>
      <c r="W1806" s="338"/>
      <c r="X1806" s="63"/>
      <c r="Y1806" s="9"/>
    </row>
    <row r="1807" spans="1:25" ht="15">
      <c r="A1807" s="28" t="s">
        <v>795</v>
      </c>
      <c r="B1807" s="278" t="s">
        <v>2009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1"/>
      <c r="W1807" s="338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8"/>
      <c r="W1808" s="338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8"/>
      <c r="U1809" s="63"/>
      <c r="V1809" s="348"/>
      <c r="W1809" s="338"/>
      <c r="X1809" s="63"/>
      <c r="Y1809" s="9"/>
    </row>
    <row r="1810" spans="1:25" ht="15">
      <c r="A1810" s="28" t="s">
        <v>799</v>
      </c>
      <c r="B1810" s="278" t="s">
        <v>2019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8"/>
      <c r="W1810" s="338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8"/>
      <c r="W1811" s="338"/>
      <c r="X1811" s="63"/>
      <c r="Y1811" s="9"/>
    </row>
    <row r="1812" spans="1:25" ht="15">
      <c r="A1812" s="28" t="s">
        <v>896</v>
      </c>
      <c r="B1812" s="278" t="s">
        <v>2008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9"/>
      <c r="W1812" s="338"/>
      <c r="X1812" s="63"/>
      <c r="Y1812" s="9"/>
    </row>
    <row r="1813" spans="1:25" ht="15">
      <c r="A1813" s="28" t="s">
        <v>897</v>
      </c>
      <c r="B1813" s="278" t="s">
        <v>2007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1"/>
      <c r="W1813" s="338"/>
      <c r="X1813" s="63"/>
      <c r="Y1813" s="9"/>
    </row>
    <row r="1814" spans="1:25" ht="15">
      <c r="A1814" s="28" t="s">
        <v>898</v>
      </c>
      <c r="B1814" s="278" t="s">
        <v>2004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8"/>
      <c r="W1814" s="338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8"/>
      <c r="U1815" s="63"/>
      <c r="V1815" s="349"/>
      <c r="W1815" s="338"/>
      <c r="X1815" s="63"/>
      <c r="Y1815" s="9"/>
    </row>
    <row r="1816" spans="1:25" ht="15">
      <c r="A1816" s="28" t="s">
        <v>900</v>
      </c>
      <c r="B1816" s="278" t="s">
        <v>2026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9"/>
      <c r="W1816" s="338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8"/>
      <c r="U1817" s="63"/>
      <c r="V1817" s="348"/>
      <c r="W1817" s="338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1"/>
      <c r="W1818" s="338"/>
      <c r="X1818" s="63"/>
      <c r="Y1818" s="9"/>
    </row>
    <row r="1819" spans="1:25" ht="15">
      <c r="A1819" s="28" t="s">
        <v>903</v>
      </c>
      <c r="B1819" s="278" t="s">
        <v>2025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9"/>
      <c r="W1819" s="338"/>
      <c r="X1819" s="63"/>
      <c r="Y1819" s="9"/>
    </row>
    <row r="1820" spans="1:25" ht="15">
      <c r="A1820" s="28" t="s">
        <v>904</v>
      </c>
      <c r="B1820" s="278" t="s">
        <v>2024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8"/>
      <c r="W1820" s="338"/>
      <c r="X1820" s="63"/>
      <c r="Y1820" s="9"/>
    </row>
    <row r="1821" spans="1:25" ht="15">
      <c r="A1821" s="28" t="s">
        <v>905</v>
      </c>
      <c r="B1821" s="278" t="s">
        <v>2027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8"/>
      <c r="W1821" s="338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8"/>
      <c r="W1822" s="338"/>
      <c r="X1822" s="63"/>
      <c r="Y1822" s="9"/>
    </row>
    <row r="1823" spans="1:25" ht="15">
      <c r="A1823" s="28" t="s">
        <v>907</v>
      </c>
      <c r="B1823" s="278" t="s">
        <v>2054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1"/>
      <c r="W1823" s="338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8"/>
      <c r="U1824" s="63"/>
      <c r="V1824" s="348"/>
      <c r="W1824" s="338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8"/>
      <c r="U1825" s="63"/>
      <c r="V1825" s="348"/>
      <c r="W1825" s="338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8"/>
      <c r="W1826" s="338"/>
      <c r="X1826" s="63"/>
      <c r="Y1826" s="9"/>
    </row>
    <row r="1827" spans="1:25" ht="15">
      <c r="A1827" s="28" t="s">
        <v>911</v>
      </c>
      <c r="B1827" s="278" t="s">
        <v>2012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8"/>
      <c r="W1827" s="338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8"/>
      <c r="U1828" s="63"/>
      <c r="V1828" s="348"/>
      <c r="W1828" s="338"/>
      <c r="X1828" s="63"/>
      <c r="Y1828" s="9"/>
    </row>
    <row r="1829" spans="1:25" ht="15">
      <c r="A1829" s="28" t="s">
        <v>913</v>
      </c>
      <c r="B1829" s="278" t="s">
        <v>2003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8"/>
      <c r="U1829" s="63"/>
      <c r="V1829" s="348"/>
      <c r="W1829" s="338"/>
      <c r="X1829" s="63"/>
      <c r="Y1829" s="9"/>
    </row>
    <row r="1830" spans="1:25" ht="15">
      <c r="A1830" s="28" t="s">
        <v>914</v>
      </c>
      <c r="B1830" s="63" t="s">
        <v>3385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1"/>
      <c r="W1830" s="338"/>
      <c r="X1830" s="63"/>
      <c r="Y1830" s="9"/>
    </row>
    <row r="1831" spans="1:25" ht="15">
      <c r="A1831" s="28" t="s">
        <v>915</v>
      </c>
      <c r="B1831" s="278" t="s">
        <v>2051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8"/>
      <c r="W1831" s="338"/>
      <c r="X1831" s="63"/>
      <c r="Y1831" s="9"/>
    </row>
    <row r="1832" spans="1:25" ht="15">
      <c r="A1832" s="28" t="s">
        <v>916</v>
      </c>
      <c r="B1832" s="278" t="s">
        <v>2031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1"/>
      <c r="W1832" s="338"/>
      <c r="X1832" s="63"/>
      <c r="Y1832" s="9"/>
    </row>
    <row r="1833" spans="1:25" ht="15">
      <c r="A1833" s="28" t="s">
        <v>917</v>
      </c>
      <c r="B1833" s="63" t="s">
        <v>3383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8"/>
      <c r="U1833" s="63"/>
      <c r="V1833" s="348"/>
      <c r="W1833" s="338"/>
      <c r="X1833" s="63"/>
      <c r="Y1833" s="9"/>
    </row>
    <row r="1834" spans="1:25" ht="15">
      <c r="A1834" s="28" t="s">
        <v>918</v>
      </c>
      <c r="B1834" s="278" t="s">
        <v>4499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1"/>
      <c r="W1834" s="338"/>
      <c r="X1834" s="63"/>
      <c r="Y1834" s="9"/>
    </row>
    <row r="1835" spans="1:25" ht="15">
      <c r="A1835" s="28" t="s">
        <v>919</v>
      </c>
      <c r="B1835" s="63" t="s">
        <v>3401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8"/>
      <c r="U1835" s="63"/>
      <c r="V1835" s="349"/>
      <c r="W1835" s="338"/>
      <c r="X1835" s="63"/>
      <c r="Y1835" s="9"/>
    </row>
    <row r="1836" spans="1:25" ht="15">
      <c r="A1836" s="28" t="s">
        <v>920</v>
      </c>
      <c r="B1836" s="278" t="s">
        <v>2011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8"/>
      <c r="W1836" s="338"/>
      <c r="X1836" s="63"/>
      <c r="Y1836" s="9"/>
    </row>
    <row r="1837" spans="1:25" ht="15">
      <c r="A1837" s="28" t="s">
        <v>921</v>
      </c>
      <c r="B1837" s="278" t="s">
        <v>2010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1"/>
      <c r="W1837" s="338"/>
      <c r="X1837" s="63"/>
      <c r="Y1837" s="9"/>
    </row>
    <row r="1838" spans="1:25" ht="15">
      <c r="A1838" s="28" t="s">
        <v>922</v>
      </c>
      <c r="B1838" s="63" t="s">
        <v>3376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8"/>
      <c r="W1838" s="338"/>
      <c r="X1838" s="63"/>
      <c r="Y1838" s="9"/>
    </row>
    <row r="1839" spans="1:25" ht="15">
      <c r="A1839" s="28" t="s">
        <v>923</v>
      </c>
      <c r="B1839" s="63" t="s">
        <v>3384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9"/>
      <c r="W1839" s="338"/>
      <c r="X1839" s="63"/>
      <c r="Y1839" s="9"/>
    </row>
    <row r="1840" spans="1:25" ht="15">
      <c r="A1840" s="28" t="s">
        <v>924</v>
      </c>
      <c r="B1840" s="278" t="s">
        <v>2158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8"/>
      <c r="W1840" s="338"/>
      <c r="X1840" s="63"/>
      <c r="Y1840" s="9"/>
    </row>
    <row r="1841" spans="1:25" ht="15">
      <c r="A1841" s="28" t="s">
        <v>925</v>
      </c>
      <c r="B1841" s="278" t="s">
        <v>2028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8"/>
      <c r="W1841" s="338"/>
      <c r="X1841" s="63"/>
      <c r="Y1841" s="9"/>
    </row>
    <row r="1842" spans="1:25" ht="15">
      <c r="A1842" s="28" t="s">
        <v>926</v>
      </c>
      <c r="B1842" s="63" t="s">
        <v>3374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8"/>
      <c r="U1842" s="63"/>
      <c r="V1842" s="348"/>
      <c r="W1842" s="338"/>
      <c r="X1842" s="63"/>
      <c r="Y1842" s="9"/>
    </row>
    <row r="1843" spans="1:25" ht="15">
      <c r="A1843" s="28" t="s">
        <v>927</v>
      </c>
      <c r="B1843" s="63" t="s">
        <v>3400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8"/>
      <c r="W1843" s="338"/>
      <c r="X1843" s="63"/>
      <c r="Y1843" s="9"/>
    </row>
    <row r="1844" spans="1:25" ht="15">
      <c r="A1844" s="28" t="s">
        <v>928</v>
      </c>
      <c r="B1844" s="63" t="s">
        <v>3371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8"/>
      <c r="U1844" s="63"/>
      <c r="V1844" s="348"/>
      <c r="W1844" s="338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1"/>
      <c r="W1845" s="338"/>
      <c r="X1845" s="63"/>
      <c r="Y1845" s="9"/>
    </row>
    <row r="1846" spans="1:25" ht="15">
      <c r="A1846" s="28" t="s">
        <v>930</v>
      </c>
      <c r="B1846" s="63" t="s">
        <v>3372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1"/>
      <c r="W1846" s="338"/>
      <c r="X1846" s="63"/>
      <c r="Y1846" s="9"/>
    </row>
    <row r="1847" spans="1:25" ht="15">
      <c r="A1847" s="28" t="s">
        <v>931</v>
      </c>
      <c r="B1847" s="63" t="s">
        <v>3396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8"/>
      <c r="W1847" s="338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8"/>
      <c r="W1848" s="338"/>
      <c r="X1848" s="63"/>
      <c r="Y1848" s="9"/>
    </row>
    <row r="1849" spans="1:25" ht="15">
      <c r="A1849" s="28" t="s">
        <v>933</v>
      </c>
      <c r="B1849" s="63" t="s">
        <v>3375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8"/>
      <c r="W1849" s="338"/>
      <c r="X1849" s="63"/>
      <c r="Y1849" s="9"/>
    </row>
    <row r="1850" spans="1:25" ht="15">
      <c r="A1850" s="28" t="s">
        <v>934</v>
      </c>
      <c r="B1850" s="63" t="s">
        <v>3377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8"/>
      <c r="U1850" s="63"/>
      <c r="V1850" s="349"/>
      <c r="W1850" s="338"/>
      <c r="X1850" s="63"/>
      <c r="Y1850" s="9"/>
    </row>
    <row r="1851" spans="1:25" ht="15">
      <c r="A1851" s="28" t="s">
        <v>935</v>
      </c>
      <c r="B1851" s="278" t="s">
        <v>2053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8"/>
      <c r="U1851" s="63"/>
      <c r="V1851" s="348"/>
      <c r="W1851" s="338"/>
      <c r="X1851" s="63"/>
      <c r="Y1851" s="9"/>
    </row>
    <row r="1852" spans="1:25" ht="15">
      <c r="A1852" s="28" t="s">
        <v>2502</v>
      </c>
      <c r="B1852" s="63" t="s">
        <v>3399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3317</v>
      </c>
      <c r="B1853" s="63" t="s">
        <v>3397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3318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3319</v>
      </c>
      <c r="B1855" s="63" t="s">
        <v>3381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3320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3321</v>
      </c>
      <c r="B1857" s="278" t="s">
        <v>3367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3322</v>
      </c>
      <c r="B1858" s="63" t="s">
        <v>3378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3323</v>
      </c>
      <c r="B1859" s="63" t="s">
        <v>3387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3324</v>
      </c>
      <c r="B1860" s="63" t="s">
        <v>3369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3325</v>
      </c>
      <c r="B1861" s="63" t="s">
        <v>3382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3326</v>
      </c>
      <c r="B1862" s="63" t="s">
        <v>3380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3327</v>
      </c>
      <c r="B1863" s="63" t="s">
        <v>3370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3328</v>
      </c>
      <c r="B1864" s="278" t="s">
        <v>3368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3329</v>
      </c>
      <c r="B1865" s="63" t="s">
        <v>3379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3330</v>
      </c>
      <c r="B1866" s="63" t="s">
        <v>3373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3331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3332</v>
      </c>
      <c r="B1868" s="63" t="s">
        <v>3388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3333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3334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3335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3336</v>
      </c>
      <c r="B1872" s="278" t="s">
        <v>2005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3337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3338</v>
      </c>
      <c r="B1874" s="278" t="s">
        <v>2029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3339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3340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4131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4132</v>
      </c>
      <c r="B1878" s="278" t="s">
        <v>2030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4133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2612</v>
      </c>
      <c r="S1886" s="3" t="s">
        <v>959</v>
      </c>
      <c r="T1886" s="63"/>
      <c r="U1886" s="63"/>
      <c r="V1886" s="361"/>
      <c r="W1886" s="338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8"/>
      <c r="U1887" s="63"/>
      <c r="V1887" s="348"/>
      <c r="W1887" s="338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8"/>
      <c r="W1888" s="338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8"/>
      <c r="U1889" s="63"/>
      <c r="V1889" s="348"/>
      <c r="W1889" s="338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2467</v>
      </c>
      <c r="S1890" s="3" t="s">
        <v>1770</v>
      </c>
      <c r="T1890" s="225"/>
      <c r="U1890" s="63"/>
      <c r="V1890" s="348"/>
      <c r="W1890" s="338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8"/>
      <c r="W1891" s="338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1"/>
      <c r="W1892" s="338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8"/>
      <c r="U1893" s="63"/>
      <c r="V1893" s="348"/>
      <c r="W1893" s="338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2474</v>
      </c>
      <c r="T1894" s="278"/>
      <c r="U1894" s="63"/>
      <c r="V1894" s="348"/>
      <c r="W1894" s="338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1"/>
      <c r="W1895" s="338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8"/>
      <c r="W1896" s="338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8"/>
      <c r="W1897" s="338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8"/>
      <c r="U1898" s="63"/>
      <c r="V1898" s="348"/>
      <c r="W1898" s="338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8"/>
      <c r="W1899" s="338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8"/>
      <c r="U1900" s="63"/>
      <c r="V1900" s="348"/>
      <c r="W1900" s="338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1"/>
      <c r="W1901" s="338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8"/>
      <c r="W1902" s="338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8"/>
      <c r="U1903" s="63"/>
      <c r="V1903" s="348"/>
      <c r="W1903" s="338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1"/>
      <c r="W1904" s="338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1"/>
      <c r="W1905" s="338"/>
      <c r="X1905" s="63"/>
    </row>
    <row r="1906" spans="1:24" ht="15">
      <c r="A1906" s="28" t="s">
        <v>38</v>
      </c>
      <c r="B1906" s="278" t="s">
        <v>2011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8"/>
      <c r="U1906" s="63"/>
      <c r="V1906" s="349"/>
      <c r="W1906" s="338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8"/>
      <c r="U1907" s="63"/>
      <c r="V1907" s="348"/>
      <c r="W1907" s="338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8"/>
      <c r="U1908" s="63"/>
      <c r="V1908" s="348"/>
      <c r="W1908" s="338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1"/>
      <c r="W1909" s="338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8"/>
      <c r="U1910" s="63"/>
      <c r="V1910" s="348"/>
      <c r="W1910" s="338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8"/>
      <c r="W1911" s="338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8"/>
      <c r="W1912" s="338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8"/>
      <c r="U1913" s="63"/>
      <c r="V1913" s="348"/>
      <c r="W1913" s="338"/>
      <c r="X1913" s="63"/>
    </row>
    <row r="1914" spans="1:24" ht="15">
      <c r="A1914" s="28" t="s">
        <v>161</v>
      </c>
      <c r="B1914" s="278" t="s">
        <v>2003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1"/>
      <c r="W1914" s="338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8"/>
      <c r="U1915" s="63"/>
      <c r="V1915" s="349"/>
      <c r="W1915" s="338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8"/>
      <c r="U1916" s="63"/>
      <c r="V1916" s="349"/>
      <c r="W1916" s="338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8"/>
      <c r="W1917" s="338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8"/>
      <c r="U1918" s="63"/>
      <c r="V1918" s="348"/>
      <c r="W1918" s="338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1"/>
      <c r="W1919" s="338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8"/>
      <c r="U1920" s="63"/>
      <c r="V1920" s="349"/>
      <c r="W1920" s="338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8"/>
      <c r="U1921" s="63"/>
      <c r="V1921" s="348"/>
      <c r="W1921" s="338"/>
      <c r="X1921" s="63"/>
    </row>
    <row r="1922" spans="1:24" ht="15">
      <c r="A1922" s="28" t="s">
        <v>737</v>
      </c>
      <c r="B1922" s="278" t="s">
        <v>2019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8"/>
      <c r="W1922" s="338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8"/>
      <c r="W1923" s="338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1"/>
      <c r="W1924" s="338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1"/>
      <c r="W1925" s="338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1"/>
      <c r="W1926" s="338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8"/>
      <c r="W1927" s="338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1"/>
      <c r="W1928" s="338"/>
      <c r="X1928" s="63"/>
    </row>
    <row r="1929" spans="1:24" ht="15">
      <c r="A1929" s="28" t="s">
        <v>756</v>
      </c>
      <c r="B1929" s="278" t="s">
        <v>2007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8"/>
      <c r="U1929" s="63"/>
      <c r="V1929" s="348"/>
      <c r="W1929" s="338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8"/>
      <c r="U1930" s="63"/>
      <c r="V1930" s="348"/>
      <c r="W1930" s="338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8"/>
      <c r="W1931" s="338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8"/>
      <c r="W1932" s="338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8"/>
      <c r="W1933" s="338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8"/>
      <c r="U1934" s="63"/>
      <c r="V1934" s="349"/>
      <c r="W1934" s="338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8"/>
      <c r="U1935" s="63"/>
      <c r="V1935" s="348"/>
      <c r="W1935" s="338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1"/>
      <c r="W1936" s="338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8"/>
      <c r="U1937" s="63"/>
      <c r="V1937" s="348"/>
      <c r="W1937" s="338"/>
      <c r="X1937" s="63"/>
    </row>
    <row r="1938" spans="1:24" ht="15">
      <c r="A1938" s="28" t="s">
        <v>787</v>
      </c>
      <c r="B1938" s="278" t="s">
        <v>2009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8"/>
      <c r="W1938" s="338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8"/>
      <c r="W1939" s="338"/>
      <c r="X1939" s="63"/>
    </row>
    <row r="1940" spans="1:24" ht="15">
      <c r="A1940" s="28" t="s">
        <v>794</v>
      </c>
      <c r="B1940" s="278" t="s">
        <v>2012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1"/>
      <c r="W1940" s="338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1"/>
      <c r="W1941" s="338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8"/>
      <c r="W1942" s="338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8"/>
      <c r="U1943" s="63"/>
      <c r="V1943" s="348"/>
      <c r="W1943" s="338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8"/>
      <c r="W1944" s="338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8"/>
      <c r="W1945" s="338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9"/>
      <c r="W1946" s="338"/>
      <c r="X1946" s="63"/>
    </row>
    <row r="1947" spans="1:24" ht="15">
      <c r="A1947" s="28" t="s">
        <v>897</v>
      </c>
      <c r="B1947" s="278" t="s">
        <v>2008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1"/>
      <c r="W1947" s="338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8"/>
      <c r="W1948" s="338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8"/>
      <c r="U1949" s="63"/>
      <c r="V1949" s="349"/>
      <c r="W1949" s="338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9"/>
      <c r="W1950" s="338"/>
      <c r="X1950" s="63"/>
    </row>
    <row r="1951" spans="1:24" ht="15">
      <c r="A1951" s="28" t="s">
        <v>901</v>
      </c>
      <c r="B1951" s="278" t="s">
        <v>2004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8"/>
      <c r="U1951" s="63"/>
      <c r="V1951" s="348"/>
      <c r="W1951" s="338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1"/>
      <c r="W1952" s="338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9"/>
      <c r="W1953" s="338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8"/>
      <c r="W1954" s="338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8"/>
      <c r="W1955" s="338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8"/>
      <c r="W1956" s="338"/>
      <c r="X1956" s="63"/>
    </row>
    <row r="1957" spans="1:24" ht="15">
      <c r="A1957" s="28" t="s">
        <v>907</v>
      </c>
      <c r="B1957" s="278" t="s">
        <v>2028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1"/>
      <c r="W1957" s="338"/>
      <c r="X1957" s="63"/>
    </row>
    <row r="1958" spans="1:24" ht="15">
      <c r="A1958" s="28" t="s">
        <v>908</v>
      </c>
      <c r="B1958" s="278" t="s">
        <v>2010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8"/>
      <c r="U1958" s="63"/>
      <c r="V1958" s="348"/>
      <c r="W1958" s="338"/>
      <c r="X1958" s="63"/>
    </row>
    <row r="1959" spans="1:24" ht="15">
      <c r="A1959" s="28" t="s">
        <v>909</v>
      </c>
      <c r="B1959" s="278" t="s">
        <v>2026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8"/>
      <c r="U1959" s="63"/>
      <c r="V1959" s="348"/>
      <c r="W1959" s="338"/>
      <c r="X1959" s="63"/>
    </row>
    <row r="1960" spans="1:24" ht="15">
      <c r="A1960" s="28" t="s">
        <v>910</v>
      </c>
      <c r="B1960" s="278" t="s">
        <v>2030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8"/>
      <c r="W1960" s="338"/>
      <c r="X1960" s="63"/>
    </row>
    <row r="1961" spans="1:24" ht="15">
      <c r="A1961" s="28" t="s">
        <v>911</v>
      </c>
      <c r="B1961" s="278" t="s">
        <v>2025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8"/>
      <c r="W1961" s="338"/>
      <c r="X1961" s="63"/>
    </row>
    <row r="1962" spans="1:24" ht="15">
      <c r="A1962" s="28" t="s">
        <v>912</v>
      </c>
      <c r="B1962" s="278" t="s">
        <v>2024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8"/>
      <c r="U1962" s="63"/>
      <c r="V1962" s="348"/>
      <c r="W1962" s="338"/>
      <c r="X1962" s="63"/>
    </row>
    <row r="1963" spans="1:24" ht="15">
      <c r="A1963" s="28" t="s">
        <v>913</v>
      </c>
      <c r="B1963" s="278" t="s">
        <v>2027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8"/>
      <c r="U1963" s="63"/>
      <c r="V1963" s="348"/>
      <c r="W1963" s="338"/>
      <c r="X1963" s="63"/>
    </row>
    <row r="1964" spans="1:24" ht="15">
      <c r="A1964" s="28" t="s">
        <v>914</v>
      </c>
      <c r="B1964" s="278" t="s">
        <v>4499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1"/>
      <c r="W1964" s="338"/>
      <c r="X1964" s="63"/>
    </row>
    <row r="1965" spans="1:24" ht="15">
      <c r="A1965" s="28" t="s">
        <v>915</v>
      </c>
      <c r="B1965" s="278" t="s">
        <v>2053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8"/>
      <c r="W1965" s="338"/>
      <c r="X1965" s="63"/>
    </row>
    <row r="1966" spans="1:24" ht="15">
      <c r="A1966" s="28" t="s">
        <v>916</v>
      </c>
      <c r="B1966" s="278" t="s">
        <v>2054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1"/>
      <c r="W1966" s="338"/>
      <c r="X1966" s="63"/>
    </row>
    <row r="1967" spans="1:24" ht="15">
      <c r="A1967" s="28" t="s">
        <v>917</v>
      </c>
      <c r="B1967" s="278" t="s">
        <v>2031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8"/>
      <c r="U1967" s="63"/>
      <c r="V1967" s="348"/>
      <c r="W1967" s="338"/>
      <c r="X1967" s="63"/>
    </row>
    <row r="1968" spans="1:24" ht="15">
      <c r="A1968" s="28" t="s">
        <v>918</v>
      </c>
      <c r="B1968" s="278" t="s">
        <v>2051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1"/>
      <c r="W1968" s="338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8"/>
      <c r="U1969" s="63"/>
      <c r="V1969" s="349"/>
      <c r="W1969" s="338"/>
      <c r="X1969" s="63"/>
    </row>
    <row r="1970" spans="1:24" ht="15">
      <c r="A1970" s="28" t="s">
        <v>920</v>
      </c>
      <c r="B1970" s="278" t="s">
        <v>2158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8"/>
      <c r="W1970" s="338"/>
      <c r="X1970" s="63"/>
    </row>
    <row r="1971" spans="1:24" ht="15">
      <c r="A1971" s="28" t="s">
        <v>921</v>
      </c>
      <c r="B1971" s="278" t="s">
        <v>2029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1"/>
      <c r="W1971" s="338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8"/>
      <c r="W1972" s="338"/>
      <c r="X1972" s="63"/>
    </row>
    <row r="1973" spans="1:24" ht="15">
      <c r="A1973" s="28" t="s">
        <v>923</v>
      </c>
      <c r="B1973" s="63" t="s">
        <v>3382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9"/>
      <c r="W1973" s="338"/>
      <c r="X1973" s="63"/>
    </row>
    <row r="1974" spans="1:24" ht="15">
      <c r="A1974" s="28" t="s">
        <v>924</v>
      </c>
      <c r="B1974" s="63" t="s">
        <v>3399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8"/>
      <c r="W1974" s="338"/>
      <c r="X1974" s="63"/>
    </row>
    <row r="1975" spans="1:24" ht="15">
      <c r="A1975" s="28" t="s">
        <v>925</v>
      </c>
      <c r="B1975" s="63" t="s">
        <v>3381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8"/>
      <c r="W1975" s="338"/>
      <c r="X1975" s="63"/>
    </row>
    <row r="1976" spans="1:24" ht="15">
      <c r="A1976" s="28" t="s">
        <v>926</v>
      </c>
      <c r="B1976" s="63" t="s">
        <v>3378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8"/>
      <c r="U1976" s="63"/>
      <c r="V1976" s="348"/>
      <c r="W1976" s="338"/>
      <c r="X1976" s="63"/>
    </row>
    <row r="1977" spans="1:24" ht="15">
      <c r="A1977" s="28" t="s">
        <v>927</v>
      </c>
      <c r="B1977" s="278" t="s">
        <v>3367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8"/>
      <c r="W1977" s="338"/>
      <c r="X1977" s="63"/>
    </row>
    <row r="1978" spans="1:24" ht="15">
      <c r="A1978" s="28" t="s">
        <v>928</v>
      </c>
      <c r="B1978" s="63" t="s">
        <v>3400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8"/>
      <c r="U1978" s="63"/>
      <c r="V1978" s="348"/>
      <c r="W1978" s="338"/>
      <c r="X1978" s="63"/>
    </row>
    <row r="1979" spans="1:24" ht="15">
      <c r="A1979" s="28" t="s">
        <v>929</v>
      </c>
      <c r="B1979" s="63" t="s">
        <v>3387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1"/>
      <c r="W1979" s="338"/>
      <c r="X1979" s="63"/>
    </row>
    <row r="1980" spans="1:24" ht="15">
      <c r="A1980" s="28" t="s">
        <v>930</v>
      </c>
      <c r="B1980" s="63" t="s">
        <v>3396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1"/>
      <c r="W1980" s="338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8"/>
      <c r="W1981" s="338"/>
      <c r="X1981" s="63"/>
    </row>
    <row r="1982" spans="1:24" ht="15">
      <c r="A1982" s="28" t="s">
        <v>932</v>
      </c>
      <c r="B1982" s="63" t="s">
        <v>3388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8"/>
      <c r="W1982" s="338"/>
      <c r="X1982" s="63"/>
    </row>
    <row r="1983" spans="1:24" ht="15">
      <c r="A1983" s="28" t="s">
        <v>933</v>
      </c>
      <c r="B1983" s="63" t="s">
        <v>3379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8"/>
      <c r="W1983" s="338"/>
      <c r="X1983" s="63"/>
    </row>
    <row r="1984" spans="1:24" ht="15">
      <c r="A1984" s="28" t="s">
        <v>934</v>
      </c>
      <c r="B1984" s="278" t="s">
        <v>2005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8"/>
      <c r="U1984" s="63"/>
      <c r="V1984" s="349"/>
      <c r="W1984" s="338"/>
      <c r="X1984" s="63"/>
    </row>
    <row r="1985" spans="1:24" ht="15">
      <c r="A1985" s="28" t="s">
        <v>935</v>
      </c>
      <c r="B1985" s="63" t="s">
        <v>3375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8"/>
      <c r="U1985" s="63"/>
      <c r="V1985" s="348"/>
      <c r="W1985" s="338"/>
      <c r="X1985" s="63"/>
    </row>
    <row r="1986" spans="1:24" ht="15">
      <c r="A1986" s="28" t="s">
        <v>2502</v>
      </c>
      <c r="B1986" s="63" t="s">
        <v>3371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3317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3318</v>
      </c>
      <c r="B1988" s="63" t="s">
        <v>3376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3319</v>
      </c>
      <c r="B1989" s="63" t="s">
        <v>3373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3320</v>
      </c>
      <c r="B1990" s="63" t="s">
        <v>3380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3321</v>
      </c>
      <c r="B1991" s="63" t="s">
        <v>3397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3322</v>
      </c>
      <c r="B1992" s="63" t="s">
        <v>3370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3323</v>
      </c>
      <c r="B1993" s="63" t="s">
        <v>3383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3324</v>
      </c>
      <c r="B1994" s="63" t="s">
        <v>3384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3325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3326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3327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3328</v>
      </c>
      <c r="B1998" s="63" t="s">
        <v>3369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3329</v>
      </c>
      <c r="B1999" s="63" t="s">
        <v>3377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3330</v>
      </c>
      <c r="B2000" s="63" t="s">
        <v>3374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3331</v>
      </c>
      <c r="B2001" s="63" t="s">
        <v>3401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3332</v>
      </c>
      <c r="B2002" s="278" t="s">
        <v>3368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3333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3334</v>
      </c>
      <c r="B2004" s="63" t="s">
        <v>3372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3335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3336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3337</v>
      </c>
      <c r="B2007" s="63" t="s">
        <v>3385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3338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3339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3340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4131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4132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4133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1"/>
      <c r="W2020" s="338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8"/>
      <c r="U2021" s="63"/>
      <c r="V2021" s="348"/>
      <c r="W2021" s="338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5076</v>
      </c>
      <c r="S2022" s="21" t="s">
        <v>364</v>
      </c>
      <c r="T2022" s="225"/>
      <c r="U2022" s="63"/>
      <c r="V2022" s="348"/>
      <c r="W2022" s="338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8"/>
      <c r="U2023" s="63"/>
      <c r="V2023" s="348"/>
      <c r="W2023" s="338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8"/>
      <c r="W2024" s="338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8"/>
      <c r="W2025" s="338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1"/>
      <c r="W2026" s="338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8"/>
      <c r="U2027" s="63"/>
      <c r="V2027" s="348"/>
      <c r="W2027" s="338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8"/>
      <c r="U2028" s="63"/>
      <c r="V2028" s="348"/>
      <c r="W2028" s="338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1"/>
      <c r="W2029" s="338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8"/>
      <c r="W2030" s="338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8"/>
      <c r="W2031" s="338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8"/>
      <c r="U2032" s="63"/>
      <c r="V2032" s="348"/>
      <c r="W2032" s="338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8"/>
      <c r="W2033" s="338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8"/>
      <c r="U2034" s="63"/>
      <c r="V2034" s="348"/>
      <c r="W2034" s="338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1"/>
      <c r="W2035" s="338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8"/>
      <c r="W2036" s="338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8"/>
      <c r="U2037" s="63"/>
      <c r="V2037" s="348"/>
      <c r="W2037" s="338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1"/>
      <c r="W2038" s="338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1"/>
      <c r="W2039" s="338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8"/>
      <c r="U2040" s="63"/>
      <c r="V2040" s="349"/>
      <c r="W2040" s="338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8"/>
      <c r="U2041" s="63"/>
      <c r="V2041" s="348"/>
      <c r="W2041" s="338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8"/>
      <c r="U2042" s="63"/>
      <c r="V2042" s="348"/>
      <c r="W2042" s="338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1"/>
      <c r="W2043" s="338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8"/>
      <c r="U2044" s="63"/>
      <c r="V2044" s="348"/>
      <c r="W2044" s="338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8"/>
      <c r="W2045" s="338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8"/>
      <c r="W2046" s="338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8"/>
      <c r="U2047" s="63"/>
      <c r="V2047" s="348"/>
      <c r="W2047" s="338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1"/>
      <c r="W2048" s="338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8"/>
      <c r="U2049" s="63"/>
      <c r="V2049" s="349"/>
      <c r="W2049" s="338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8"/>
      <c r="U2050" s="63"/>
      <c r="V2050" s="349"/>
      <c r="W2050" s="338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8"/>
      <c r="W2051" s="338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8"/>
      <c r="U2052" s="63"/>
      <c r="V2052" s="348"/>
      <c r="W2052" s="338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1"/>
      <c r="W2053" s="338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8"/>
      <c r="U2054" s="63"/>
      <c r="V2054" s="349"/>
      <c r="W2054" s="338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8"/>
      <c r="U2055" s="63"/>
      <c r="V2055" s="348"/>
      <c r="W2055" s="338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8"/>
      <c r="W2056" s="338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8"/>
      <c r="W2057" s="338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1"/>
      <c r="W2058" s="338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1"/>
      <c r="W2059" s="338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1"/>
      <c r="W2060" s="338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8"/>
      <c r="W2061" s="338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1"/>
      <c r="W2062" s="338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8"/>
      <c r="U2063" s="63"/>
      <c r="V2063" s="348"/>
      <c r="W2063" s="338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8"/>
      <c r="U2064" s="63"/>
      <c r="V2064" s="348"/>
      <c r="W2064" s="338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8"/>
      <c r="W2065" s="338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8"/>
      <c r="W2066" s="338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8"/>
      <c r="W2067" s="338"/>
      <c r="X2067" s="63"/>
    </row>
    <row r="2068" spans="1:24" ht="15">
      <c r="A2068" s="28" t="s">
        <v>773</v>
      </c>
      <c r="B2068" s="278" t="s">
        <v>2026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8"/>
      <c r="U2068" s="63"/>
      <c r="V2068" s="349"/>
      <c r="W2068" s="338"/>
      <c r="X2068" s="63"/>
    </row>
    <row r="2069" spans="1:24" ht="15">
      <c r="A2069" s="28" t="s">
        <v>781</v>
      </c>
      <c r="B2069" s="278" t="s">
        <v>2007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8"/>
      <c r="U2069" s="63"/>
      <c r="V2069" s="348"/>
      <c r="W2069" s="338"/>
      <c r="X2069" s="63"/>
    </row>
    <row r="2070" spans="1:24" ht="15">
      <c r="A2070" s="28" t="s">
        <v>785</v>
      </c>
      <c r="B2070" s="278" t="s">
        <v>2019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1"/>
      <c r="W2070" s="338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8"/>
      <c r="U2071" s="63"/>
      <c r="V2071" s="348"/>
      <c r="W2071" s="338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8"/>
      <c r="W2072" s="338"/>
      <c r="X2072" s="63"/>
    </row>
    <row r="2073" spans="1:24" ht="15">
      <c r="A2073" s="28" t="s">
        <v>793</v>
      </c>
      <c r="B2073" s="278" t="s">
        <v>2009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8"/>
      <c r="W2073" s="338"/>
      <c r="X2073" s="63"/>
    </row>
    <row r="2074" spans="1:24" ht="15">
      <c r="A2074" s="28" t="s">
        <v>794</v>
      </c>
      <c r="B2074" s="278" t="s">
        <v>2025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1"/>
      <c r="W2074" s="338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1"/>
      <c r="W2075" s="338"/>
      <c r="X2075" s="63"/>
    </row>
    <row r="2076" spans="1:24" ht="15">
      <c r="A2076" s="28" t="s">
        <v>797</v>
      </c>
      <c r="B2076" s="278" t="s">
        <v>2031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8"/>
      <c r="W2076" s="338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8"/>
      <c r="U2077" s="63"/>
      <c r="V2077" s="348"/>
      <c r="W2077" s="338"/>
      <c r="X2077" s="63"/>
    </row>
    <row r="2078" spans="1:24" ht="15">
      <c r="A2078" s="28" t="s">
        <v>799</v>
      </c>
      <c r="B2078" s="278" t="s">
        <v>2008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8"/>
      <c r="W2078" s="338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8"/>
      <c r="W2079" s="338"/>
      <c r="X2079" s="63"/>
    </row>
    <row r="2080" spans="1:24" ht="15">
      <c r="A2080" s="28" t="s">
        <v>896</v>
      </c>
      <c r="B2080" s="63" t="s">
        <v>3383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9"/>
      <c r="W2080" s="338"/>
      <c r="X2080" s="63"/>
    </row>
    <row r="2081" spans="1:24" ht="15">
      <c r="A2081" s="28" t="s">
        <v>897</v>
      </c>
      <c r="B2081" s="278" t="s">
        <v>2024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1"/>
      <c r="W2081" s="338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8"/>
      <c r="W2082" s="338"/>
      <c r="X2082" s="63"/>
    </row>
    <row r="2083" spans="1:24" ht="15">
      <c r="A2083" s="28" t="s">
        <v>899</v>
      </c>
      <c r="B2083" s="278" t="s">
        <v>2004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8"/>
      <c r="U2083" s="63"/>
      <c r="V2083" s="349"/>
      <c r="W2083" s="338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9"/>
      <c r="W2084" s="338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8"/>
      <c r="U2085" s="63"/>
      <c r="V2085" s="348"/>
      <c r="W2085" s="338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1"/>
      <c r="W2086" s="338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9"/>
      <c r="W2087" s="338"/>
      <c r="X2087" s="63"/>
    </row>
    <row r="2088" spans="1:24" ht="15">
      <c r="A2088" s="28" t="s">
        <v>904</v>
      </c>
      <c r="B2088" s="63" t="s">
        <v>3376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8"/>
      <c r="W2088" s="338"/>
      <c r="X2088" s="63"/>
    </row>
    <row r="2089" spans="1:24" ht="15">
      <c r="A2089" s="28" t="s">
        <v>905</v>
      </c>
      <c r="B2089" s="278" t="s">
        <v>2027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8"/>
      <c r="W2089" s="338"/>
      <c r="X2089" s="63"/>
    </row>
    <row r="2090" spans="1:24" ht="15">
      <c r="A2090" s="28" t="s">
        <v>906</v>
      </c>
      <c r="B2090" s="278" t="s">
        <v>2054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8"/>
      <c r="W2090" s="338"/>
      <c r="X2090" s="63"/>
    </row>
    <row r="2091" spans="1:24" ht="15">
      <c r="A2091" s="28" t="s">
        <v>907</v>
      </c>
      <c r="B2091" s="278" t="s">
        <v>2011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1"/>
      <c r="W2091" s="338"/>
      <c r="X2091" s="63"/>
    </row>
    <row r="2092" spans="1:24" ht="15">
      <c r="A2092" s="28" t="s">
        <v>908</v>
      </c>
      <c r="B2092" s="278" t="s">
        <v>2010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8"/>
      <c r="U2092" s="63"/>
      <c r="V2092" s="348"/>
      <c r="W2092" s="338"/>
      <c r="X2092" s="63"/>
    </row>
    <row r="2093" spans="1:24" ht="15">
      <c r="A2093" s="28" t="s">
        <v>909</v>
      </c>
      <c r="B2093" s="63" t="s">
        <v>3401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8"/>
      <c r="U2093" s="63"/>
      <c r="V2093" s="348"/>
      <c r="W2093" s="338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8"/>
      <c r="W2094" s="338"/>
      <c r="X2094" s="63"/>
    </row>
    <row r="2095" spans="1:24" ht="15">
      <c r="A2095" s="28" t="s">
        <v>911</v>
      </c>
      <c r="B2095" s="278" t="s">
        <v>2003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8"/>
      <c r="W2095" s="338"/>
      <c r="X2095" s="63"/>
    </row>
    <row r="2096" spans="1:24" ht="15">
      <c r="A2096" s="28" t="s">
        <v>912</v>
      </c>
      <c r="B2096" s="63" t="s">
        <v>3374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8"/>
      <c r="U2096" s="63"/>
      <c r="V2096" s="348"/>
      <c r="W2096" s="338"/>
      <c r="X2096" s="63"/>
    </row>
    <row r="2097" spans="1:24" ht="15">
      <c r="A2097" s="28" t="s">
        <v>913</v>
      </c>
      <c r="B2097" s="63" t="s">
        <v>3384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8"/>
      <c r="U2097" s="63"/>
      <c r="V2097" s="348"/>
      <c r="W2097" s="338"/>
      <c r="X2097" s="63"/>
    </row>
    <row r="2098" spans="1:24" ht="15">
      <c r="A2098" s="28" t="s">
        <v>914</v>
      </c>
      <c r="B2098" s="278" t="s">
        <v>2012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1"/>
      <c r="W2098" s="338"/>
      <c r="X2098" s="63"/>
    </row>
    <row r="2099" spans="1:24" ht="15">
      <c r="A2099" s="28" t="s">
        <v>915</v>
      </c>
      <c r="B2099" s="63" t="s">
        <v>3385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8"/>
      <c r="W2099" s="338"/>
      <c r="X2099" s="63"/>
    </row>
    <row r="2100" spans="1:24" ht="15">
      <c r="A2100" s="28" t="s">
        <v>916</v>
      </c>
      <c r="B2100" s="278" t="s">
        <v>2028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1"/>
      <c r="W2100" s="338"/>
      <c r="X2100" s="63"/>
    </row>
    <row r="2101" spans="1:24" ht="15">
      <c r="A2101" s="28" t="s">
        <v>917</v>
      </c>
      <c r="B2101" s="63" t="s">
        <v>3378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8"/>
      <c r="U2101" s="63"/>
      <c r="V2101" s="348"/>
      <c r="W2101" s="338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1"/>
      <c r="W2102" s="338"/>
      <c r="X2102" s="63"/>
    </row>
    <row r="2103" spans="1:24" ht="15">
      <c r="A2103" s="28" t="s">
        <v>919</v>
      </c>
      <c r="B2103" s="63" t="s">
        <v>3375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8"/>
      <c r="U2103" s="63"/>
      <c r="V2103" s="349"/>
      <c r="W2103" s="338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8"/>
      <c r="W2104" s="338"/>
      <c r="X2104" s="63"/>
    </row>
    <row r="2105" spans="1:24" ht="15">
      <c r="A2105" s="28" t="s">
        <v>921</v>
      </c>
      <c r="B2105" s="63" t="s">
        <v>3372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1"/>
      <c r="W2105" s="338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8"/>
      <c r="W2106" s="338"/>
      <c r="X2106" s="63"/>
    </row>
    <row r="2107" spans="1:24" ht="15">
      <c r="A2107" s="28" t="s">
        <v>923</v>
      </c>
      <c r="B2107" s="63" t="s">
        <v>3399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9"/>
      <c r="W2107" s="338"/>
      <c r="X2107" s="63"/>
    </row>
    <row r="2108" spans="1:24" ht="15">
      <c r="A2108" s="28" t="s">
        <v>924</v>
      </c>
      <c r="B2108" s="63" t="s">
        <v>3377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8"/>
      <c r="W2108" s="338"/>
      <c r="X2108" s="63"/>
    </row>
    <row r="2109" spans="1:24" ht="15">
      <c r="A2109" s="28" t="s">
        <v>925</v>
      </c>
      <c r="B2109" s="63" t="s">
        <v>3397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8"/>
      <c r="W2109" s="338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8"/>
      <c r="U2110" s="63"/>
      <c r="V2110" s="348"/>
      <c r="W2110" s="338"/>
      <c r="X2110" s="63"/>
    </row>
    <row r="2111" spans="1:24" ht="15">
      <c r="A2111" s="28" t="s">
        <v>927</v>
      </c>
      <c r="B2111" s="63" t="s">
        <v>3380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8"/>
      <c r="W2111" s="338"/>
      <c r="X2111" s="63"/>
    </row>
    <row r="2112" spans="1:24" ht="15">
      <c r="A2112" s="28" t="s">
        <v>928</v>
      </c>
      <c r="B2112" s="63" t="s">
        <v>3382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8"/>
      <c r="U2112" s="63"/>
      <c r="V2112" s="348"/>
      <c r="W2112" s="338"/>
      <c r="X2112" s="63"/>
    </row>
    <row r="2113" spans="1:24" ht="15">
      <c r="A2113" s="28" t="s">
        <v>929</v>
      </c>
      <c r="B2113" s="63" t="s">
        <v>3379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1"/>
      <c r="W2113" s="338"/>
      <c r="X2113" s="63"/>
    </row>
    <row r="2114" spans="1:24" ht="15">
      <c r="A2114" s="28" t="s">
        <v>930</v>
      </c>
      <c r="B2114" s="278" t="s">
        <v>2158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1"/>
      <c r="W2114" s="338"/>
      <c r="X2114" s="63"/>
    </row>
    <row r="2115" spans="1:24" ht="15">
      <c r="A2115" s="28" t="s">
        <v>931</v>
      </c>
      <c r="B2115" s="63" t="s">
        <v>3387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8"/>
      <c r="W2115" s="338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8"/>
      <c r="W2116" s="338"/>
      <c r="X2116" s="63"/>
    </row>
    <row r="2117" spans="1:24" ht="15">
      <c r="A2117" s="28" t="s">
        <v>933</v>
      </c>
      <c r="B2117" s="278" t="s">
        <v>2051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8"/>
      <c r="W2117" s="338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8"/>
      <c r="U2118" s="63"/>
      <c r="V2118" s="349"/>
      <c r="W2118" s="338"/>
      <c r="X2118" s="63"/>
    </row>
    <row r="2119" spans="1:24" ht="15">
      <c r="A2119" s="28" t="s">
        <v>935</v>
      </c>
      <c r="B2119" s="63" t="s">
        <v>3388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8"/>
      <c r="U2119" s="63"/>
      <c r="V2119" s="348"/>
      <c r="W2119" s="338"/>
      <c r="X2119" s="63"/>
    </row>
    <row r="2120" spans="1:24" ht="15">
      <c r="A2120" s="28" t="s">
        <v>2502</v>
      </c>
      <c r="B2120" s="278" t="s">
        <v>3367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3317</v>
      </c>
      <c r="B2121" s="63" t="s">
        <v>3370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3318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3319</v>
      </c>
      <c r="B2123" s="278" t="s">
        <v>4499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3320</v>
      </c>
      <c r="B2124" s="63" t="s">
        <v>3373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3321</v>
      </c>
      <c r="B2125" s="63" t="s">
        <v>3396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3322</v>
      </c>
      <c r="B2126" s="63" t="s">
        <v>3400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3323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3324</v>
      </c>
      <c r="B2128" s="278" t="s">
        <v>3368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3325</v>
      </c>
      <c r="B2129" s="63" t="s">
        <v>3371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3326</v>
      </c>
      <c r="B2130" s="278" t="s">
        <v>2005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3327</v>
      </c>
      <c r="B2131" s="63" t="s">
        <v>3381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3328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3329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3330</v>
      </c>
      <c r="B2134" s="63" t="s">
        <v>3369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3331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3332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3333</v>
      </c>
      <c r="B2137" s="278" t="s">
        <v>2029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3334</v>
      </c>
      <c r="B2138" s="278" t="s">
        <v>2053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3335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3336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3337</v>
      </c>
      <c r="B2141" s="278" t="s">
        <v>2030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3338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3339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3340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4131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4132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4133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5335</v>
      </c>
      <c r="S2154" t="s">
        <v>5336</v>
      </c>
      <c r="T2154" s="278"/>
      <c r="U2154" s="63"/>
      <c r="V2154" s="361"/>
      <c r="W2154" s="338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8"/>
      <c r="U2155" s="63"/>
      <c r="V2155" s="348"/>
      <c r="W2155" s="338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8"/>
      <c r="W2156" s="338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8"/>
      <c r="W2157" s="338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8"/>
      <c r="W2158" s="338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8"/>
      <c r="W2159" s="338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2494</v>
      </c>
      <c r="T2160" s="63"/>
      <c r="U2160" s="63"/>
      <c r="V2160" s="361"/>
      <c r="W2160" s="338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8"/>
      <c r="W2161" s="338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8"/>
      <c r="W2162" s="338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1"/>
      <c r="W2163" s="338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8"/>
      <c r="W2164" s="338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2493</v>
      </c>
      <c r="T2165" s="278"/>
      <c r="U2165" s="63"/>
      <c r="V2165" s="348"/>
      <c r="W2165" s="338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8"/>
      <c r="W2166" s="338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8"/>
      <c r="W2167" s="338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8"/>
      <c r="W2168" s="338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1"/>
      <c r="W2169" s="338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2611</v>
      </c>
      <c r="T2170" s="63"/>
      <c r="U2170" s="63"/>
      <c r="V2170" s="348"/>
      <c r="W2170" s="338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8"/>
      <c r="W2171" s="338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1"/>
      <c r="W2172" s="338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1"/>
      <c r="W2173" s="338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9"/>
      <c r="W2174" s="338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8"/>
      <c r="W2175" s="338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8"/>
      <c r="W2176" s="338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1"/>
      <c r="W2177" s="338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8"/>
      <c r="W2178" s="338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8"/>
      <c r="W2179" s="338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8"/>
      <c r="U2180" s="63"/>
      <c r="V2180" s="348"/>
      <c r="W2180" s="338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8"/>
      <c r="U2181" s="63"/>
      <c r="V2181" s="348"/>
      <c r="W2181" s="338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1"/>
      <c r="W2182" s="338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9"/>
      <c r="W2183" s="338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9"/>
      <c r="W2184" s="338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8"/>
      <c r="W2185" s="338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8"/>
      <c r="U2186" s="63"/>
      <c r="V2186" s="348"/>
      <c r="W2186" s="338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8"/>
      <c r="U2187" s="63"/>
      <c r="V2187" s="361"/>
      <c r="W2187" s="338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9"/>
      <c r="W2188" s="338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8"/>
      <c r="U2189" s="63"/>
      <c r="V2189" s="348"/>
      <c r="W2189" s="338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8"/>
      <c r="W2190" s="338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8"/>
      <c r="U2191" s="63"/>
      <c r="V2191" s="348"/>
      <c r="W2191" s="338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1"/>
      <c r="W2192" s="338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1"/>
      <c r="W2193" s="338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1"/>
      <c r="W2194" s="338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8"/>
      <c r="W2195" s="338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1"/>
      <c r="W2196" s="338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8"/>
      <c r="W2197" s="338"/>
      <c r="X2197" s="63"/>
    </row>
    <row r="2198" spans="1:24" ht="15">
      <c r="A2198" s="28" t="s">
        <v>761</v>
      </c>
      <c r="B2198" s="278" t="s">
        <v>2008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8"/>
      <c r="U2198" s="63"/>
      <c r="V2198" s="348"/>
      <c r="W2198" s="338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8"/>
      <c r="W2199" s="338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8"/>
      <c r="W2200" s="338"/>
      <c r="X2200" s="63"/>
    </row>
    <row r="2201" spans="1:24" ht="15">
      <c r="A2201" s="28" t="s">
        <v>767</v>
      </c>
      <c r="B2201" s="278" t="s">
        <v>2009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8"/>
      <c r="W2201" s="338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9"/>
      <c r="W2202" s="338"/>
      <c r="X2202" s="63"/>
    </row>
    <row r="2203" spans="1:24" ht="15">
      <c r="A2203" s="28" t="s">
        <v>781</v>
      </c>
      <c r="B2203" s="278" t="s">
        <v>2012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8"/>
      <c r="U2203" s="63"/>
      <c r="V2203" s="348"/>
      <c r="W2203" s="338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1"/>
      <c r="W2204" s="338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8"/>
      <c r="U2205" s="63"/>
      <c r="V2205" s="348"/>
      <c r="W2205" s="338"/>
      <c r="X2205" s="63"/>
    </row>
    <row r="2206" spans="1:24" ht="15">
      <c r="A2206" s="28" t="s">
        <v>787</v>
      </c>
      <c r="B2206" s="278" t="s">
        <v>2004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8"/>
      <c r="W2206" s="338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8"/>
      <c r="W2207" s="338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1"/>
      <c r="W2208" s="338"/>
      <c r="X2208" s="63"/>
    </row>
    <row r="2209" spans="1:24" ht="15">
      <c r="A2209" s="28" t="s">
        <v>795</v>
      </c>
      <c r="B2209" s="278" t="s">
        <v>2019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8"/>
      <c r="U2209" s="63"/>
      <c r="V2209" s="361"/>
      <c r="W2209" s="338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8"/>
      <c r="W2210" s="338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8"/>
      <c r="U2211" s="63"/>
      <c r="V2211" s="348"/>
      <c r="W2211" s="338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8"/>
      <c r="W2212" s="338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8"/>
      <c r="U2213" s="63"/>
      <c r="V2213" s="348"/>
      <c r="W2213" s="338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8"/>
      <c r="U2214" s="63"/>
      <c r="V2214" s="349"/>
      <c r="W2214" s="338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1"/>
      <c r="W2215" s="338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8"/>
      <c r="W2216" s="338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9"/>
      <c r="W2217" s="338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9"/>
      <c r="W2218" s="338"/>
      <c r="X2218" s="63"/>
    </row>
    <row r="2219" spans="1:24" ht="15">
      <c r="A2219" s="28" t="s">
        <v>901</v>
      </c>
      <c r="B2219" s="278" t="s">
        <v>2054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8"/>
      <c r="U2219" s="63"/>
      <c r="V2219" s="348"/>
      <c r="W2219" s="338"/>
      <c r="X2219" s="63"/>
    </row>
    <row r="2220" spans="1:24" ht="15">
      <c r="A2220" s="28" t="s">
        <v>902</v>
      </c>
      <c r="B2220" s="278" t="s">
        <v>2026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8"/>
      <c r="U2220" s="63"/>
      <c r="V2220" s="361"/>
      <c r="W2220" s="338"/>
      <c r="X2220" s="63"/>
    </row>
    <row r="2221" spans="1:24" ht="15">
      <c r="A2221" s="28" t="s">
        <v>903</v>
      </c>
      <c r="B2221" s="278" t="s">
        <v>2031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9"/>
      <c r="W2221" s="338"/>
      <c r="X2221" s="63"/>
    </row>
    <row r="2222" spans="1:24" ht="15">
      <c r="A2222" s="28" t="s">
        <v>904</v>
      </c>
      <c r="B2222" s="278" t="s">
        <v>2028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8"/>
      <c r="U2222" s="63"/>
      <c r="V2222" s="348"/>
      <c r="W2222" s="338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8"/>
      <c r="W2223" s="338"/>
      <c r="X2223" s="63"/>
    </row>
    <row r="2224" spans="1:24" ht="15">
      <c r="A2224" s="28" t="s">
        <v>906</v>
      </c>
      <c r="B2224" s="278" t="s">
        <v>2007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8"/>
      <c r="U2224" s="63"/>
      <c r="V2224" s="348"/>
      <c r="W2224" s="338"/>
      <c r="X2224" s="63"/>
    </row>
    <row r="2225" spans="1:24" ht="15">
      <c r="A2225" s="28" t="s">
        <v>907</v>
      </c>
      <c r="B2225" s="278" t="s">
        <v>2011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8"/>
      <c r="U2225" s="63"/>
      <c r="V2225" s="361"/>
      <c r="W2225" s="338"/>
      <c r="X2225" s="63"/>
    </row>
    <row r="2226" spans="1:24" ht="15">
      <c r="A2226" s="28" t="s">
        <v>908</v>
      </c>
      <c r="B2226" s="278" t="s">
        <v>2003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8"/>
      <c r="W2226" s="338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8"/>
      <c r="W2227" s="338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8"/>
      <c r="U2228" s="63"/>
      <c r="V2228" s="348"/>
      <c r="W2228" s="338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8"/>
      <c r="W2229" s="338"/>
      <c r="X2229" s="63"/>
    </row>
    <row r="2230" spans="1:24" ht="15">
      <c r="A2230" s="28" t="s">
        <v>912</v>
      </c>
      <c r="B2230" s="278" t="s">
        <v>2053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8"/>
      <c r="W2230" s="338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8"/>
      <c r="W2231" s="338"/>
      <c r="X2231" s="63"/>
    </row>
    <row r="2232" spans="1:24" ht="15">
      <c r="A2232" s="28" t="s">
        <v>914</v>
      </c>
      <c r="B2232" s="278" t="s">
        <v>2010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1"/>
      <c r="W2232" s="338"/>
      <c r="X2232" s="63"/>
    </row>
    <row r="2233" spans="1:24" ht="15">
      <c r="A2233" s="28" t="s">
        <v>915</v>
      </c>
      <c r="B2233" s="278" t="s">
        <v>2024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8"/>
      <c r="W2233" s="338"/>
      <c r="X2233" s="63"/>
    </row>
    <row r="2234" spans="1:24" ht="15">
      <c r="A2234" s="28" t="s">
        <v>916</v>
      </c>
      <c r="B2234" s="278" t="s">
        <v>2025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1"/>
      <c r="W2234" s="338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8"/>
      <c r="U2235" s="63"/>
      <c r="V2235" s="348"/>
      <c r="W2235" s="338"/>
      <c r="X2235" s="63"/>
    </row>
    <row r="2236" spans="1:24" ht="15">
      <c r="A2236" s="28" t="s">
        <v>918</v>
      </c>
      <c r="B2236" s="278" t="s">
        <v>4499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8"/>
      <c r="U2236" s="63"/>
      <c r="V2236" s="361"/>
      <c r="W2236" s="338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8"/>
      <c r="U2237" s="63"/>
      <c r="V2237" s="349"/>
      <c r="W2237" s="338"/>
      <c r="X2237" s="63"/>
    </row>
    <row r="2238" spans="1:24" ht="15">
      <c r="A2238" s="28" t="s">
        <v>920</v>
      </c>
      <c r="B2238" s="278" t="s">
        <v>2027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8"/>
      <c r="W2238" s="338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1"/>
      <c r="W2239" s="338"/>
      <c r="X2239" s="63"/>
    </row>
    <row r="2240" spans="1:24" ht="15">
      <c r="A2240" s="28" t="s">
        <v>922</v>
      </c>
      <c r="B2240" s="63" t="s">
        <v>3383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8"/>
      <c r="W2240" s="338"/>
      <c r="X2240" s="63"/>
    </row>
    <row r="2241" spans="1:24" ht="15">
      <c r="A2241" s="28" t="s">
        <v>923</v>
      </c>
      <c r="B2241" s="63" t="s">
        <v>3385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9"/>
      <c r="W2241" s="338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8"/>
      <c r="W2242" s="338"/>
      <c r="X2242" s="63"/>
    </row>
    <row r="2243" spans="1:24" ht="15">
      <c r="A2243" s="28" t="s">
        <v>925</v>
      </c>
      <c r="B2243" s="278" t="s">
        <v>2005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8"/>
      <c r="W2243" s="338"/>
      <c r="X2243" s="63"/>
    </row>
    <row r="2244" spans="1:24" ht="15">
      <c r="A2244" s="28" t="s">
        <v>926</v>
      </c>
      <c r="B2244" s="63" t="s">
        <v>3387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8"/>
      <c r="W2244" s="338"/>
      <c r="X2244" s="63"/>
    </row>
    <row r="2245" spans="1:24" ht="15">
      <c r="A2245" s="28" t="s">
        <v>927</v>
      </c>
      <c r="B2245" s="63" t="s">
        <v>3369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8"/>
      <c r="U2245" s="63"/>
      <c r="V2245" s="348"/>
      <c r="W2245" s="338"/>
      <c r="X2245" s="63"/>
    </row>
    <row r="2246" spans="1:24" ht="15">
      <c r="A2246" s="28" t="s">
        <v>928</v>
      </c>
      <c r="B2246" s="63" t="s">
        <v>3375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8"/>
      <c r="U2246" s="63"/>
      <c r="V2246" s="348"/>
      <c r="W2246" s="338"/>
      <c r="X2246" s="63"/>
    </row>
    <row r="2247" spans="1:24" ht="15">
      <c r="A2247" s="28" t="s">
        <v>929</v>
      </c>
      <c r="B2247" s="278" t="s">
        <v>2051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1"/>
      <c r="W2247" s="338"/>
      <c r="X2247" s="63"/>
    </row>
    <row r="2248" spans="1:24" ht="15">
      <c r="A2248" s="28" t="s">
        <v>930</v>
      </c>
      <c r="B2248" s="63" t="s">
        <v>3374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1"/>
      <c r="W2248" s="338"/>
      <c r="X2248" s="63"/>
    </row>
    <row r="2249" spans="1:24" ht="15">
      <c r="A2249" s="28" t="s">
        <v>931</v>
      </c>
      <c r="B2249" s="63" t="s">
        <v>3397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8"/>
      <c r="W2249" s="338"/>
      <c r="X2249" s="63"/>
    </row>
    <row r="2250" spans="1:24" ht="15">
      <c r="A2250" s="28" t="s">
        <v>932</v>
      </c>
      <c r="B2250" s="63" t="s">
        <v>3384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8"/>
      <c r="W2250" s="338"/>
      <c r="X2250" s="63"/>
    </row>
    <row r="2251" spans="1:24" ht="15">
      <c r="A2251" s="28" t="s">
        <v>933</v>
      </c>
      <c r="B2251" s="278" t="s">
        <v>2158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8"/>
      <c r="U2251" s="63"/>
      <c r="V2251" s="348"/>
      <c r="W2251" s="338"/>
      <c r="X2251" s="63"/>
    </row>
    <row r="2252" spans="1:24" ht="15">
      <c r="A2252" s="28" t="s">
        <v>934</v>
      </c>
      <c r="B2252" s="63" t="s">
        <v>3400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9"/>
      <c r="W2252" s="338"/>
      <c r="X2252" s="63"/>
    </row>
    <row r="2253" spans="1:24" ht="15">
      <c r="A2253" s="28" t="s">
        <v>935</v>
      </c>
      <c r="B2253" s="63" t="s">
        <v>3380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8"/>
      <c r="W2253" s="338"/>
      <c r="X2253" s="63"/>
    </row>
    <row r="2254" spans="1:24" ht="15">
      <c r="A2254" s="28" t="s">
        <v>2502</v>
      </c>
      <c r="B2254" s="63" t="s">
        <v>3373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8"/>
    </row>
    <row r="2255" spans="1:24" ht="15">
      <c r="A2255" s="28" t="s">
        <v>3317</v>
      </c>
      <c r="B2255" s="63" t="s">
        <v>3396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3318</v>
      </c>
      <c r="B2256" s="63" t="s">
        <v>3401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3319</v>
      </c>
      <c r="B2257" s="63" t="s">
        <v>3371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3320</v>
      </c>
      <c r="B2258" s="278" t="s">
        <v>3368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3321</v>
      </c>
      <c r="B2259" s="63" t="s">
        <v>3388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3322</v>
      </c>
      <c r="B2260" s="63" t="s">
        <v>3376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3323</v>
      </c>
      <c r="B2261" s="63" t="s">
        <v>3377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3324</v>
      </c>
      <c r="B2262" s="63" t="s">
        <v>3379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3325</v>
      </c>
      <c r="B2263" s="278" t="s">
        <v>3367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3326</v>
      </c>
      <c r="B2264" s="63" t="s">
        <v>3399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3327</v>
      </c>
      <c r="B2265" s="63" t="s">
        <v>3378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8"/>
    </row>
    <row r="2266" spans="1:20" ht="15">
      <c r="A2266" s="28" t="s">
        <v>3328</v>
      </c>
      <c r="B2266" s="63" t="s">
        <v>3382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3329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8"/>
    </row>
    <row r="2268" spans="1:20" ht="15">
      <c r="A2268" s="28" t="s">
        <v>3330</v>
      </c>
      <c r="B2268" s="63" t="s">
        <v>3381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3331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3332</v>
      </c>
      <c r="B2270" s="63" t="s">
        <v>3370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8"/>
    </row>
    <row r="2271" spans="1:20" ht="15">
      <c r="A2271" s="28" t="s">
        <v>3333</v>
      </c>
      <c r="B2271" s="63" t="s">
        <v>3372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3334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8"/>
    </row>
    <row r="2273" spans="1:23" ht="15">
      <c r="A2273" s="28" t="s">
        <v>3335</v>
      </c>
      <c r="B2273" s="278" t="s">
        <v>2029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3336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8"/>
    </row>
    <row r="2275" spans="1:23" ht="15">
      <c r="A2275" s="28" t="s">
        <v>3337</v>
      </c>
      <c r="B2275" s="278" t="s">
        <v>2030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3338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3339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8"/>
    </row>
    <row r="2278" spans="1:23" ht="15">
      <c r="A2278" s="28" t="s">
        <v>3340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4131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4132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4133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538">
        <v>376.50000000000006</v>
      </c>
      <c r="N2288" s="67">
        <f t="shared" ref="N2288:N2319" si="68">SUM(E2288:L2288)</f>
        <v>3079.0000000000014</v>
      </c>
      <c r="P2288" t="s">
        <v>1828</v>
      </c>
      <c r="S2288" s="535" t="s">
        <v>1829</v>
      </c>
      <c r="T2288" s="536"/>
      <c r="U2288" s="361"/>
      <c r="V2288" s="537"/>
      <c r="W2288" s="536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538">
        <v>417.1</v>
      </c>
      <c r="N2289" s="67">
        <f t="shared" si="68"/>
        <v>2753.4500000000025</v>
      </c>
      <c r="P2289" t="s">
        <v>282</v>
      </c>
      <c r="S2289" s="535" t="s">
        <v>1773</v>
      </c>
      <c r="T2289" s="536"/>
      <c r="U2289" s="348"/>
      <c r="V2289" s="537"/>
      <c r="W2289" s="536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538">
        <v>384.90000000000003</v>
      </c>
      <c r="N2290" s="67">
        <f t="shared" si="68"/>
        <v>2660.2500000000082</v>
      </c>
      <c r="P2290" t="s">
        <v>354</v>
      </c>
      <c r="S2290" s="539"/>
      <c r="T2290" s="536"/>
      <c r="U2290" s="348"/>
      <c r="V2290" s="537"/>
      <c r="W2290" s="536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538">
        <v>423.3</v>
      </c>
      <c r="N2291" s="67">
        <f t="shared" si="68"/>
        <v>2517.7000000000053</v>
      </c>
      <c r="P2291" t="s">
        <v>355</v>
      </c>
      <c r="S2291" s="539"/>
      <c r="T2291" s="536"/>
      <c r="U2291" s="348"/>
      <c r="V2291" s="537"/>
      <c r="W2291" s="536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538">
        <v>346.6</v>
      </c>
      <c r="N2292" s="67">
        <f t="shared" si="68"/>
        <v>2508.3999999999955</v>
      </c>
      <c r="P2292" t="s">
        <v>1830</v>
      </c>
      <c r="S2292" s="536"/>
      <c r="T2292" s="536"/>
      <c r="U2292" s="348"/>
      <c r="V2292" s="537"/>
      <c r="W2292" s="536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538">
        <v>271.5</v>
      </c>
      <c r="N2293" s="67">
        <f t="shared" si="68"/>
        <v>2441.8000000000088</v>
      </c>
      <c r="P2293" t="s">
        <v>2475</v>
      </c>
      <c r="S2293" s="21" t="s">
        <v>2476</v>
      </c>
      <c r="T2293" s="536"/>
      <c r="U2293" s="348"/>
      <c r="V2293" s="537"/>
      <c r="W2293" s="536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538">
        <v>343.9</v>
      </c>
      <c r="N2294" s="67">
        <f t="shared" si="68"/>
        <v>2415.7999999999952</v>
      </c>
      <c r="P2294" t="s">
        <v>282</v>
      </c>
      <c r="S2294" s="535" t="s">
        <v>1773</v>
      </c>
      <c r="T2294" s="536"/>
      <c r="U2294" s="361"/>
      <c r="V2294" s="537"/>
      <c r="W2294" s="536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538">
        <v>333.8</v>
      </c>
      <c r="N2295" s="67">
        <f t="shared" si="68"/>
        <v>2395.0999999999931</v>
      </c>
      <c r="P2295" t="s">
        <v>978</v>
      </c>
      <c r="T2295" s="536"/>
      <c r="U2295" s="348"/>
      <c r="V2295" s="537"/>
      <c r="W2295" s="536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574">
        <v>549.1</v>
      </c>
      <c r="N2296" s="67">
        <f t="shared" si="68"/>
        <v>2358.8000000000006</v>
      </c>
      <c r="P2296" t="s">
        <v>5376</v>
      </c>
      <c r="S2296" s="536"/>
      <c r="T2296" s="536"/>
      <c r="U2296" s="348"/>
      <c r="V2296" s="537"/>
      <c r="W2296" s="536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538">
        <v>289.8</v>
      </c>
      <c r="N2297" s="67">
        <f t="shared" si="68"/>
        <v>2317.7999999999984</v>
      </c>
      <c r="P2297" t="s">
        <v>323</v>
      </c>
      <c r="T2297" s="536"/>
      <c r="U2297" s="361"/>
      <c r="V2297" s="537"/>
      <c r="W2297" s="536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538">
        <v>362.29999999999995</v>
      </c>
      <c r="N2298" s="67">
        <f t="shared" si="68"/>
        <v>2301.7500000000027</v>
      </c>
      <c r="P2298" t="s">
        <v>294</v>
      </c>
      <c r="S2298" s="536"/>
      <c r="T2298" s="536"/>
      <c r="U2298" s="348"/>
      <c r="V2298" s="537"/>
      <c r="W2298" s="536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538">
        <v>373.8</v>
      </c>
      <c r="N2299" s="67">
        <f t="shared" si="68"/>
        <v>2176.799999999997</v>
      </c>
      <c r="P2299" t="s">
        <v>340</v>
      </c>
      <c r="T2299" s="536"/>
      <c r="U2299" s="348"/>
      <c r="V2299" s="537"/>
      <c r="W2299" s="536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538">
        <v>272.3</v>
      </c>
      <c r="N2300" s="67">
        <f t="shared" si="68"/>
        <v>2163.299999999997</v>
      </c>
      <c r="P2300" t="s">
        <v>304</v>
      </c>
      <c r="S2300" s="225"/>
      <c r="T2300" s="536"/>
      <c r="U2300" s="348"/>
      <c r="V2300" s="537"/>
      <c r="W2300" s="536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575">
        <v>491.1</v>
      </c>
      <c r="N2301" s="67">
        <f t="shared" si="68"/>
        <v>1968.7999999999961</v>
      </c>
      <c r="P2301" t="s">
        <v>332</v>
      </c>
      <c r="S2301" s="536"/>
      <c r="T2301" s="536"/>
      <c r="U2301" s="348"/>
      <c r="V2301" s="537"/>
      <c r="W2301" s="536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575">
        <v>495.39999999999992</v>
      </c>
      <c r="N2302" s="67">
        <f t="shared" si="68"/>
        <v>1964.599999999997</v>
      </c>
      <c r="P2302" t="s">
        <v>4978</v>
      </c>
      <c r="S2302" s="536"/>
      <c r="T2302" s="536"/>
      <c r="U2302" s="348"/>
      <c r="V2302" s="537"/>
      <c r="W2302" s="536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538">
        <v>364.6</v>
      </c>
      <c r="N2303" s="67">
        <f t="shared" si="68"/>
        <v>1834.5999999999981</v>
      </c>
      <c r="T2303" s="536"/>
      <c r="U2303" s="361"/>
      <c r="V2303" s="537"/>
      <c r="W2303" s="536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538">
        <v>323.5</v>
      </c>
      <c r="N2304" s="67">
        <f t="shared" si="68"/>
        <v>1784.6000000000008</v>
      </c>
      <c r="S2304" s="225"/>
      <c r="T2304" s="536"/>
      <c r="U2304" s="348"/>
      <c r="V2304" s="537"/>
      <c r="W2304" s="536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575">
        <v>449.4</v>
      </c>
      <c r="N2305" s="67">
        <f t="shared" si="68"/>
        <v>1776.3000000000052</v>
      </c>
      <c r="P2305" t="s">
        <v>342</v>
      </c>
      <c r="S2305" s="536"/>
      <c r="T2305" s="536"/>
      <c r="U2305" s="348"/>
      <c r="V2305" s="537"/>
      <c r="W2305" s="536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538">
        <v>269.3</v>
      </c>
      <c r="N2306" s="67">
        <f t="shared" si="68"/>
        <v>1774.3</v>
      </c>
      <c r="P2306" t="s">
        <v>282</v>
      </c>
      <c r="S2306" s="535" t="s">
        <v>1773</v>
      </c>
      <c r="T2306" s="536"/>
      <c r="U2306" s="361"/>
      <c r="V2306" s="537"/>
      <c r="W2306" s="536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538">
        <v>268.3</v>
      </c>
      <c r="N2307" s="67">
        <f t="shared" si="68"/>
        <v>1756.899999999998</v>
      </c>
      <c r="P2307" t="s">
        <v>298</v>
      </c>
      <c r="S2307" s="225"/>
      <c r="T2307" s="536"/>
      <c r="U2307" s="361"/>
      <c r="V2307" s="537"/>
      <c r="W2307" s="536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538">
        <v>270.3</v>
      </c>
      <c r="N2308" s="67">
        <f t="shared" si="68"/>
        <v>1722.0000000000043</v>
      </c>
      <c r="P2308" t="s">
        <v>285</v>
      </c>
      <c r="S2308" s="536"/>
      <c r="T2308" s="536"/>
      <c r="U2308" s="349"/>
      <c r="V2308" s="537"/>
      <c r="W2308" s="536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575">
        <v>539.30000000000007</v>
      </c>
      <c r="N2309" s="67">
        <f t="shared" si="68"/>
        <v>1656.5000000000027</v>
      </c>
      <c r="P2309" t="s">
        <v>284</v>
      </c>
      <c r="S2309" s="539"/>
      <c r="T2309" s="536"/>
      <c r="U2309" s="348"/>
      <c r="V2309" s="537"/>
      <c r="W2309" s="536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538">
        <v>410.80000000000007</v>
      </c>
      <c r="N2310" s="67">
        <f t="shared" si="68"/>
        <v>1628.4000000000024</v>
      </c>
      <c r="P2310" t="s">
        <v>284</v>
      </c>
      <c r="T2310" s="536"/>
      <c r="U2310" s="348"/>
      <c r="V2310" s="537"/>
      <c r="W2310" s="536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538">
        <v>297</v>
      </c>
      <c r="N2311" s="67">
        <f t="shared" si="68"/>
        <v>1621.5499999999965</v>
      </c>
      <c r="P2311" t="s">
        <v>329</v>
      </c>
      <c r="S2311" s="536"/>
      <c r="T2311" s="536"/>
      <c r="U2311" s="361"/>
      <c r="V2311" s="537"/>
      <c r="W2311" s="536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538">
        <v>246.6</v>
      </c>
      <c r="N2312" s="67">
        <f t="shared" si="68"/>
        <v>1609.5999999999963</v>
      </c>
      <c r="P2312" t="s">
        <v>301</v>
      </c>
      <c r="S2312" s="536"/>
      <c r="T2312" s="536"/>
      <c r="U2312" s="348"/>
      <c r="V2312" s="537"/>
      <c r="W2312" s="536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538">
        <v>394.8</v>
      </c>
      <c r="N2313" s="67">
        <f t="shared" si="68"/>
        <v>1594.4000000000012</v>
      </c>
      <c r="T2313" s="536"/>
      <c r="U2313" s="348"/>
      <c r="V2313" s="537"/>
      <c r="W2313" s="536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538">
        <v>405.9</v>
      </c>
      <c r="N2314" s="67">
        <f t="shared" si="68"/>
        <v>1576.4</v>
      </c>
      <c r="P2314" t="s">
        <v>336</v>
      </c>
      <c r="S2314" s="539"/>
      <c r="T2314" s="536"/>
      <c r="U2314" s="348"/>
      <c r="V2314" s="537"/>
      <c r="W2314" s="536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538">
        <v>352.5</v>
      </c>
      <c r="N2315" s="67">
        <f t="shared" si="68"/>
        <v>1570.400000000006</v>
      </c>
      <c r="P2315" t="s">
        <v>289</v>
      </c>
      <c r="S2315" s="536"/>
      <c r="T2315" s="536"/>
      <c r="U2315" s="348"/>
      <c r="V2315" s="537"/>
      <c r="W2315" s="536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538">
        <v>258.70000000000005</v>
      </c>
      <c r="N2316" s="67">
        <f t="shared" si="68"/>
        <v>1562.0000000000039</v>
      </c>
      <c r="P2316" t="s">
        <v>281</v>
      </c>
      <c r="S2316" s="21" t="s">
        <v>1773</v>
      </c>
      <c r="T2316" s="536"/>
      <c r="U2316" s="361"/>
      <c r="V2316" s="537"/>
      <c r="W2316" s="536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538">
        <v>268.10000000000002</v>
      </c>
      <c r="N2317" s="67">
        <f t="shared" si="68"/>
        <v>1555.3000000000015</v>
      </c>
      <c r="P2317" t="s">
        <v>294</v>
      </c>
      <c r="S2317" s="536"/>
      <c r="T2317" s="536"/>
      <c r="U2317" s="349"/>
      <c r="V2317" s="537"/>
      <c r="W2317" s="536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538">
        <v>197.8</v>
      </c>
      <c r="N2318" s="67">
        <f t="shared" si="68"/>
        <v>1539.9000000000017</v>
      </c>
      <c r="P2318" t="s">
        <v>294</v>
      </c>
      <c r="S2318" s="539"/>
      <c r="T2318" s="536"/>
      <c r="U2318" s="349"/>
      <c r="V2318" s="537"/>
      <c r="W2318" s="536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538">
        <v>295</v>
      </c>
      <c r="N2319" s="67">
        <f t="shared" si="68"/>
        <v>1538.9999999999982</v>
      </c>
      <c r="S2319" s="540"/>
      <c r="T2319" s="536"/>
      <c r="U2319" s="348"/>
      <c r="V2319" s="537"/>
      <c r="W2319" s="536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538">
        <v>275.10000000000002</v>
      </c>
      <c r="N2320" s="67">
        <f t="shared" ref="N2320:N2351" si="69">SUM(E2320:L2320)</f>
        <v>1516.3499999999981</v>
      </c>
      <c r="S2320" s="539"/>
      <c r="T2320" s="536"/>
      <c r="U2320" s="348"/>
      <c r="V2320" s="537"/>
      <c r="W2320" s="536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536"/>
      <c r="T2321" s="536"/>
      <c r="U2321" s="361"/>
      <c r="V2321" s="537"/>
      <c r="W2321" s="536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538">
        <v>368.09999999999997</v>
      </c>
      <c r="N2322" s="67">
        <f t="shared" si="69"/>
        <v>1447.8999999999974</v>
      </c>
      <c r="P2322" t="s">
        <v>289</v>
      </c>
      <c r="S2322" s="225"/>
      <c r="T2322" s="536"/>
      <c r="U2322" s="349"/>
      <c r="V2322" s="537"/>
      <c r="W2322" s="536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536"/>
      <c r="U2323" s="348"/>
      <c r="V2323" s="537"/>
      <c r="W2323" s="536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538">
        <v>353.2</v>
      </c>
      <c r="N2324" s="67">
        <f t="shared" si="69"/>
        <v>1423.6000000000015</v>
      </c>
      <c r="P2324" t="s">
        <v>284</v>
      </c>
      <c r="S2324" s="536"/>
      <c r="T2324" s="536"/>
      <c r="U2324" s="348"/>
      <c r="V2324" s="537"/>
      <c r="W2324" s="536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538">
        <v>257.89999999999998</v>
      </c>
      <c r="N2325" s="67">
        <f t="shared" si="69"/>
        <v>1412.7999999999988</v>
      </c>
      <c r="T2325" s="536"/>
      <c r="U2325" s="348"/>
      <c r="V2325" s="537"/>
      <c r="W2325" s="536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538">
        <v>447.59999999999997</v>
      </c>
      <c r="N2326" s="67">
        <f t="shared" si="69"/>
        <v>1404.6999999999966</v>
      </c>
      <c r="T2326" s="536"/>
      <c r="U2326" s="361"/>
      <c r="V2326" s="537"/>
      <c r="W2326" s="536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538">
        <v>187.9</v>
      </c>
      <c r="N2327" s="67">
        <f t="shared" si="69"/>
        <v>1401.0999999999979</v>
      </c>
      <c r="S2327" s="539"/>
      <c r="T2327" s="536"/>
      <c r="U2327" s="361"/>
      <c r="V2327" s="537"/>
      <c r="W2327" s="536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538">
        <v>397.1</v>
      </c>
      <c r="N2328" s="67">
        <f t="shared" si="69"/>
        <v>1399.6499999999974</v>
      </c>
      <c r="S2328" s="536"/>
      <c r="T2328" s="536"/>
      <c r="U2328" s="361"/>
      <c r="V2328" s="537"/>
      <c r="W2328" s="536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538">
        <v>385.8</v>
      </c>
      <c r="N2329" s="67">
        <f t="shared" si="69"/>
        <v>1384.1000000000029</v>
      </c>
      <c r="P2329" t="s">
        <v>283</v>
      </c>
      <c r="S2329" s="536"/>
      <c r="T2329" s="536"/>
      <c r="U2329" s="348"/>
      <c r="V2329" s="537"/>
      <c r="W2329" s="536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538">
        <v>395.80000000000007</v>
      </c>
      <c r="N2330" s="67">
        <f t="shared" si="69"/>
        <v>1374.1999999999953</v>
      </c>
      <c r="S2330" s="536"/>
      <c r="T2330" s="536"/>
      <c r="U2330" s="361"/>
      <c r="V2330" s="537"/>
      <c r="W2330" s="536"/>
    </row>
    <row r="2331" spans="1:23" ht="15">
      <c r="A2331" s="28" t="s">
        <v>756</v>
      </c>
      <c r="B2331" s="278" t="s">
        <v>2011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538">
        <v>422.5</v>
      </c>
      <c r="N2331" s="67">
        <f t="shared" si="69"/>
        <v>1373.9999999999991</v>
      </c>
      <c r="P2331" t="s">
        <v>293</v>
      </c>
      <c r="S2331" s="539"/>
      <c r="T2331" s="536"/>
      <c r="U2331" s="348"/>
      <c r="V2331" s="537"/>
      <c r="W2331" s="536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538">
        <v>355.2</v>
      </c>
      <c r="N2332" s="67">
        <f t="shared" si="69"/>
        <v>1355.3000000000013</v>
      </c>
      <c r="T2332" s="536"/>
      <c r="U2332" s="348"/>
      <c r="V2332" s="537"/>
      <c r="W2332" s="536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538">
        <v>286.89999999999998</v>
      </c>
      <c r="N2333" s="67">
        <f t="shared" si="69"/>
        <v>1321.9499999999957</v>
      </c>
      <c r="S2333" s="539"/>
      <c r="T2333" s="536"/>
      <c r="U2333" s="348"/>
      <c r="V2333" s="537"/>
      <c r="W2333" s="536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536"/>
      <c r="U2334" s="348"/>
      <c r="V2334" s="537"/>
      <c r="W2334" s="536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538">
        <v>302</v>
      </c>
      <c r="N2335" s="67">
        <f t="shared" si="69"/>
        <v>1276.2000000000044</v>
      </c>
      <c r="P2335" t="s">
        <v>301</v>
      </c>
      <c r="S2335" s="536"/>
      <c r="T2335" s="536"/>
      <c r="U2335" s="348"/>
      <c r="V2335" s="537"/>
      <c r="W2335" s="536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538">
        <v>187.8</v>
      </c>
      <c r="N2336" s="67">
        <f t="shared" si="69"/>
        <v>1262.449999999995</v>
      </c>
      <c r="P2336" t="s">
        <v>289</v>
      </c>
      <c r="S2336" s="536"/>
      <c r="T2336" s="536"/>
      <c r="U2336" s="349"/>
      <c r="V2336" s="537"/>
      <c r="W2336" s="536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538">
        <v>261.40000000000003</v>
      </c>
      <c r="N2337" s="67">
        <f t="shared" si="69"/>
        <v>1256.6499999999946</v>
      </c>
      <c r="P2337" t="s">
        <v>283</v>
      </c>
      <c r="S2337" s="539"/>
      <c r="T2337" s="536"/>
      <c r="U2337" s="348"/>
      <c r="V2337" s="537"/>
      <c r="W2337" s="536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538">
        <v>364.5</v>
      </c>
      <c r="N2338" s="67">
        <f t="shared" si="69"/>
        <v>1244.0500000000047</v>
      </c>
      <c r="T2338" s="536"/>
      <c r="U2338" s="361"/>
      <c r="V2338" s="537"/>
      <c r="W2338" s="536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539"/>
      <c r="T2339" s="536"/>
      <c r="U2339" s="348"/>
      <c r="V2339" s="537"/>
      <c r="W2339" s="536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538">
        <v>447.6</v>
      </c>
      <c r="N2340" s="67">
        <f t="shared" si="69"/>
        <v>1218.2000000000003</v>
      </c>
      <c r="S2340" s="539"/>
      <c r="T2340" s="536"/>
      <c r="U2340" s="348"/>
      <c r="V2340" s="537"/>
      <c r="W2340" s="536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538">
        <v>368.10000000000008</v>
      </c>
      <c r="N2341" s="67">
        <f t="shared" si="69"/>
        <v>1212.1000000000001</v>
      </c>
      <c r="T2341" s="536"/>
      <c r="U2341" s="348"/>
      <c r="V2341" s="537"/>
      <c r="W2341" s="536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536"/>
      <c r="U2342" s="361"/>
      <c r="V2342" s="537"/>
      <c r="W2342" s="536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538">
        <v>361.3</v>
      </c>
      <c r="N2343" s="67">
        <f t="shared" si="69"/>
        <v>1173.499999999997</v>
      </c>
      <c r="S2343" s="536"/>
      <c r="T2343" s="536"/>
      <c r="U2343" s="361"/>
      <c r="V2343" s="537"/>
      <c r="W2343" s="536"/>
    </row>
    <row r="2344" spans="1:23" ht="15">
      <c r="A2344" s="28" t="s">
        <v>797</v>
      </c>
      <c r="B2344" s="278" t="s">
        <v>2019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538">
        <v>409.7</v>
      </c>
      <c r="N2344" s="67">
        <f t="shared" si="69"/>
        <v>1158.7</v>
      </c>
      <c r="S2344" s="539"/>
      <c r="T2344" s="536"/>
      <c r="U2344" s="348"/>
      <c r="V2344" s="537"/>
      <c r="W2344" s="536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536"/>
      <c r="T2345" s="536"/>
      <c r="U2345" s="348"/>
      <c r="V2345" s="537"/>
      <c r="W2345" s="536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538">
        <v>172.5</v>
      </c>
      <c r="N2346" s="67">
        <f t="shared" si="69"/>
        <v>1123</v>
      </c>
      <c r="P2346" t="s">
        <v>294</v>
      </c>
      <c r="S2346" s="225"/>
      <c r="T2346" s="536"/>
      <c r="U2346" s="348"/>
      <c r="V2346" s="537"/>
      <c r="W2346" s="536"/>
    </row>
    <row r="2347" spans="1:23" ht="15">
      <c r="A2347" s="28" t="s">
        <v>802</v>
      </c>
      <c r="B2347" s="278" t="s">
        <v>2012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575">
        <v>456.5</v>
      </c>
      <c r="N2347" s="67">
        <f t="shared" si="69"/>
        <v>1110.6999999999989</v>
      </c>
      <c r="P2347" t="s">
        <v>288</v>
      </c>
      <c r="S2347" s="539"/>
      <c r="T2347" s="536"/>
      <c r="U2347" s="348"/>
      <c r="V2347" s="537"/>
      <c r="W2347" s="536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536"/>
      <c r="T2348" s="536"/>
      <c r="U2348" s="349"/>
      <c r="V2348" s="537"/>
      <c r="W2348" s="536"/>
    </row>
    <row r="2349" spans="1:23" ht="15">
      <c r="A2349" s="28" t="s">
        <v>897</v>
      </c>
      <c r="B2349" s="278" t="s">
        <v>2008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538">
        <v>142.5</v>
      </c>
      <c r="N2349" s="67">
        <f t="shared" si="69"/>
        <v>1036.5999999999949</v>
      </c>
      <c r="P2349" t="s">
        <v>282</v>
      </c>
      <c r="S2349" s="21" t="s">
        <v>1773</v>
      </c>
      <c r="T2349" s="536"/>
      <c r="U2349" s="361"/>
      <c r="V2349" s="537"/>
      <c r="W2349" s="536"/>
    </row>
    <row r="2350" spans="1:23" ht="15">
      <c r="A2350" s="28" t="s">
        <v>898</v>
      </c>
      <c r="B2350" s="278" t="s">
        <v>2027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572">
        <v>636.70000000000005</v>
      </c>
      <c r="N2350" s="67">
        <f t="shared" si="69"/>
        <v>1036.3999999999999</v>
      </c>
      <c r="P2350" t="s">
        <v>325</v>
      </c>
      <c r="S2350" s="21" t="s">
        <v>1773</v>
      </c>
      <c r="T2350" s="536"/>
      <c r="U2350" s="348"/>
      <c r="V2350" s="537"/>
      <c r="W2350" s="536"/>
    </row>
    <row r="2351" spans="1:23" ht="15">
      <c r="A2351" s="28" t="s">
        <v>899</v>
      </c>
      <c r="B2351" s="278" t="s">
        <v>2004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538">
        <v>375.90000000000003</v>
      </c>
      <c r="N2351" s="67">
        <f t="shared" si="69"/>
        <v>1014.9999999999995</v>
      </c>
      <c r="S2351" s="225"/>
      <c r="T2351" s="536"/>
      <c r="U2351" s="349"/>
      <c r="V2351" s="537"/>
      <c r="W2351" s="536"/>
    </row>
    <row r="2352" spans="1:23" ht="15">
      <c r="A2352" s="28" t="s">
        <v>900</v>
      </c>
      <c r="B2352" s="278" t="s">
        <v>2007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538">
        <v>302.5</v>
      </c>
      <c r="N2352" s="67">
        <f t="shared" ref="N2352:N2383" si="70">SUM(E2352:L2352)</f>
        <v>947.49999999999636</v>
      </c>
      <c r="S2352" s="539"/>
      <c r="T2352" s="536"/>
      <c r="U2352" s="349"/>
      <c r="V2352" s="537"/>
      <c r="W2352" s="536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538">
        <v>266.90000000000003</v>
      </c>
      <c r="N2353" s="67">
        <f t="shared" si="70"/>
        <v>940.79999999999882</v>
      </c>
      <c r="S2353" s="225"/>
      <c r="T2353" s="536"/>
      <c r="U2353" s="348"/>
      <c r="V2353" s="537"/>
      <c r="W2353" s="536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536"/>
      <c r="T2354" s="536"/>
      <c r="U2354" s="361"/>
      <c r="V2354" s="537"/>
      <c r="W2354" s="536"/>
    </row>
    <row r="2355" spans="1:23" ht="15">
      <c r="A2355" s="28" t="s">
        <v>903</v>
      </c>
      <c r="B2355" s="278" t="s">
        <v>2009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538">
        <v>229.00000000000003</v>
      </c>
      <c r="N2355" s="67">
        <f t="shared" si="70"/>
        <v>848.15000000000055</v>
      </c>
      <c r="T2355" s="536"/>
      <c r="U2355" s="349"/>
      <c r="V2355" s="537"/>
      <c r="W2355" s="536"/>
    </row>
    <row r="2356" spans="1:23" ht="15">
      <c r="A2356" s="28" t="s">
        <v>904</v>
      </c>
      <c r="B2356" s="278" t="s">
        <v>2003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538">
        <v>197.7</v>
      </c>
      <c r="N2356" s="67">
        <f t="shared" si="70"/>
        <v>847.50000000000114</v>
      </c>
      <c r="T2356" s="536"/>
      <c r="U2356" s="348"/>
      <c r="V2356" s="537"/>
      <c r="W2356" s="536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538">
        <v>214.50000000000003</v>
      </c>
      <c r="N2357" s="67">
        <f t="shared" si="70"/>
        <v>832.49999999999818</v>
      </c>
      <c r="S2357" s="539"/>
      <c r="T2357" s="536"/>
      <c r="U2357" s="348"/>
      <c r="V2357" s="537"/>
      <c r="W2357" s="536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538">
        <v>351.9</v>
      </c>
      <c r="N2358" s="67">
        <f t="shared" si="70"/>
        <v>821.29999999999416</v>
      </c>
      <c r="S2358" s="536"/>
      <c r="T2358" s="536"/>
      <c r="U2358" s="348"/>
      <c r="V2358" s="537"/>
      <c r="W2358" s="536"/>
    </row>
    <row r="2359" spans="1:23" ht="15">
      <c r="A2359" s="28" t="s">
        <v>907</v>
      </c>
      <c r="B2359" s="278" t="s">
        <v>2054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538">
        <v>423.19999999999993</v>
      </c>
      <c r="N2359" s="67">
        <f t="shared" si="70"/>
        <v>785.3000000000003</v>
      </c>
      <c r="P2359" t="s">
        <v>288</v>
      </c>
      <c r="S2359" s="539"/>
      <c r="T2359" s="536"/>
      <c r="U2359" s="361"/>
      <c r="V2359" s="537"/>
      <c r="W2359" s="536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536"/>
      <c r="U2360" s="348"/>
      <c r="V2360" s="537"/>
      <c r="W2360" s="536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536"/>
      <c r="T2361" s="536"/>
      <c r="U2361" s="348"/>
      <c r="V2361" s="537"/>
      <c r="W2361" s="536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539"/>
      <c r="T2362" s="536"/>
      <c r="U2362" s="348"/>
      <c r="V2362" s="537"/>
      <c r="W2362" s="536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539"/>
      <c r="T2363" s="536"/>
      <c r="U2363" s="348"/>
      <c r="V2363" s="537"/>
      <c r="W2363" s="536"/>
    </row>
    <row r="2364" spans="1:23" ht="15">
      <c r="A2364" s="28" t="s">
        <v>912</v>
      </c>
      <c r="B2364" s="278" t="s">
        <v>2053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538">
        <v>342.20000000000005</v>
      </c>
      <c r="N2364" s="67">
        <f t="shared" si="70"/>
        <v>676.79999999999859</v>
      </c>
      <c r="S2364" s="540"/>
      <c r="T2364" s="536"/>
      <c r="U2364" s="348"/>
      <c r="V2364" s="537"/>
      <c r="W2364" s="536"/>
    </row>
    <row r="2365" spans="1:23" ht="15">
      <c r="A2365" s="28" t="s">
        <v>913</v>
      </c>
      <c r="B2365" s="63" t="s">
        <v>3387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573">
        <v>624.29999999999995</v>
      </c>
      <c r="N2365" s="67">
        <f t="shared" si="70"/>
        <v>624.29999999999995</v>
      </c>
      <c r="P2365" t="s">
        <v>301</v>
      </c>
      <c r="S2365" s="225"/>
      <c r="T2365" s="536"/>
      <c r="U2365" s="348"/>
      <c r="V2365" s="537"/>
      <c r="W2365" s="536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539"/>
      <c r="T2366" s="536"/>
      <c r="U2366" s="361"/>
      <c r="V2366" s="537"/>
      <c r="W2366" s="536"/>
    </row>
    <row r="2367" spans="1:23" ht="15">
      <c r="A2367" s="28" t="s">
        <v>915</v>
      </c>
      <c r="B2367" s="278" t="s">
        <v>2010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536"/>
      <c r="T2367" s="536"/>
      <c r="U2367" s="348"/>
      <c r="V2367" s="537"/>
      <c r="W2367" s="536"/>
    </row>
    <row r="2368" spans="1:23" ht="15">
      <c r="A2368" s="28" t="s">
        <v>916</v>
      </c>
      <c r="B2368" s="278" t="s">
        <v>2028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538">
        <v>366</v>
      </c>
      <c r="N2368" s="67">
        <f t="shared" si="70"/>
        <v>577.30000000000109</v>
      </c>
      <c r="S2368" s="539"/>
      <c r="T2368" s="536"/>
      <c r="U2368" s="361"/>
      <c r="V2368" s="537"/>
      <c r="W2368" s="536"/>
    </row>
    <row r="2369" spans="1:23" ht="15">
      <c r="A2369" s="28" t="s">
        <v>917</v>
      </c>
      <c r="B2369" s="278" t="s">
        <v>4499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538">
        <v>246.39999999999998</v>
      </c>
      <c r="N2369" s="67">
        <f t="shared" si="70"/>
        <v>546.45000000000016</v>
      </c>
      <c r="S2369" s="539"/>
      <c r="T2369" s="536"/>
      <c r="U2369" s="348"/>
      <c r="V2369" s="537"/>
      <c r="W2369" s="536"/>
    </row>
    <row r="2370" spans="1:23" ht="15">
      <c r="A2370" s="28" t="s">
        <v>918</v>
      </c>
      <c r="B2370" s="278" t="s">
        <v>2024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538">
        <v>242.7</v>
      </c>
      <c r="N2370" s="67">
        <f t="shared" si="70"/>
        <v>507.10000000000144</v>
      </c>
      <c r="S2370" s="225"/>
      <c r="T2370" s="536"/>
      <c r="U2370" s="361"/>
      <c r="V2370" s="537"/>
      <c r="W2370" s="536"/>
    </row>
    <row r="2371" spans="1:23" ht="15">
      <c r="A2371" s="28" t="s">
        <v>919</v>
      </c>
      <c r="B2371" s="278" t="s">
        <v>2026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538">
        <v>200.4</v>
      </c>
      <c r="N2371" s="67">
        <f t="shared" si="70"/>
        <v>496.69999999999925</v>
      </c>
      <c r="S2371" s="539"/>
      <c r="T2371" s="536"/>
      <c r="U2371" s="349"/>
      <c r="V2371" s="537"/>
      <c r="W2371" s="536"/>
    </row>
    <row r="2372" spans="1:23" ht="15">
      <c r="A2372" s="28" t="s">
        <v>920</v>
      </c>
      <c r="B2372" s="63" t="s">
        <v>3399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575">
        <v>491.9</v>
      </c>
      <c r="N2372" s="67">
        <f t="shared" si="70"/>
        <v>491.9</v>
      </c>
      <c r="P2372" t="s">
        <v>298</v>
      </c>
      <c r="S2372" s="225"/>
      <c r="T2372" s="536"/>
      <c r="U2372" s="348"/>
      <c r="V2372" s="537"/>
      <c r="W2372" s="536"/>
    </row>
    <row r="2373" spans="1:23" ht="15">
      <c r="A2373" s="28" t="s">
        <v>921</v>
      </c>
      <c r="B2373" s="278" t="s">
        <v>2051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538">
        <v>198.79999999999998</v>
      </c>
      <c r="N2373" s="67">
        <f t="shared" si="70"/>
        <v>487.30000000000086</v>
      </c>
      <c r="S2373" s="536"/>
      <c r="T2373" s="536"/>
      <c r="U2373" s="361"/>
      <c r="V2373" s="537"/>
      <c r="W2373" s="536"/>
    </row>
    <row r="2374" spans="1:23" ht="15">
      <c r="A2374" s="28" t="s">
        <v>922</v>
      </c>
      <c r="B2374" s="278" t="s">
        <v>2031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538">
        <v>262.5</v>
      </c>
      <c r="N2374" s="67">
        <f t="shared" si="70"/>
        <v>452.10000000000036</v>
      </c>
      <c r="T2374" s="536"/>
      <c r="U2374" s="348"/>
      <c r="V2374" s="537"/>
      <c r="W2374" s="536"/>
    </row>
    <row r="2375" spans="1:23" ht="15">
      <c r="A2375" s="28" t="s">
        <v>923</v>
      </c>
      <c r="B2375" s="278" t="s">
        <v>3367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575">
        <v>448.5</v>
      </c>
      <c r="N2375" s="67">
        <f t="shared" si="70"/>
        <v>448.5</v>
      </c>
      <c r="P2375" t="s">
        <v>294</v>
      </c>
      <c r="S2375" s="536"/>
      <c r="T2375" s="536"/>
      <c r="U2375" s="349"/>
      <c r="V2375" s="537"/>
      <c r="W2375" s="536"/>
    </row>
    <row r="2376" spans="1:23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538">
        <v>292.60000000000002</v>
      </c>
      <c r="N2376" s="67">
        <f t="shared" si="70"/>
        <v>442.59999999999457</v>
      </c>
      <c r="S2376" s="536"/>
      <c r="T2376" s="536"/>
      <c r="U2376" s="348"/>
      <c r="V2376" s="537"/>
      <c r="W2376" s="536"/>
    </row>
    <row r="2377" spans="1:23" ht="15">
      <c r="A2377" s="28" t="s">
        <v>925</v>
      </c>
      <c r="B2377" s="278" t="s">
        <v>2158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538">
        <v>210.5</v>
      </c>
      <c r="N2377" s="67">
        <f t="shared" si="70"/>
        <v>436.49999999999909</v>
      </c>
      <c r="S2377" s="539"/>
      <c r="T2377" s="536"/>
      <c r="U2377" s="348"/>
      <c r="V2377" s="537"/>
      <c r="W2377" s="536"/>
    </row>
    <row r="2378" spans="1:23" ht="15">
      <c r="A2378" s="28" t="s">
        <v>926</v>
      </c>
      <c r="B2378" s="63" t="s">
        <v>3369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538">
        <v>432.9</v>
      </c>
      <c r="N2378" s="67">
        <f t="shared" si="70"/>
        <v>432.9</v>
      </c>
      <c r="S2378" s="539"/>
      <c r="T2378" s="536"/>
      <c r="U2378" s="348"/>
      <c r="V2378" s="537"/>
      <c r="W2378" s="536"/>
    </row>
    <row r="2379" spans="1:23" ht="15">
      <c r="A2379" s="28" t="s">
        <v>927</v>
      </c>
      <c r="B2379" s="278" t="s">
        <v>2005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536"/>
      <c r="T2379" s="536"/>
      <c r="U2379" s="348"/>
      <c r="V2379" s="537"/>
      <c r="W2379" s="536"/>
    </row>
    <row r="2380" spans="1:23" ht="15">
      <c r="A2380" s="28" t="s">
        <v>928</v>
      </c>
      <c r="B2380" s="63" t="s">
        <v>3378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538">
        <v>384.3</v>
      </c>
      <c r="N2380" s="67">
        <f t="shared" si="70"/>
        <v>384.3</v>
      </c>
      <c r="S2380" s="539"/>
      <c r="T2380" s="536"/>
      <c r="U2380" s="348"/>
      <c r="V2380" s="537"/>
      <c r="W2380" s="536"/>
    </row>
    <row r="2381" spans="1:23" ht="15">
      <c r="A2381" s="28" t="s">
        <v>929</v>
      </c>
      <c r="B2381" s="63" t="s">
        <v>3380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538">
        <v>373.2</v>
      </c>
      <c r="N2381" s="67">
        <f t="shared" si="70"/>
        <v>373.2</v>
      </c>
      <c r="S2381" s="536"/>
      <c r="T2381" s="536"/>
      <c r="U2381" s="361"/>
      <c r="V2381" s="537"/>
      <c r="W2381" s="536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538">
        <v>353.90000000000003</v>
      </c>
      <c r="N2382" s="67">
        <f t="shared" si="70"/>
        <v>353.90000000000003</v>
      </c>
      <c r="T2382" s="536"/>
      <c r="U2382" s="361"/>
      <c r="V2382" s="537"/>
      <c r="W2382" s="536"/>
    </row>
    <row r="2383" spans="1:23" ht="15">
      <c r="A2383" s="28" t="s">
        <v>931</v>
      </c>
      <c r="B2383" s="63" t="s">
        <v>3388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538">
        <v>352.1</v>
      </c>
      <c r="N2383" s="67">
        <f t="shared" si="70"/>
        <v>352.1</v>
      </c>
      <c r="S2383" s="536"/>
      <c r="T2383" s="536"/>
      <c r="U2383" s="348"/>
      <c r="V2383" s="537"/>
      <c r="W2383" s="536"/>
    </row>
    <row r="2384" spans="1:23" ht="15">
      <c r="A2384" s="28" t="s">
        <v>932</v>
      </c>
      <c r="B2384" s="63" t="s">
        <v>3381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538">
        <v>344.6</v>
      </c>
      <c r="N2384" s="67">
        <f t="shared" ref="N2384:N2415" si="71">SUM(E2384:L2384)</f>
        <v>344.6</v>
      </c>
      <c r="S2384" s="536"/>
      <c r="T2384" s="536"/>
      <c r="U2384" s="348"/>
      <c r="V2384" s="537"/>
      <c r="W2384" s="536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536"/>
      <c r="T2385" s="536"/>
      <c r="U2385" s="348"/>
      <c r="V2385" s="537"/>
      <c r="W2385" s="536"/>
    </row>
    <row r="2386" spans="1:23" ht="15">
      <c r="A2386" s="28" t="s">
        <v>934</v>
      </c>
      <c r="B2386" s="63" t="s">
        <v>3384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538">
        <v>333.7</v>
      </c>
      <c r="N2386" s="67">
        <f t="shared" si="71"/>
        <v>333.7</v>
      </c>
      <c r="S2386" s="536"/>
      <c r="T2386" s="536"/>
      <c r="U2386" s="349"/>
      <c r="V2386" s="537"/>
      <c r="W2386" s="536"/>
    </row>
    <row r="2387" spans="1:23" ht="15">
      <c r="A2387" s="28" t="s">
        <v>935</v>
      </c>
      <c r="B2387" s="278" t="s">
        <v>2030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536"/>
      <c r="U2387" s="348"/>
      <c r="V2387" s="537"/>
      <c r="W2387" s="536"/>
    </row>
    <row r="2388" spans="1:23" ht="15">
      <c r="A2388" s="28" t="s">
        <v>2502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536"/>
    </row>
    <row r="2389" spans="1:23" ht="15">
      <c r="A2389" s="28" t="s">
        <v>3317</v>
      </c>
      <c r="B2389" s="63" t="s">
        <v>3382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538">
        <v>319.3</v>
      </c>
      <c r="N2389" s="67">
        <f t="shared" si="71"/>
        <v>319.3</v>
      </c>
    </row>
    <row r="2390" spans="1:23" ht="15">
      <c r="A2390" s="28" t="s">
        <v>3318</v>
      </c>
      <c r="B2390" s="63" t="s">
        <v>3371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538">
        <v>318</v>
      </c>
      <c r="N2390" s="67">
        <f t="shared" si="71"/>
        <v>318</v>
      </c>
      <c r="S2390" s="536"/>
    </row>
    <row r="2391" spans="1:23" ht="15">
      <c r="A2391" s="28" t="s">
        <v>3319</v>
      </c>
      <c r="B2391" s="278" t="s">
        <v>2029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536"/>
    </row>
    <row r="2392" spans="1:23" ht="15">
      <c r="A2392" s="28" t="s">
        <v>3320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536"/>
    </row>
    <row r="2393" spans="1:23" ht="15">
      <c r="A2393" s="28" t="s">
        <v>3321</v>
      </c>
      <c r="B2393" s="63" t="s">
        <v>3372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538">
        <v>293.39999999999998</v>
      </c>
      <c r="N2393" s="67">
        <f t="shared" si="71"/>
        <v>293.39999999999998</v>
      </c>
      <c r="S2393" s="536"/>
    </row>
    <row r="2394" spans="1:23" ht="15">
      <c r="A2394" s="28" t="s">
        <v>3322</v>
      </c>
      <c r="B2394" s="63" t="s">
        <v>3383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538">
        <v>264.25</v>
      </c>
      <c r="N2394" s="67">
        <f t="shared" si="71"/>
        <v>264.25</v>
      </c>
      <c r="S2394" s="536"/>
    </row>
    <row r="2395" spans="1:23" ht="15">
      <c r="A2395" s="28" t="s">
        <v>3323</v>
      </c>
      <c r="B2395" s="63" t="s">
        <v>3375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538">
        <v>248.90000000000003</v>
      </c>
      <c r="N2395" s="67">
        <f t="shared" si="71"/>
        <v>248.90000000000003</v>
      </c>
      <c r="S2395" s="539"/>
    </row>
    <row r="2396" spans="1:23" ht="15">
      <c r="A2396" s="28" t="s">
        <v>3324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539"/>
    </row>
    <row r="2397" spans="1:23" ht="15">
      <c r="A2397" s="28" t="s">
        <v>3325</v>
      </c>
      <c r="B2397" s="63" t="s">
        <v>3385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538">
        <v>237.2</v>
      </c>
      <c r="N2397" s="67">
        <f t="shared" si="71"/>
        <v>237.2</v>
      </c>
    </row>
    <row r="2398" spans="1:23" ht="15">
      <c r="A2398" s="28" t="s">
        <v>3326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539"/>
    </row>
    <row r="2399" spans="1:23" ht="15">
      <c r="A2399" s="28" t="s">
        <v>3327</v>
      </c>
      <c r="B2399" s="63" t="s">
        <v>3396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538">
        <v>235</v>
      </c>
      <c r="N2399" s="67">
        <f t="shared" si="71"/>
        <v>235</v>
      </c>
      <c r="S2399" s="536"/>
    </row>
    <row r="2400" spans="1:23" ht="15">
      <c r="A2400" s="28" t="s">
        <v>3328</v>
      </c>
      <c r="B2400" s="278" t="s">
        <v>3368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538">
        <v>230.79999999999998</v>
      </c>
      <c r="N2400" s="67">
        <f t="shared" si="71"/>
        <v>230.79999999999998</v>
      </c>
    </row>
    <row r="2401" spans="1:19" ht="15">
      <c r="A2401" s="28" t="s">
        <v>3329</v>
      </c>
      <c r="B2401" s="63" t="s">
        <v>3400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538">
        <v>229</v>
      </c>
      <c r="N2401" s="67">
        <f t="shared" si="71"/>
        <v>229</v>
      </c>
      <c r="S2401" s="536"/>
    </row>
    <row r="2402" spans="1:19" ht="15">
      <c r="A2402" s="28" t="s">
        <v>3330</v>
      </c>
      <c r="B2402" s="63" t="s">
        <v>3397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538">
        <v>219.9</v>
      </c>
      <c r="N2402" s="67">
        <f t="shared" si="71"/>
        <v>219.9</v>
      </c>
    </row>
    <row r="2403" spans="1:19" ht="15">
      <c r="A2403" s="28" t="s">
        <v>3331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536"/>
    </row>
    <row r="2404" spans="1:19" ht="15">
      <c r="A2404" s="28" t="s">
        <v>3332</v>
      </c>
      <c r="B2404" s="63" t="s">
        <v>3370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538">
        <v>214</v>
      </c>
      <c r="N2404" s="67">
        <f t="shared" si="71"/>
        <v>214</v>
      </c>
      <c r="S2404" s="539"/>
    </row>
    <row r="2405" spans="1:19" ht="15">
      <c r="A2405" s="28" t="s">
        <v>3333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536"/>
    </row>
    <row r="2406" spans="1:19" ht="15">
      <c r="A2406" s="28" t="s">
        <v>3334</v>
      </c>
      <c r="B2406" s="63" t="s">
        <v>3377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538">
        <v>206.4</v>
      </c>
      <c r="N2406" s="67">
        <f t="shared" si="71"/>
        <v>206.4</v>
      </c>
      <c r="S2406" s="536"/>
    </row>
    <row r="2407" spans="1:19" ht="15">
      <c r="A2407" s="28" t="s">
        <v>3335</v>
      </c>
      <c r="B2407" s="63" t="s">
        <v>3373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538">
        <v>204.9</v>
      </c>
      <c r="N2407" s="67">
        <f t="shared" si="71"/>
        <v>204.9</v>
      </c>
      <c r="S2407" s="539"/>
    </row>
    <row r="2408" spans="1:19" ht="15">
      <c r="A2408" s="28" t="s">
        <v>3336</v>
      </c>
      <c r="B2408" s="63" t="s">
        <v>3379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538">
        <v>197.60000000000002</v>
      </c>
      <c r="N2408" s="67">
        <f t="shared" si="71"/>
        <v>197.60000000000002</v>
      </c>
    </row>
    <row r="2409" spans="1:19" ht="15">
      <c r="A2409" s="28" t="s">
        <v>3337</v>
      </c>
      <c r="B2409" s="63" t="s">
        <v>3376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538">
        <v>196.70000000000002</v>
      </c>
      <c r="N2409" s="67">
        <f t="shared" si="71"/>
        <v>196.70000000000002</v>
      </c>
      <c r="S2409" s="536"/>
    </row>
    <row r="2410" spans="1:19" ht="15">
      <c r="A2410" s="28" t="s">
        <v>3338</v>
      </c>
      <c r="B2410" s="63" t="s">
        <v>3374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538">
        <v>190.70000000000002</v>
      </c>
      <c r="N2410" s="67">
        <f t="shared" si="71"/>
        <v>190.70000000000002</v>
      </c>
      <c r="S2410" s="536"/>
    </row>
    <row r="2411" spans="1:19" ht="15">
      <c r="A2411" s="28" t="s">
        <v>3339</v>
      </c>
      <c r="B2411" s="63" t="s">
        <v>3401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538">
        <v>184.5</v>
      </c>
      <c r="N2411" s="67">
        <f t="shared" si="71"/>
        <v>184.5</v>
      </c>
    </row>
    <row r="2412" spans="1:19" ht="15">
      <c r="A2412" s="28" t="s">
        <v>3340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4131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539"/>
    </row>
    <row r="2414" spans="1:19" ht="15">
      <c r="A2414" s="28" t="s">
        <v>4132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539"/>
    </row>
    <row r="2415" spans="1:19" ht="15">
      <c r="A2415" s="28" t="s">
        <v>4133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538">
        <v>431.89999999999782</v>
      </c>
      <c r="N2422" s="67">
        <f t="shared" ref="N2422:N2453" si="72">SUM(E2422:L2422)</f>
        <v>3399.95</v>
      </c>
      <c r="P2422" t="s">
        <v>2639</v>
      </c>
      <c r="S2422" s="21" t="s">
        <v>2640</v>
      </c>
      <c r="T2422" s="536"/>
      <c r="U2422" s="536"/>
      <c r="V2422" s="361"/>
      <c r="W2422" s="537"/>
      <c r="X2422" s="536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538">
        <v>341.89999999999964</v>
      </c>
      <c r="N2423" s="67">
        <f t="shared" si="72"/>
        <v>3309.550000000002</v>
      </c>
      <c r="P2423" t="s">
        <v>296</v>
      </c>
      <c r="S2423" t="s">
        <v>1774</v>
      </c>
      <c r="T2423" s="539"/>
      <c r="U2423" s="536"/>
      <c r="V2423" s="348"/>
      <c r="W2423" s="537"/>
      <c r="X2423" s="536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538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536"/>
      <c r="V2424" s="348"/>
      <c r="W2424" s="537"/>
      <c r="X2424" s="536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538">
        <v>492.89999999999964</v>
      </c>
      <c r="N2425" s="67">
        <f t="shared" si="72"/>
        <v>3120.7999999999975</v>
      </c>
      <c r="P2425" t="s">
        <v>281</v>
      </c>
      <c r="S2425" t="s">
        <v>1774</v>
      </c>
      <c r="T2425" s="539"/>
      <c r="U2425" s="536"/>
      <c r="V2425" s="348"/>
      <c r="W2425" s="537"/>
      <c r="X2425" s="536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538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536"/>
      <c r="V2426" s="348"/>
      <c r="W2426" s="537"/>
      <c r="X2426" s="536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572">
        <v>614.70000000000073</v>
      </c>
      <c r="N2427" s="67">
        <f t="shared" si="72"/>
        <v>3040.400000000001</v>
      </c>
      <c r="P2427" t="s">
        <v>330</v>
      </c>
      <c r="S2427" s="21" t="s">
        <v>1774</v>
      </c>
      <c r="T2427" s="225"/>
      <c r="U2427" s="536"/>
      <c r="V2427" s="348"/>
      <c r="W2427" s="537"/>
      <c r="X2427" s="536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575">
        <v>517.10000000000036</v>
      </c>
      <c r="N2428" s="67">
        <f t="shared" si="72"/>
        <v>3020.0499999999988</v>
      </c>
      <c r="P2428" t="s">
        <v>5377</v>
      </c>
      <c r="S2428" s="21" t="s">
        <v>5378</v>
      </c>
      <c r="T2428" s="536"/>
      <c r="U2428" s="536"/>
      <c r="V2428" s="361"/>
      <c r="W2428" s="537"/>
      <c r="X2428" s="536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538">
        <v>400.69999999999709</v>
      </c>
      <c r="N2429" s="67">
        <f t="shared" si="72"/>
        <v>3015.6999999999925</v>
      </c>
      <c r="P2429" t="s">
        <v>358</v>
      </c>
      <c r="T2429" s="539"/>
      <c r="U2429" s="536"/>
      <c r="V2429" s="348"/>
      <c r="W2429" s="537"/>
      <c r="X2429" s="536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538">
        <v>495.10000000000036</v>
      </c>
      <c r="N2430" s="67">
        <f t="shared" si="72"/>
        <v>3012.1500000000037</v>
      </c>
      <c r="P2430" t="s">
        <v>310</v>
      </c>
      <c r="S2430" s="219"/>
      <c r="T2430" s="539"/>
      <c r="U2430" s="536"/>
      <c r="V2430" s="348"/>
      <c r="W2430" s="537"/>
      <c r="X2430" s="536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538">
        <v>236.80000000000291</v>
      </c>
      <c r="N2431" s="67">
        <f t="shared" si="72"/>
        <v>2958.1000000000054</v>
      </c>
      <c r="P2431" t="s">
        <v>2477</v>
      </c>
      <c r="S2431" s="219"/>
      <c r="T2431" s="536"/>
      <c r="U2431" s="536"/>
      <c r="V2431" s="361"/>
      <c r="W2431" s="537"/>
      <c r="X2431" s="536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538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536"/>
      <c r="V2432" s="348"/>
      <c r="W2432" s="537"/>
      <c r="X2432" s="536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538">
        <v>417.90000000000146</v>
      </c>
      <c r="N2433" s="67">
        <f t="shared" si="72"/>
        <v>2831.9999999999923</v>
      </c>
      <c r="P2433" t="s">
        <v>302</v>
      </c>
      <c r="S2433" t="s">
        <v>1774</v>
      </c>
      <c r="T2433" s="536"/>
      <c r="U2433" s="536"/>
      <c r="V2433" s="348"/>
      <c r="W2433" s="537"/>
      <c r="X2433" s="536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538">
        <v>478.70000000000255</v>
      </c>
      <c r="N2434" s="67">
        <f t="shared" si="72"/>
        <v>2790.3000000000006</v>
      </c>
      <c r="P2434" t="s">
        <v>343</v>
      </c>
      <c r="S2434" s="219"/>
      <c r="T2434" s="539"/>
      <c r="U2434" s="536"/>
      <c r="V2434" s="348"/>
      <c r="W2434" s="537"/>
      <c r="X2434" s="536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538">
        <v>395.70000000000073</v>
      </c>
      <c r="N2435" s="67">
        <f t="shared" si="72"/>
        <v>2716.9499999999985</v>
      </c>
      <c r="P2435" t="s">
        <v>299</v>
      </c>
      <c r="S2435" s="219"/>
      <c r="T2435" s="536"/>
      <c r="U2435" s="536"/>
      <c r="V2435" s="348"/>
      <c r="W2435" s="537"/>
      <c r="X2435" s="536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575">
        <v>504.60000000000036</v>
      </c>
      <c r="N2436" s="67">
        <f t="shared" si="72"/>
        <v>2708.0999999999995</v>
      </c>
      <c r="P2436" t="s">
        <v>5380</v>
      </c>
      <c r="S2436" s="219"/>
      <c r="T2436" s="539"/>
      <c r="U2436" s="536"/>
      <c r="V2436" s="348"/>
      <c r="W2436" s="537"/>
      <c r="X2436" s="536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538">
        <v>404</v>
      </c>
      <c r="N2437" s="67">
        <f t="shared" si="72"/>
        <v>2689.4500000000025</v>
      </c>
      <c r="P2437" t="s">
        <v>354</v>
      </c>
      <c r="S2437" s="219"/>
      <c r="T2437" s="536"/>
      <c r="U2437" s="536"/>
      <c r="V2437" s="361"/>
      <c r="W2437" s="537"/>
      <c r="X2437" s="536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574">
        <v>542.29999999999745</v>
      </c>
      <c r="N2438" s="67">
        <f t="shared" si="72"/>
        <v>2564.7000000000025</v>
      </c>
      <c r="P2438" t="s">
        <v>319</v>
      </c>
      <c r="S2438" s="219"/>
      <c r="T2438" s="536"/>
      <c r="U2438" s="536"/>
      <c r="V2438" s="348"/>
      <c r="W2438" s="537"/>
      <c r="X2438" s="536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539"/>
      <c r="U2439" s="536"/>
      <c r="V2439" s="348"/>
      <c r="W2439" s="537"/>
      <c r="X2439" s="536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538">
        <v>358.89999999999964</v>
      </c>
      <c r="N2440" s="67">
        <f t="shared" si="72"/>
        <v>2456.5499999999961</v>
      </c>
      <c r="P2440" t="s">
        <v>357</v>
      </c>
      <c r="S2440" s="219"/>
      <c r="T2440" s="536"/>
      <c r="U2440" s="536"/>
      <c r="V2440" s="361"/>
      <c r="W2440" s="537"/>
      <c r="X2440" s="536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538">
        <v>482.59999999999673</v>
      </c>
      <c r="N2441" s="67">
        <f t="shared" si="72"/>
        <v>2456.0000000000005</v>
      </c>
      <c r="P2441" t="s">
        <v>288</v>
      </c>
      <c r="S2441" s="219"/>
      <c r="T2441" s="536"/>
      <c r="U2441" s="536"/>
      <c r="V2441" s="361"/>
      <c r="W2441" s="537"/>
      <c r="X2441" s="536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575">
        <v>509.49999999999454</v>
      </c>
      <c r="N2442" s="67">
        <f t="shared" si="72"/>
        <v>2393.1500000000033</v>
      </c>
      <c r="P2442" t="s">
        <v>5379</v>
      </c>
      <c r="S2442" s="21" t="s">
        <v>2640</v>
      </c>
      <c r="T2442" s="539"/>
      <c r="U2442" s="536"/>
      <c r="V2442" s="349"/>
      <c r="W2442" s="537"/>
      <c r="X2442" s="536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538">
        <v>441.70000000000073</v>
      </c>
      <c r="N2443" s="67">
        <f t="shared" si="72"/>
        <v>2272.2000000000016</v>
      </c>
      <c r="S2443" s="219"/>
      <c r="T2443" s="539"/>
      <c r="U2443" s="536"/>
      <c r="V2443" s="348"/>
      <c r="W2443" s="537"/>
      <c r="X2443" s="536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538">
        <v>314.10000000000218</v>
      </c>
      <c r="N2444" s="67">
        <f t="shared" si="72"/>
        <v>2259.4000000000055</v>
      </c>
      <c r="P2444" t="s">
        <v>315</v>
      </c>
      <c r="S2444" s="219"/>
      <c r="T2444" s="539"/>
      <c r="U2444" s="536"/>
      <c r="V2444" s="348"/>
      <c r="W2444" s="537"/>
      <c r="X2444" s="536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575">
        <v>511.89999999999964</v>
      </c>
      <c r="N2445" s="67">
        <f t="shared" si="72"/>
        <v>2257.6500000000005</v>
      </c>
      <c r="P2445" t="s">
        <v>334</v>
      </c>
      <c r="S2445" s="219"/>
      <c r="T2445" s="536"/>
      <c r="U2445" s="536"/>
      <c r="V2445" s="361"/>
      <c r="W2445" s="537"/>
      <c r="X2445" s="536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538">
        <v>284.00000000000182</v>
      </c>
      <c r="N2446" s="67">
        <f t="shared" si="72"/>
        <v>2233.4999999999973</v>
      </c>
      <c r="P2446" t="s">
        <v>298</v>
      </c>
      <c r="S2446" s="219"/>
      <c r="T2446" s="539"/>
      <c r="U2446" s="536"/>
      <c r="V2446" s="348"/>
      <c r="W2446" s="537"/>
      <c r="X2446" s="536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538">
        <v>432.29999999999927</v>
      </c>
      <c r="N2447" s="67">
        <f t="shared" si="72"/>
        <v>2231.4000000000005</v>
      </c>
      <c r="S2447" s="219"/>
      <c r="T2447" s="225"/>
      <c r="U2447" s="536"/>
      <c r="V2447" s="348"/>
      <c r="W2447" s="537"/>
      <c r="X2447" s="536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538">
        <v>325.600000000004</v>
      </c>
      <c r="N2448" s="67">
        <f t="shared" si="72"/>
        <v>2214.8000000000056</v>
      </c>
      <c r="P2448" t="s">
        <v>302</v>
      </c>
      <c r="S2448" s="21" t="s">
        <v>2640</v>
      </c>
      <c r="T2448" s="536"/>
      <c r="U2448" s="536"/>
      <c r="V2448" s="348"/>
      <c r="W2448" s="537"/>
      <c r="X2448" s="536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538">
        <v>334.00000000000364</v>
      </c>
      <c r="N2449" s="67">
        <f t="shared" si="72"/>
        <v>2180.4000000000024</v>
      </c>
      <c r="P2449" t="s">
        <v>289</v>
      </c>
      <c r="S2449" s="219"/>
      <c r="T2449" s="539"/>
      <c r="U2449" s="536"/>
      <c r="V2449" s="348"/>
      <c r="W2449" s="537"/>
      <c r="X2449" s="536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538">
        <v>431.80000000000473</v>
      </c>
      <c r="N2450" s="67">
        <f t="shared" si="72"/>
        <v>2159.7000000000025</v>
      </c>
      <c r="S2450" s="219"/>
      <c r="T2450" s="536"/>
      <c r="U2450" s="536"/>
      <c r="V2450" s="361"/>
      <c r="W2450" s="537"/>
      <c r="X2450" s="536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538">
        <v>400.89999999999964</v>
      </c>
      <c r="N2451" s="67">
        <f t="shared" si="72"/>
        <v>2118.1000000000004</v>
      </c>
      <c r="S2451" s="219"/>
      <c r="T2451" s="539"/>
      <c r="U2451" s="536"/>
      <c r="V2451" s="349"/>
      <c r="W2451" s="537"/>
      <c r="X2451" s="536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573">
        <v>550.50000000000182</v>
      </c>
      <c r="N2452" s="67">
        <f t="shared" si="72"/>
        <v>2042.5999999999949</v>
      </c>
      <c r="P2452" t="s">
        <v>301</v>
      </c>
      <c r="S2452" s="219"/>
      <c r="T2452" s="539"/>
      <c r="U2452" s="536"/>
      <c r="V2452" s="349"/>
      <c r="W2452" s="537"/>
      <c r="X2452" s="536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536"/>
      <c r="U2453" s="536"/>
      <c r="V2453" s="348"/>
      <c r="W2453" s="537"/>
      <c r="X2453" s="536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538">
        <v>476.69999999999891</v>
      </c>
      <c r="N2454" s="67">
        <f t="shared" ref="N2454:N2485" si="73">SUM(E2454:L2454)</f>
        <v>2034.9000000000078</v>
      </c>
      <c r="S2454" s="219"/>
      <c r="T2454" s="539"/>
      <c r="U2454" s="536"/>
      <c r="V2454" s="348"/>
      <c r="W2454" s="537"/>
      <c r="X2454" s="536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538">
        <v>382.20000000000164</v>
      </c>
      <c r="N2455" s="67">
        <f t="shared" si="73"/>
        <v>1986.1999999999989</v>
      </c>
      <c r="S2455" s="219"/>
      <c r="T2455" s="536"/>
      <c r="U2455" s="536"/>
      <c r="V2455" s="361"/>
      <c r="W2455" s="537"/>
      <c r="X2455" s="536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538">
        <v>329.19999999999345</v>
      </c>
      <c r="N2456" s="67">
        <f t="shared" si="73"/>
        <v>1971.3999999999851</v>
      </c>
      <c r="P2456" t="s">
        <v>283</v>
      </c>
      <c r="T2456" s="539"/>
      <c r="U2456" s="536"/>
      <c r="V2456" s="349"/>
      <c r="W2456" s="537"/>
      <c r="X2456" s="536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538">
        <v>289.40000000000146</v>
      </c>
      <c r="N2457" s="67">
        <f t="shared" si="73"/>
        <v>1945.5000000000027</v>
      </c>
      <c r="P2457" t="s">
        <v>293</v>
      </c>
      <c r="T2457" s="539"/>
      <c r="U2457" s="536"/>
      <c r="V2457" s="348"/>
      <c r="W2457" s="537"/>
      <c r="X2457" s="536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536"/>
      <c r="U2458" s="536"/>
      <c r="V2458" s="348"/>
      <c r="W2458" s="537"/>
      <c r="X2458" s="536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538">
        <v>308.30000000000291</v>
      </c>
      <c r="N2459" s="67">
        <f t="shared" si="73"/>
        <v>1933.4000000000015</v>
      </c>
      <c r="S2459" s="219"/>
      <c r="T2459" s="536"/>
      <c r="U2459" s="536"/>
      <c r="V2459" s="348"/>
      <c r="W2459" s="537"/>
      <c r="X2459" s="536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538">
        <v>478.10000000000218</v>
      </c>
      <c r="N2460" s="67">
        <f t="shared" si="73"/>
        <v>1920.5000000000018</v>
      </c>
      <c r="S2460" s="219"/>
      <c r="T2460" s="536"/>
      <c r="U2460" s="536"/>
      <c r="V2460" s="361"/>
      <c r="W2460" s="537"/>
      <c r="X2460" s="536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538">
        <v>434</v>
      </c>
      <c r="N2461" s="67">
        <f t="shared" si="73"/>
        <v>1904.5999999999985</v>
      </c>
      <c r="T2461" s="536"/>
      <c r="U2461" s="536"/>
      <c r="V2461" s="361"/>
      <c r="W2461" s="537"/>
      <c r="X2461" s="536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538">
        <v>349.39999999999964</v>
      </c>
      <c r="N2462" s="67">
        <f t="shared" si="73"/>
        <v>1889.1999999999925</v>
      </c>
      <c r="S2462" s="219"/>
      <c r="T2462" s="536"/>
      <c r="U2462" s="536"/>
      <c r="V2462" s="361"/>
      <c r="W2462" s="537"/>
      <c r="X2462" s="536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536"/>
      <c r="V2463" s="348"/>
      <c r="W2463" s="537"/>
      <c r="X2463" s="536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538">
        <v>407.30000000000109</v>
      </c>
      <c r="N2464" s="67">
        <f t="shared" si="73"/>
        <v>1873.4999999999927</v>
      </c>
      <c r="T2464" s="536"/>
      <c r="U2464" s="536"/>
      <c r="V2464" s="361"/>
      <c r="W2464" s="537"/>
      <c r="X2464" s="536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538">
        <v>281.89999999999964</v>
      </c>
      <c r="N2465" s="67">
        <f t="shared" si="73"/>
        <v>1871.1999999999971</v>
      </c>
      <c r="P2465" t="s">
        <v>283</v>
      </c>
      <c r="T2465" s="539"/>
      <c r="U2465" s="536"/>
      <c r="V2465" s="348"/>
      <c r="W2465" s="537"/>
      <c r="X2465" s="536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538">
        <v>279.199999999998</v>
      </c>
      <c r="N2466" s="67">
        <f t="shared" si="73"/>
        <v>1850.899999999996</v>
      </c>
      <c r="P2466" t="s">
        <v>293</v>
      </c>
      <c r="S2466" s="219"/>
      <c r="T2466" s="539"/>
      <c r="U2466" s="536"/>
      <c r="V2466" s="348"/>
      <c r="W2466" s="537"/>
      <c r="X2466" s="536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538">
        <v>337.60000000000036</v>
      </c>
      <c r="N2467" s="67">
        <f t="shared" si="73"/>
        <v>1827.4999999999982</v>
      </c>
      <c r="T2467" s="536"/>
      <c r="U2467" s="536"/>
      <c r="V2467" s="348"/>
      <c r="W2467" s="537"/>
      <c r="X2467" s="536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538">
        <v>276</v>
      </c>
      <c r="N2468" s="67">
        <f t="shared" si="73"/>
        <v>1826.8999999999969</v>
      </c>
      <c r="S2468" s="219"/>
      <c r="T2468" s="536"/>
      <c r="U2468" s="536"/>
      <c r="V2468" s="348"/>
      <c r="W2468" s="537"/>
      <c r="X2468" s="536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538">
        <v>336.10000000000036</v>
      </c>
      <c r="N2469" s="67">
        <f t="shared" si="73"/>
        <v>1781.9000000000024</v>
      </c>
      <c r="S2469" s="219"/>
      <c r="T2469" s="536"/>
      <c r="U2469" s="536"/>
      <c r="V2469" s="348"/>
      <c r="W2469" s="537"/>
      <c r="X2469" s="536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538">
        <v>214.79999999999927</v>
      </c>
      <c r="N2470" s="67">
        <f t="shared" si="73"/>
        <v>1780.4000000000051</v>
      </c>
      <c r="P2470" t="s">
        <v>289</v>
      </c>
      <c r="T2470" s="539"/>
      <c r="U2470" s="536"/>
      <c r="V2470" s="349"/>
      <c r="W2470" s="537"/>
      <c r="X2470" s="536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538">
        <v>280.30000000000291</v>
      </c>
      <c r="N2471" s="67">
        <f t="shared" si="73"/>
        <v>1734.6000000000049</v>
      </c>
      <c r="T2471" s="539"/>
      <c r="U2471" s="536"/>
      <c r="V2471" s="348"/>
      <c r="W2471" s="537"/>
      <c r="X2471" s="536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76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538">
        <v>324.50000000000182</v>
      </c>
      <c r="N2472" s="67">
        <f t="shared" si="73"/>
        <v>1723.895999999997</v>
      </c>
      <c r="S2472" s="219"/>
      <c r="T2472" s="536"/>
      <c r="U2472" s="536"/>
      <c r="V2472" s="361"/>
      <c r="W2472" s="537"/>
      <c r="X2472" s="536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538">
        <v>369.5</v>
      </c>
      <c r="N2473" s="67">
        <f t="shared" si="73"/>
        <v>1721.4000000000042</v>
      </c>
      <c r="T2473" s="539"/>
      <c r="U2473" s="536"/>
      <c r="V2473" s="348"/>
      <c r="W2473" s="537"/>
      <c r="X2473" s="536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538">
        <v>463.899999999996</v>
      </c>
      <c r="N2474" s="67">
        <f t="shared" si="73"/>
        <v>1696.3999999999933</v>
      </c>
      <c r="T2474" s="225"/>
      <c r="U2474" s="536"/>
      <c r="V2474" s="348"/>
      <c r="W2474" s="537"/>
      <c r="X2474" s="536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538">
        <v>196.10000000000127</v>
      </c>
      <c r="N2475" s="67">
        <f t="shared" si="73"/>
        <v>1694.8000000000052</v>
      </c>
      <c r="P2475" t="s">
        <v>288</v>
      </c>
      <c r="S2475" s="219"/>
      <c r="T2475" s="536"/>
      <c r="U2475" s="536"/>
      <c r="V2475" s="348"/>
      <c r="W2475" s="537"/>
      <c r="X2475" s="536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536"/>
      <c r="U2476" s="536"/>
      <c r="V2476" s="361"/>
      <c r="W2476" s="537"/>
      <c r="X2476" s="536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538">
        <v>307.100000000004</v>
      </c>
      <c r="N2477" s="67">
        <f t="shared" si="73"/>
        <v>1555.7999999999984</v>
      </c>
      <c r="T2477" s="536"/>
      <c r="U2477" s="536"/>
      <c r="V2477" s="361"/>
      <c r="W2477" s="537"/>
      <c r="X2477" s="536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538">
        <v>419.19999999999891</v>
      </c>
      <c r="N2478" s="67">
        <f t="shared" si="73"/>
        <v>1524.2499999999982</v>
      </c>
      <c r="S2478" s="219"/>
      <c r="T2478" s="536"/>
      <c r="U2478" s="536"/>
      <c r="V2478" s="348"/>
      <c r="W2478" s="537"/>
      <c r="X2478" s="536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539"/>
      <c r="U2479" s="536"/>
      <c r="V2479" s="348"/>
      <c r="W2479" s="537"/>
      <c r="X2479" s="536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538">
        <v>340.89999999999873</v>
      </c>
      <c r="N2480" s="67">
        <f t="shared" si="73"/>
        <v>1427.1999999999925</v>
      </c>
      <c r="T2480" s="536"/>
      <c r="U2480" s="536"/>
      <c r="V2480" s="348"/>
      <c r="W2480" s="537"/>
      <c r="X2480" s="536"/>
    </row>
    <row r="2481" spans="1:24" ht="15">
      <c r="A2481" s="28" t="s">
        <v>802</v>
      </c>
      <c r="B2481" s="278" t="s">
        <v>2012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538">
        <v>482.90000000000146</v>
      </c>
      <c r="N2481" s="67">
        <f t="shared" si="73"/>
        <v>1406.4000000000024</v>
      </c>
      <c r="T2481" s="225"/>
      <c r="U2481" s="536"/>
      <c r="V2481" s="348"/>
      <c r="W2481" s="537"/>
      <c r="X2481" s="536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536"/>
      <c r="V2482" s="349"/>
      <c r="W2482" s="537"/>
      <c r="X2482" s="536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538">
        <v>348</v>
      </c>
      <c r="N2483" s="67">
        <f t="shared" si="73"/>
        <v>1372.4999999999982</v>
      </c>
      <c r="T2483" s="536"/>
      <c r="U2483" s="536"/>
      <c r="V2483" s="361"/>
      <c r="W2483" s="537"/>
      <c r="X2483" s="536"/>
    </row>
    <row r="2484" spans="1:24" ht="15">
      <c r="A2484" s="28" t="s">
        <v>898</v>
      </c>
      <c r="B2484" s="278" t="s">
        <v>2003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538">
        <v>360.99999999999818</v>
      </c>
      <c r="N2484" s="67">
        <f t="shared" si="73"/>
        <v>1365.1000000000022</v>
      </c>
      <c r="P2484" t="s">
        <v>285</v>
      </c>
      <c r="T2484" s="536"/>
      <c r="U2484" s="536"/>
      <c r="V2484" s="348"/>
      <c r="W2484" s="537"/>
      <c r="X2484" s="536"/>
    </row>
    <row r="2485" spans="1:24" ht="15">
      <c r="A2485" s="28" t="s">
        <v>899</v>
      </c>
      <c r="B2485" s="278" t="s">
        <v>2011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538">
        <v>337.49999999999636</v>
      </c>
      <c r="N2485" s="67">
        <f t="shared" si="73"/>
        <v>1345.2999999999965</v>
      </c>
      <c r="P2485" t="s">
        <v>288</v>
      </c>
      <c r="T2485" s="539"/>
      <c r="U2485" s="536"/>
      <c r="V2485" s="349"/>
      <c r="W2485" s="537"/>
      <c r="X2485" s="536"/>
    </row>
    <row r="2486" spans="1:24" ht="15">
      <c r="A2486" s="28" t="s">
        <v>900</v>
      </c>
      <c r="B2486" s="278" t="s">
        <v>2019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538">
        <v>480.69999999999527</v>
      </c>
      <c r="N2486" s="67">
        <f t="shared" ref="N2486:N2517" si="74">SUM(E2486:L2486)</f>
        <v>1277.4999999999964</v>
      </c>
      <c r="T2486" s="536"/>
      <c r="U2486" s="536"/>
      <c r="V2486" s="349"/>
      <c r="W2486" s="537"/>
      <c r="X2486" s="536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539"/>
      <c r="U2487" s="536"/>
      <c r="V2487" s="348"/>
      <c r="W2487" s="537"/>
      <c r="X2487" s="536"/>
    </row>
    <row r="2488" spans="1:24" ht="15">
      <c r="A2488" s="28" t="s">
        <v>902</v>
      </c>
      <c r="B2488" s="278" t="s">
        <v>2007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538">
        <v>382.80000000000291</v>
      </c>
      <c r="N2488" s="67">
        <f t="shared" si="74"/>
        <v>1246.8999999999996</v>
      </c>
      <c r="T2488" s="536"/>
      <c r="U2488" s="536"/>
      <c r="V2488" s="361"/>
      <c r="W2488" s="537"/>
      <c r="X2488" s="536"/>
    </row>
    <row r="2489" spans="1:24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538">
        <v>362.10000000000036</v>
      </c>
      <c r="N2489" s="67">
        <f t="shared" si="74"/>
        <v>1227.3000000000002</v>
      </c>
      <c r="T2489" s="536"/>
      <c r="U2489" s="536"/>
      <c r="V2489" s="349"/>
      <c r="W2489" s="537"/>
      <c r="X2489" s="536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536"/>
      <c r="U2490" s="536"/>
      <c r="V2490" s="348"/>
      <c r="W2490" s="537"/>
      <c r="X2490" s="536"/>
    </row>
    <row r="2491" spans="1:24" ht="15">
      <c r="A2491" s="28" t="s">
        <v>905</v>
      </c>
      <c r="B2491" s="278" t="s">
        <v>2008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538">
        <v>206.09999999999945</v>
      </c>
      <c r="N2491" s="67">
        <f t="shared" si="74"/>
        <v>1104.4499999999962</v>
      </c>
      <c r="T2491" s="536"/>
      <c r="U2491" s="536"/>
      <c r="V2491" s="348"/>
      <c r="W2491" s="537"/>
      <c r="X2491" s="536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536"/>
      <c r="V2492" s="348"/>
      <c r="W2492" s="537"/>
      <c r="X2492" s="536"/>
    </row>
    <row r="2493" spans="1:24" ht="15">
      <c r="A2493" s="28" t="s">
        <v>907</v>
      </c>
      <c r="B2493" s="278" t="s">
        <v>2004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538">
        <v>175.70000000000164</v>
      </c>
      <c r="N2493" s="67">
        <f t="shared" si="74"/>
        <v>954.29999999999927</v>
      </c>
      <c r="P2493" t="s">
        <v>285</v>
      </c>
      <c r="T2493" s="536"/>
      <c r="U2493" s="536"/>
      <c r="V2493" s="361"/>
      <c r="W2493" s="537"/>
      <c r="X2493" s="536"/>
    </row>
    <row r="2494" spans="1:24" ht="15">
      <c r="A2494" s="28" t="s">
        <v>908</v>
      </c>
      <c r="B2494" s="278" t="s">
        <v>2031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538">
        <v>476.10000000000036</v>
      </c>
      <c r="N2494" s="67">
        <f t="shared" si="74"/>
        <v>928.90000000000146</v>
      </c>
      <c r="T2494" s="539"/>
      <c r="U2494" s="536"/>
      <c r="V2494" s="348"/>
      <c r="W2494" s="537"/>
      <c r="X2494" s="536"/>
    </row>
    <row r="2495" spans="1:24" ht="15">
      <c r="A2495" s="28" t="s">
        <v>909</v>
      </c>
      <c r="B2495" s="278" t="s">
        <v>4499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538">
        <v>441.99999999999818</v>
      </c>
      <c r="N2495" s="67">
        <f t="shared" si="74"/>
        <v>875.29999999999836</v>
      </c>
      <c r="T2495" s="539"/>
      <c r="U2495" s="536"/>
      <c r="V2495" s="348"/>
      <c r="W2495" s="537"/>
      <c r="X2495" s="536"/>
    </row>
    <row r="2496" spans="1:24" ht="15">
      <c r="A2496" s="28" t="s">
        <v>910</v>
      </c>
      <c r="B2496" s="278" t="s">
        <v>2010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536"/>
      <c r="U2496" s="536"/>
      <c r="V2496" s="348"/>
      <c r="W2496" s="537"/>
      <c r="X2496" s="536"/>
    </row>
    <row r="2497" spans="1:24" ht="15">
      <c r="A2497" s="28" t="s">
        <v>911</v>
      </c>
      <c r="B2497" s="278" t="s">
        <v>2028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575">
        <v>500.19999999999527</v>
      </c>
      <c r="N2497" s="67">
        <f t="shared" si="74"/>
        <v>817.69999999999527</v>
      </c>
      <c r="P2497" t="s">
        <v>289</v>
      </c>
      <c r="T2497" s="536"/>
      <c r="U2497" s="536"/>
      <c r="V2497" s="348"/>
      <c r="W2497" s="537"/>
      <c r="X2497" s="536"/>
    </row>
    <row r="2498" spans="1:24" ht="15">
      <c r="A2498" s="28" t="s">
        <v>912</v>
      </c>
      <c r="B2498" s="278" t="s">
        <v>2024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538">
        <v>383.19999999999709</v>
      </c>
      <c r="N2498" s="67">
        <f t="shared" si="74"/>
        <v>806.49999999999454</v>
      </c>
      <c r="T2498" s="539"/>
      <c r="U2498" s="536"/>
      <c r="V2498" s="348"/>
      <c r="W2498" s="537"/>
      <c r="X2498" s="536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539"/>
      <c r="U2499" s="536"/>
      <c r="V2499" s="348"/>
      <c r="W2499" s="537"/>
      <c r="X2499" s="536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1774</v>
      </c>
      <c r="T2500" s="536"/>
      <c r="U2500" s="536"/>
      <c r="V2500" s="361"/>
      <c r="W2500" s="537"/>
      <c r="X2500" s="536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536"/>
      <c r="U2501" s="536"/>
      <c r="V2501" s="348"/>
      <c r="W2501" s="537"/>
      <c r="X2501" s="536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536"/>
      <c r="U2502" s="536"/>
      <c r="V2502" s="361"/>
      <c r="W2502" s="537"/>
      <c r="X2502" s="536"/>
    </row>
    <row r="2503" spans="1:24" ht="15">
      <c r="A2503" s="28" t="s">
        <v>917</v>
      </c>
      <c r="B2503" s="278" t="s">
        <v>2158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538">
        <v>171.29999999999836</v>
      </c>
      <c r="N2503" s="67">
        <f t="shared" si="74"/>
        <v>659.89999999999964</v>
      </c>
      <c r="T2503" s="539"/>
      <c r="U2503" s="536"/>
      <c r="V2503" s="348"/>
      <c r="W2503" s="537"/>
      <c r="X2503" s="536"/>
    </row>
    <row r="2504" spans="1:24" ht="15">
      <c r="A2504" s="28" t="s">
        <v>918</v>
      </c>
      <c r="B2504" s="278" t="s">
        <v>2026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538">
        <v>337.5</v>
      </c>
      <c r="N2504" s="67">
        <f t="shared" si="74"/>
        <v>640.60000000000127</v>
      </c>
      <c r="T2504" s="536"/>
      <c r="U2504" s="536"/>
      <c r="V2504" s="361"/>
      <c r="W2504" s="537"/>
      <c r="X2504" s="536"/>
    </row>
    <row r="2505" spans="1:24" ht="15">
      <c r="A2505" s="28" t="s">
        <v>919</v>
      </c>
      <c r="B2505" s="278" t="s">
        <v>2027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538">
        <v>391.60000000000036</v>
      </c>
      <c r="N2505" s="67">
        <f t="shared" si="74"/>
        <v>629.60000000000127</v>
      </c>
      <c r="T2505" s="539"/>
      <c r="U2505" s="536"/>
      <c r="V2505" s="349"/>
      <c r="W2505" s="537"/>
      <c r="X2505" s="536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536"/>
      <c r="U2506" s="536"/>
      <c r="V2506" s="348"/>
      <c r="W2506" s="537"/>
      <c r="X2506" s="536"/>
    </row>
    <row r="2507" spans="1:24" ht="15">
      <c r="A2507" s="28" t="s">
        <v>921</v>
      </c>
      <c r="B2507" s="278" t="s">
        <v>2054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575">
        <v>496.10000000000127</v>
      </c>
      <c r="N2507" s="67">
        <f t="shared" si="74"/>
        <v>618.60000000000218</v>
      </c>
      <c r="P2507" t="s">
        <v>294</v>
      </c>
      <c r="T2507" s="536"/>
      <c r="U2507" s="536"/>
      <c r="V2507" s="361"/>
      <c r="W2507" s="537"/>
      <c r="X2507" s="536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536"/>
      <c r="U2508" s="536"/>
      <c r="V2508" s="348"/>
      <c r="W2508" s="537"/>
      <c r="X2508" s="536"/>
    </row>
    <row r="2509" spans="1:24" ht="15">
      <c r="A2509" s="28" t="s">
        <v>923</v>
      </c>
      <c r="B2509" s="63" t="s">
        <v>3384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575">
        <v>531.20000000000437</v>
      </c>
      <c r="N2509" s="67">
        <f t="shared" si="74"/>
        <v>531.20000000000437</v>
      </c>
      <c r="P2509" t="s">
        <v>284</v>
      </c>
      <c r="T2509" s="536"/>
      <c r="U2509" s="536"/>
      <c r="V2509" s="349"/>
      <c r="W2509" s="537"/>
      <c r="X2509" s="536"/>
    </row>
    <row r="2510" spans="1:24" ht="15">
      <c r="A2510" s="28" t="s">
        <v>924</v>
      </c>
      <c r="B2510" s="63" t="s">
        <v>3387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538">
        <v>487.80000000000109</v>
      </c>
      <c r="N2510" s="67">
        <f t="shared" si="74"/>
        <v>487.80000000000109</v>
      </c>
      <c r="T2510" s="536"/>
      <c r="U2510" s="536"/>
      <c r="V2510" s="348"/>
      <c r="W2510" s="537"/>
      <c r="X2510" s="536"/>
    </row>
    <row r="2511" spans="1:24" ht="15">
      <c r="A2511" s="28" t="s">
        <v>925</v>
      </c>
      <c r="B2511" s="278" t="s">
        <v>2029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540"/>
      <c r="U2511" s="536"/>
      <c r="V2511" s="348"/>
      <c r="W2511" s="537"/>
      <c r="X2511" s="536"/>
    </row>
    <row r="2512" spans="1:24" ht="15">
      <c r="A2512" s="28" t="s">
        <v>926</v>
      </c>
      <c r="B2512" s="63" t="s">
        <v>3371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538">
        <v>459.49999999999818</v>
      </c>
      <c r="M2512" s="67"/>
      <c r="N2512" s="67">
        <f t="shared" si="74"/>
        <v>459.49999999999818</v>
      </c>
      <c r="T2512" s="539"/>
      <c r="U2512" s="536"/>
      <c r="V2512" s="348"/>
      <c r="W2512" s="537"/>
      <c r="X2512" s="536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538">
        <v>458.39999999999964</v>
      </c>
      <c r="N2513" s="67">
        <f t="shared" si="74"/>
        <v>458.39999999999964</v>
      </c>
      <c r="T2513" s="225"/>
      <c r="U2513" s="536"/>
      <c r="V2513" s="348"/>
      <c r="W2513" s="537"/>
      <c r="X2513" s="536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539"/>
      <c r="U2514" s="536"/>
      <c r="V2514" s="348"/>
      <c r="W2514" s="537"/>
      <c r="X2514" s="536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536"/>
      <c r="U2515" s="536"/>
      <c r="V2515" s="361"/>
      <c r="W2515" s="537"/>
      <c r="X2515" s="536"/>
    </row>
    <row r="2516" spans="1:24" ht="15">
      <c r="A2516" s="28" t="s">
        <v>930</v>
      </c>
      <c r="B2516" s="63" t="s">
        <v>3399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538">
        <v>443.80000000000109</v>
      </c>
      <c r="M2516" s="67"/>
      <c r="N2516" s="67">
        <f t="shared" si="74"/>
        <v>443.80000000000109</v>
      </c>
      <c r="T2516" s="536"/>
      <c r="U2516" s="536"/>
      <c r="V2516" s="361"/>
      <c r="W2516" s="537"/>
      <c r="X2516" s="536"/>
    </row>
    <row r="2517" spans="1:24" ht="15">
      <c r="A2517" s="28" t="s">
        <v>931</v>
      </c>
      <c r="B2517" s="63" t="s">
        <v>3383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538">
        <v>435.399999999996</v>
      </c>
      <c r="M2517" s="67"/>
      <c r="N2517" s="67">
        <f t="shared" si="74"/>
        <v>435.399999999996</v>
      </c>
      <c r="T2517" s="225"/>
      <c r="U2517" s="536"/>
      <c r="V2517" s="348"/>
      <c r="W2517" s="537"/>
      <c r="X2517" s="536"/>
    </row>
    <row r="2518" spans="1:24" ht="15">
      <c r="A2518" s="28" t="s">
        <v>932</v>
      </c>
      <c r="B2518" s="278" t="s">
        <v>2053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538">
        <v>184.00000000000273</v>
      </c>
      <c r="N2518" s="67">
        <f t="shared" ref="N2518:N2549" si="75">SUM(E2518:L2518)</f>
        <v>423.70000000000073</v>
      </c>
      <c r="T2518" s="540"/>
      <c r="U2518" s="536"/>
      <c r="V2518" s="348"/>
      <c r="W2518" s="537"/>
      <c r="X2518" s="536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536"/>
      <c r="U2519" s="536"/>
      <c r="V2519" s="348"/>
      <c r="W2519" s="537"/>
      <c r="X2519" s="536"/>
    </row>
    <row r="2520" spans="1:24" ht="15">
      <c r="A2520" s="28" t="s">
        <v>934</v>
      </c>
      <c r="B2520" s="278" t="s">
        <v>2025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538">
        <v>128.5</v>
      </c>
      <c r="N2520" s="67">
        <f t="shared" si="75"/>
        <v>391.89999999999509</v>
      </c>
      <c r="T2520" s="539"/>
      <c r="U2520" s="536"/>
      <c r="V2520" s="349"/>
      <c r="W2520" s="537"/>
      <c r="X2520" s="536"/>
    </row>
    <row r="2521" spans="1:24" ht="15">
      <c r="A2521" s="28" t="s">
        <v>935</v>
      </c>
      <c r="B2521" s="63" t="s">
        <v>3385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538">
        <v>389.60000000000218</v>
      </c>
      <c r="N2521" s="67">
        <f t="shared" si="75"/>
        <v>389.60000000000218</v>
      </c>
      <c r="T2521" s="539"/>
      <c r="U2521" s="536"/>
      <c r="V2521" s="348"/>
      <c r="W2521" s="537"/>
      <c r="X2521" s="536"/>
    </row>
    <row r="2522" spans="1:24" ht="15">
      <c r="A2522" s="28" t="s">
        <v>2502</v>
      </c>
      <c r="B2522" s="278" t="s">
        <v>2005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3317</v>
      </c>
      <c r="B2523" s="63" t="s">
        <v>3374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538">
        <v>377.60000000000036</v>
      </c>
      <c r="N2523" s="67">
        <f t="shared" si="75"/>
        <v>377.60000000000036</v>
      </c>
    </row>
    <row r="2524" spans="1:24" ht="15">
      <c r="A2524" s="28" t="s">
        <v>3318</v>
      </c>
      <c r="B2524" s="63" t="s">
        <v>3373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538">
        <v>367</v>
      </c>
      <c r="N2524" s="67">
        <f t="shared" si="75"/>
        <v>367</v>
      </c>
    </row>
    <row r="2525" spans="1:24" ht="15">
      <c r="A2525" s="28" t="s">
        <v>3319</v>
      </c>
      <c r="B2525" s="63" t="s">
        <v>3388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538">
        <v>365.70000000000255</v>
      </c>
      <c r="N2525" s="67">
        <f t="shared" si="75"/>
        <v>365.70000000000255</v>
      </c>
    </row>
    <row r="2526" spans="1:24" ht="15">
      <c r="A2526" s="28" t="s">
        <v>3320</v>
      </c>
      <c r="B2526" s="63" t="s">
        <v>3369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538">
        <v>364.09999999999673</v>
      </c>
      <c r="N2526" s="67">
        <f t="shared" si="75"/>
        <v>364.09999999999673</v>
      </c>
    </row>
    <row r="2527" spans="1:24" ht="15">
      <c r="A2527" s="28" t="s">
        <v>3321</v>
      </c>
      <c r="B2527" s="278" t="s">
        <v>2051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538">
        <v>84.5</v>
      </c>
      <c r="N2527" s="67">
        <f t="shared" si="75"/>
        <v>358.79999999999927</v>
      </c>
    </row>
    <row r="2528" spans="1:24" ht="15">
      <c r="A2528" s="28" t="s">
        <v>3322</v>
      </c>
      <c r="B2528" s="63" t="s">
        <v>3376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538">
        <v>350.60000000000218</v>
      </c>
      <c r="N2528" s="67">
        <f t="shared" si="75"/>
        <v>350.60000000000218</v>
      </c>
    </row>
    <row r="2529" spans="1:19" ht="15">
      <c r="A2529" s="28" t="s">
        <v>3323</v>
      </c>
      <c r="B2529" s="278" t="s">
        <v>2030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3324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3325</v>
      </c>
      <c r="B2531" s="63" t="s">
        <v>3396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538">
        <v>333.60000000000036</v>
      </c>
      <c r="N2531" s="67">
        <f t="shared" si="75"/>
        <v>333.60000000000036</v>
      </c>
    </row>
    <row r="2532" spans="1:19" ht="15">
      <c r="A2532" s="28" t="s">
        <v>3326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3327</v>
      </c>
      <c r="B2533" s="63" t="s">
        <v>3377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538">
        <v>329.50000000000364</v>
      </c>
      <c r="N2533" s="67">
        <f t="shared" si="75"/>
        <v>329.50000000000364</v>
      </c>
    </row>
    <row r="2534" spans="1:19" ht="15">
      <c r="A2534" s="28" t="s">
        <v>3328</v>
      </c>
      <c r="B2534" s="63" t="s">
        <v>3400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538">
        <v>304.49999999999818</v>
      </c>
      <c r="N2534" s="67">
        <f t="shared" si="75"/>
        <v>304.49999999999818</v>
      </c>
    </row>
    <row r="2535" spans="1:19" ht="15">
      <c r="A2535" s="28" t="s">
        <v>3329</v>
      </c>
      <c r="B2535" s="63" t="s">
        <v>3375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538">
        <v>298.00000000000546</v>
      </c>
      <c r="N2535" s="67">
        <f t="shared" si="75"/>
        <v>298.00000000000546</v>
      </c>
    </row>
    <row r="2536" spans="1:19" ht="15">
      <c r="A2536" s="28" t="s">
        <v>3330</v>
      </c>
      <c r="B2536" s="63" t="s">
        <v>3397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538">
        <v>285.69999999999527</v>
      </c>
      <c r="N2536" s="67">
        <f t="shared" si="75"/>
        <v>285.69999999999527</v>
      </c>
    </row>
    <row r="2537" spans="1:19" ht="15">
      <c r="A2537" s="28" t="s">
        <v>3331</v>
      </c>
      <c r="B2537" s="63" t="s">
        <v>3372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538">
        <v>254.39999999999964</v>
      </c>
      <c r="N2537" s="67">
        <f t="shared" si="75"/>
        <v>254.39999999999964</v>
      </c>
    </row>
    <row r="2538" spans="1:19" ht="15">
      <c r="A2538" s="28" t="s">
        <v>3332</v>
      </c>
      <c r="B2538" s="63" t="s">
        <v>3381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538">
        <v>253.30000000000473</v>
      </c>
      <c r="N2538" s="67">
        <f t="shared" si="75"/>
        <v>253.30000000000473</v>
      </c>
    </row>
    <row r="2539" spans="1:19" ht="15">
      <c r="A2539" s="28" t="s">
        <v>3333</v>
      </c>
      <c r="B2539" s="63" t="s">
        <v>3379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538">
        <v>231.19999999999891</v>
      </c>
      <c r="N2539" s="67">
        <f t="shared" si="75"/>
        <v>231.19999999999891</v>
      </c>
    </row>
    <row r="2540" spans="1:19" ht="15">
      <c r="A2540" s="28" t="s">
        <v>3334</v>
      </c>
      <c r="B2540" s="63" t="s">
        <v>3382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538">
        <v>224</v>
      </c>
      <c r="M2540" s="67"/>
      <c r="N2540" s="67">
        <f t="shared" si="75"/>
        <v>224</v>
      </c>
    </row>
    <row r="2541" spans="1:19" ht="15">
      <c r="A2541" s="28" t="s">
        <v>3335</v>
      </c>
      <c r="B2541" s="278" t="s">
        <v>3367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538">
        <v>209.00000000000182</v>
      </c>
      <c r="N2541" s="67">
        <f t="shared" si="75"/>
        <v>209.00000000000182</v>
      </c>
    </row>
    <row r="2542" spans="1:19" ht="15">
      <c r="A2542" s="28" t="s">
        <v>3336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3337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3338</v>
      </c>
      <c r="B2544" s="63" t="s">
        <v>3370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538">
        <v>168.00000000000091</v>
      </c>
      <c r="N2544" s="67">
        <f t="shared" si="75"/>
        <v>168.00000000000091</v>
      </c>
    </row>
    <row r="2545" spans="1:24" ht="15">
      <c r="A2545" s="28" t="s">
        <v>3339</v>
      </c>
      <c r="B2545" s="63" t="s">
        <v>3401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538">
        <v>166.49999999999818</v>
      </c>
      <c r="M2545" s="67"/>
      <c r="N2545" s="67">
        <f t="shared" si="75"/>
        <v>166.49999999999818</v>
      </c>
    </row>
    <row r="2546" spans="1:24" ht="15">
      <c r="A2546" s="28" t="s">
        <v>3340</v>
      </c>
      <c r="B2546" s="63" t="s">
        <v>3380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538">
        <v>135.60000000000036</v>
      </c>
      <c r="N2546" s="67">
        <f t="shared" si="75"/>
        <v>135.60000000000036</v>
      </c>
    </row>
    <row r="2547" spans="1:24" ht="15">
      <c r="A2547" s="28" t="s">
        <v>4131</v>
      </c>
      <c r="B2547" s="278" t="s">
        <v>3368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538">
        <v>93.099999999998545</v>
      </c>
      <c r="N2547" s="67">
        <f t="shared" si="75"/>
        <v>93.099999999998545</v>
      </c>
    </row>
    <row r="2548" spans="1:24" ht="15">
      <c r="A2548" s="28" t="s">
        <v>4132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4133</v>
      </c>
      <c r="B2549" s="63" t="s">
        <v>3378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538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538">
        <v>637.00000000000182</v>
      </c>
      <c r="N2556" s="67">
        <f t="shared" ref="N2556:N2587" si="76">SUM(E2556:L2556)</f>
        <v>4571.8500000000004</v>
      </c>
      <c r="P2556" t="s">
        <v>2656</v>
      </c>
      <c r="S2556" t="s">
        <v>1775</v>
      </c>
      <c r="T2556" s="536"/>
      <c r="U2556" s="536"/>
      <c r="V2556" s="361"/>
      <c r="W2556" s="537"/>
      <c r="X2556" s="536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575">
        <v>716.84999999999854</v>
      </c>
      <c r="N2557" s="67">
        <f t="shared" si="76"/>
        <v>4290.4999999999982</v>
      </c>
      <c r="P2557" t="s">
        <v>5395</v>
      </c>
      <c r="S2557" t="s">
        <v>993</v>
      </c>
      <c r="T2557" s="539"/>
      <c r="U2557" s="536"/>
      <c r="V2557" s="348"/>
      <c r="W2557" s="537"/>
      <c r="X2557" s="536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538">
        <v>646</v>
      </c>
      <c r="N2558" s="67">
        <f t="shared" si="76"/>
        <v>3646.4499999999975</v>
      </c>
      <c r="P2558" t="s">
        <v>359</v>
      </c>
      <c r="T2558" s="225"/>
      <c r="U2558" s="536"/>
      <c r="V2558" s="348"/>
      <c r="W2558" s="537"/>
      <c r="X2558" s="536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538">
        <v>584.69999999999891</v>
      </c>
      <c r="N2559" s="67">
        <f t="shared" si="76"/>
        <v>3341.3500000000008</v>
      </c>
      <c r="P2559" t="s">
        <v>309</v>
      </c>
      <c r="T2559" s="539"/>
      <c r="U2559" s="536"/>
      <c r="V2559" s="348"/>
      <c r="W2559" s="537"/>
      <c r="X2559" s="536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575">
        <v>698</v>
      </c>
      <c r="N2560" s="67">
        <f t="shared" si="76"/>
        <v>3209.7999999999984</v>
      </c>
      <c r="P2560" t="s">
        <v>339</v>
      </c>
      <c r="S2560" t="s">
        <v>1776</v>
      </c>
      <c r="T2560" s="225"/>
      <c r="U2560" s="536"/>
      <c r="V2560" s="348"/>
      <c r="W2560" s="537"/>
      <c r="X2560" s="536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1776</v>
      </c>
      <c r="T2561" s="225"/>
      <c r="U2561" s="536"/>
      <c r="V2561" s="348"/>
      <c r="W2561" s="537"/>
      <c r="X2561" s="536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538">
        <v>358.70000000000618</v>
      </c>
      <c r="N2562" s="67">
        <f t="shared" si="76"/>
        <v>3132.4000000000042</v>
      </c>
      <c r="P2562" t="s">
        <v>2485</v>
      </c>
      <c r="S2562" s="21" t="s">
        <v>1776</v>
      </c>
      <c r="T2562" s="536"/>
      <c r="U2562" s="536"/>
      <c r="V2562" s="361"/>
      <c r="W2562" s="537"/>
      <c r="X2562" s="536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573">
        <v>824.19999999999709</v>
      </c>
      <c r="N2563" s="67">
        <f t="shared" si="76"/>
        <v>3119.3999999999992</v>
      </c>
      <c r="P2563" t="s">
        <v>301</v>
      </c>
      <c r="T2563" s="539"/>
      <c r="U2563" s="536"/>
      <c r="V2563" s="348"/>
      <c r="W2563" s="537"/>
      <c r="X2563" s="536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539"/>
      <c r="U2564" s="536"/>
      <c r="V2564" s="348"/>
      <c r="W2564" s="537"/>
      <c r="X2564" s="536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538">
        <v>664.20000000000073</v>
      </c>
      <c r="N2565" s="67">
        <f t="shared" si="76"/>
        <v>3037.9000000000005</v>
      </c>
      <c r="P2565" t="s">
        <v>289</v>
      </c>
      <c r="T2565" s="536"/>
      <c r="U2565" s="536"/>
      <c r="V2565" s="361"/>
      <c r="W2565" s="537"/>
      <c r="X2565" s="536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538">
        <v>495.50000000000182</v>
      </c>
      <c r="N2566" s="67">
        <f t="shared" si="76"/>
        <v>3019.0999999999985</v>
      </c>
      <c r="P2566" t="s">
        <v>300</v>
      </c>
      <c r="T2566" s="225"/>
      <c r="U2566" s="536"/>
      <c r="V2566" s="348"/>
      <c r="W2566" s="537"/>
      <c r="X2566" s="536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572">
        <v>946.100000000004</v>
      </c>
      <c r="N2567" s="67">
        <f t="shared" si="76"/>
        <v>2985.5500000000065</v>
      </c>
      <c r="P2567" t="s">
        <v>282</v>
      </c>
      <c r="S2567" s="21" t="s">
        <v>1776</v>
      </c>
      <c r="T2567" s="536"/>
      <c r="U2567" s="536"/>
      <c r="V2567" s="348"/>
      <c r="W2567" s="537"/>
      <c r="X2567" s="536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575">
        <v>743.49999999999818</v>
      </c>
      <c r="N2568" s="67">
        <f t="shared" si="76"/>
        <v>2953.05</v>
      </c>
      <c r="P2568" t="s">
        <v>2468</v>
      </c>
      <c r="T2568" s="539"/>
      <c r="U2568" s="536"/>
      <c r="V2568" s="348"/>
      <c r="W2568" s="537"/>
      <c r="X2568" s="536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538">
        <v>310.09999999999854</v>
      </c>
      <c r="N2569" s="67">
        <f t="shared" si="76"/>
        <v>2884.4999999999964</v>
      </c>
      <c r="P2569" t="s">
        <v>301</v>
      </c>
      <c r="T2569" s="536"/>
      <c r="U2569" s="536"/>
      <c r="V2569" s="348"/>
      <c r="W2569" s="537"/>
      <c r="X2569" s="536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538">
        <v>370.79999999999745</v>
      </c>
      <c r="N2570" s="67">
        <f t="shared" si="76"/>
        <v>2833.099999999994</v>
      </c>
      <c r="P2570" t="s">
        <v>338</v>
      </c>
      <c r="T2570" s="539"/>
      <c r="U2570" s="536"/>
      <c r="V2570" s="348"/>
      <c r="W2570" s="537"/>
      <c r="X2570" s="536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538">
        <v>402.29999999999563</v>
      </c>
      <c r="N2571" s="67">
        <f t="shared" si="76"/>
        <v>2795.3999999999951</v>
      </c>
      <c r="T2571" s="536"/>
      <c r="U2571" s="536"/>
      <c r="V2571" s="361"/>
      <c r="W2571" s="537"/>
      <c r="X2571" s="536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538">
        <v>360.90000000000236</v>
      </c>
      <c r="N2572" s="67">
        <f t="shared" si="76"/>
        <v>2783.6000000000049</v>
      </c>
      <c r="P2572" t="s">
        <v>323</v>
      </c>
      <c r="T2572" s="536"/>
      <c r="U2572" s="536"/>
      <c r="V2572" s="348"/>
      <c r="W2572" s="537"/>
      <c r="X2572" s="536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575">
        <v>689.6</v>
      </c>
      <c r="N2573" s="67">
        <f t="shared" si="76"/>
        <v>2718.5000000000005</v>
      </c>
      <c r="P2573" t="s">
        <v>1823</v>
      </c>
      <c r="T2573" s="539"/>
      <c r="U2573" s="536"/>
      <c r="V2573" s="348"/>
      <c r="W2573" s="537"/>
      <c r="X2573" s="536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538">
        <v>512.09999999999854</v>
      </c>
      <c r="N2574" s="67">
        <f t="shared" si="76"/>
        <v>2533.9499999999998</v>
      </c>
      <c r="P2574" t="s">
        <v>282</v>
      </c>
      <c r="S2574" t="s">
        <v>1776</v>
      </c>
      <c r="T2574" s="536"/>
      <c r="U2574" s="536"/>
      <c r="V2574" s="361"/>
      <c r="W2574" s="537"/>
      <c r="X2574" s="536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575">
        <v>736.80000000000109</v>
      </c>
      <c r="N2575" s="67">
        <f t="shared" si="76"/>
        <v>2299.2500000000009</v>
      </c>
      <c r="P2575" t="s">
        <v>353</v>
      </c>
      <c r="T2575" s="536"/>
      <c r="U2575" s="536"/>
      <c r="V2575" s="361"/>
      <c r="W2575" s="537"/>
      <c r="X2575" s="536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538">
        <v>663.20000000000073</v>
      </c>
      <c r="N2576" s="67">
        <f t="shared" si="76"/>
        <v>2201.6999999999953</v>
      </c>
      <c r="P2576" t="s">
        <v>283</v>
      </c>
      <c r="T2576" s="539"/>
      <c r="U2576" s="536"/>
      <c r="V2576" s="349"/>
      <c r="W2576" s="537"/>
      <c r="X2576" s="536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538">
        <v>689.100000000004</v>
      </c>
      <c r="N2577" s="67">
        <f t="shared" si="76"/>
        <v>2147.2000000000098</v>
      </c>
      <c r="T2577" s="539"/>
      <c r="U2577" s="536"/>
      <c r="V2577" s="348"/>
      <c r="W2577" s="537"/>
      <c r="X2577" s="536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539"/>
      <c r="U2578" s="536"/>
      <c r="V2578" s="348"/>
      <c r="W2578" s="537"/>
      <c r="X2578" s="536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538">
        <v>596.15000000000509</v>
      </c>
      <c r="N2579" s="67">
        <f t="shared" si="76"/>
        <v>2062.6000000000049</v>
      </c>
      <c r="P2579" t="s">
        <v>283</v>
      </c>
      <c r="T2579" s="536"/>
      <c r="U2579" s="536"/>
      <c r="V2579" s="361"/>
      <c r="W2579" s="537"/>
      <c r="X2579" s="536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538">
        <v>48.699999999998909</v>
      </c>
      <c r="N2580" s="67">
        <f t="shared" si="76"/>
        <v>2016.4999999999957</v>
      </c>
      <c r="P2580" t="s">
        <v>298</v>
      </c>
      <c r="T2580" s="539"/>
      <c r="U2580" s="536"/>
      <c r="V2580" s="348"/>
      <c r="W2580" s="537"/>
      <c r="X2580" s="536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538">
        <v>390.50000000000182</v>
      </c>
      <c r="N2581" s="67">
        <f t="shared" si="76"/>
        <v>1899.4500000000035</v>
      </c>
      <c r="P2581" t="s">
        <v>301</v>
      </c>
      <c r="T2581" s="225"/>
      <c r="U2581" s="536"/>
      <c r="V2581" s="348"/>
      <c r="W2581" s="537"/>
      <c r="X2581" s="536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536"/>
      <c r="U2582" s="536"/>
      <c r="V2582" s="348"/>
      <c r="W2582" s="537"/>
      <c r="X2582" s="536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538">
        <v>376.79999999999927</v>
      </c>
      <c r="N2583" s="67">
        <f t="shared" si="76"/>
        <v>1829.5499999999986</v>
      </c>
      <c r="T2583" s="539"/>
      <c r="U2583" s="536"/>
      <c r="V2583" s="348"/>
      <c r="W2583" s="537"/>
      <c r="X2583" s="536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575">
        <v>728.20000000000073</v>
      </c>
      <c r="N2584" s="67">
        <f t="shared" si="76"/>
        <v>1736.7000000000044</v>
      </c>
      <c r="P2584" t="s">
        <v>298</v>
      </c>
      <c r="T2584" s="536"/>
      <c r="U2584" s="536"/>
      <c r="V2584" s="361"/>
      <c r="W2584" s="537"/>
      <c r="X2584" s="536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538">
        <v>484.00000000000182</v>
      </c>
      <c r="N2585" s="67">
        <f t="shared" si="76"/>
        <v>1734.8500000000076</v>
      </c>
      <c r="P2585" t="s">
        <v>307</v>
      </c>
      <c r="T2585" s="539"/>
      <c r="U2585" s="536"/>
      <c r="V2585" s="349"/>
      <c r="W2585" s="537"/>
      <c r="X2585" s="536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538">
        <v>470.19999999999527</v>
      </c>
      <c r="N2586" s="67">
        <f t="shared" si="76"/>
        <v>1693.1000000000022</v>
      </c>
      <c r="P2586" t="s">
        <v>321</v>
      </c>
      <c r="T2586" s="539"/>
      <c r="U2586" s="536"/>
      <c r="V2586" s="349"/>
      <c r="W2586" s="537"/>
      <c r="X2586" s="536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538">
        <v>479.70000000000073</v>
      </c>
      <c r="N2587" s="67">
        <f t="shared" si="76"/>
        <v>1686.1000000000004</v>
      </c>
      <c r="T2587" s="536"/>
      <c r="U2587" s="536"/>
      <c r="V2587" s="348"/>
      <c r="W2587" s="537"/>
      <c r="X2587" s="536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539"/>
      <c r="U2588" s="536"/>
      <c r="V2588" s="348"/>
      <c r="W2588" s="537"/>
      <c r="X2588" s="536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538">
        <v>322</v>
      </c>
      <c r="N2589" s="67">
        <f t="shared" si="77"/>
        <v>1651.0000000000009</v>
      </c>
      <c r="T2589" s="536"/>
      <c r="U2589" s="536"/>
      <c r="V2589" s="361"/>
      <c r="W2589" s="537"/>
      <c r="X2589" s="536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538">
        <v>508.5</v>
      </c>
      <c r="N2590" s="67">
        <f t="shared" si="77"/>
        <v>1622.3499999999967</v>
      </c>
      <c r="T2590" s="539"/>
      <c r="U2590" s="536"/>
      <c r="V2590" s="349"/>
      <c r="W2590" s="537"/>
      <c r="X2590" s="536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538">
        <v>639.10000000000036</v>
      </c>
      <c r="N2591" s="67">
        <f t="shared" si="77"/>
        <v>1585.5999999999995</v>
      </c>
      <c r="T2591" s="539"/>
      <c r="U2591" s="536"/>
      <c r="V2591" s="348"/>
      <c r="W2591" s="537"/>
      <c r="X2591" s="536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536"/>
      <c r="U2592" s="536"/>
      <c r="V2592" s="348"/>
      <c r="W2592" s="537"/>
      <c r="X2592" s="536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538">
        <v>611.24999999999818</v>
      </c>
      <c r="N2593" s="67">
        <f t="shared" si="77"/>
        <v>1572.3499999999985</v>
      </c>
      <c r="P2593" t="s">
        <v>298</v>
      </c>
      <c r="T2593" s="536"/>
      <c r="U2593" s="536"/>
      <c r="V2593" s="348"/>
      <c r="W2593" s="537"/>
      <c r="X2593" s="536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575">
        <v>704.89999999999964</v>
      </c>
      <c r="N2594" s="67">
        <f t="shared" si="77"/>
        <v>1563.1000000000004</v>
      </c>
      <c r="P2594" t="s">
        <v>345</v>
      </c>
      <c r="T2594" s="536"/>
      <c r="U2594" s="536"/>
      <c r="V2594" s="361"/>
      <c r="W2594" s="537"/>
      <c r="X2594" s="536"/>
    </row>
    <row r="2595" spans="1:24" ht="15">
      <c r="A2595" s="28" t="s">
        <v>747</v>
      </c>
      <c r="B2595" s="278" t="s">
        <v>2009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574">
        <v>758.09999999999854</v>
      </c>
      <c r="N2595" s="67">
        <f t="shared" si="77"/>
        <v>1558.4999999999927</v>
      </c>
      <c r="P2595" t="s">
        <v>283</v>
      </c>
      <c r="T2595" s="536"/>
      <c r="U2595" s="536"/>
      <c r="V2595" s="361"/>
      <c r="W2595" s="537"/>
      <c r="X2595" s="536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536"/>
      <c r="U2596" s="536"/>
      <c r="V2596" s="361"/>
      <c r="W2596" s="537"/>
      <c r="X2596" s="536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538">
        <v>465.39999999999964</v>
      </c>
      <c r="N2597" s="67">
        <f t="shared" si="77"/>
        <v>1515.4000000000005</v>
      </c>
      <c r="T2597" s="225"/>
      <c r="U2597" s="536"/>
      <c r="V2597" s="348"/>
      <c r="W2597" s="537"/>
      <c r="X2597" s="536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538">
        <v>683.39999999999782</v>
      </c>
      <c r="N2598" s="67">
        <f t="shared" si="77"/>
        <v>1505.0999999999985</v>
      </c>
      <c r="T2598" s="536"/>
      <c r="U2598" s="536"/>
      <c r="V2598" s="361"/>
      <c r="W2598" s="537"/>
      <c r="X2598" s="536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539"/>
      <c r="U2599" s="536"/>
      <c r="V2599" s="348"/>
      <c r="W2599" s="537"/>
      <c r="X2599" s="536"/>
    </row>
    <row r="2600" spans="1:24" ht="15">
      <c r="A2600" s="28" t="s">
        <v>761</v>
      </c>
      <c r="B2600" s="278" t="s">
        <v>2019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538">
        <v>611.89999999999782</v>
      </c>
      <c r="N2600" s="67">
        <f t="shared" si="77"/>
        <v>1452.7500000000027</v>
      </c>
      <c r="T2600" s="539"/>
      <c r="U2600" s="536"/>
      <c r="V2600" s="348"/>
      <c r="W2600" s="537"/>
      <c r="X2600" s="536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538">
        <v>301.80000000000291</v>
      </c>
      <c r="N2601" s="67">
        <f t="shared" si="77"/>
        <v>1445.8500000000058</v>
      </c>
      <c r="P2601" t="s">
        <v>298</v>
      </c>
      <c r="T2601" s="536"/>
      <c r="U2601" s="536"/>
      <c r="V2601" s="348"/>
      <c r="W2601" s="537"/>
      <c r="X2601" s="536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538">
        <v>163.90000000000146</v>
      </c>
      <c r="N2602" s="67">
        <f t="shared" si="77"/>
        <v>1393.8499999999981</v>
      </c>
      <c r="T2602" s="536"/>
      <c r="U2602" s="536"/>
      <c r="V2602" s="348"/>
      <c r="W2602" s="537"/>
      <c r="X2602" s="536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538">
        <v>233.90000000000691</v>
      </c>
      <c r="N2603" s="67">
        <f t="shared" si="77"/>
        <v>1336.6000000000122</v>
      </c>
      <c r="T2603" s="536"/>
      <c r="U2603" s="536"/>
      <c r="V2603" s="348"/>
      <c r="W2603" s="537"/>
      <c r="X2603" s="536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538">
        <v>316.60000000000127</v>
      </c>
      <c r="N2604" s="67">
        <f t="shared" si="77"/>
        <v>1292.0999999999995</v>
      </c>
      <c r="T2604" s="539"/>
      <c r="U2604" s="536"/>
      <c r="V2604" s="349"/>
      <c r="W2604" s="537"/>
      <c r="X2604" s="536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538">
        <v>428.60000000000036</v>
      </c>
      <c r="N2605" s="67">
        <f t="shared" si="77"/>
        <v>1270.8999999999978</v>
      </c>
      <c r="T2605" s="539"/>
      <c r="U2605" s="536"/>
      <c r="V2605" s="348"/>
      <c r="W2605" s="537"/>
      <c r="X2605" s="536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538">
        <v>456.99999999999818</v>
      </c>
      <c r="N2606" s="67">
        <f t="shared" si="77"/>
        <v>1255.9999999999991</v>
      </c>
      <c r="T2606" s="536"/>
      <c r="U2606" s="536"/>
      <c r="V2606" s="361"/>
      <c r="W2606" s="537"/>
      <c r="X2606" s="536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539"/>
      <c r="U2607" s="536"/>
      <c r="V2607" s="348"/>
      <c r="W2607" s="537"/>
      <c r="X2607" s="536"/>
    </row>
    <row r="2608" spans="1:24" ht="15">
      <c r="A2608" s="28" t="s">
        <v>787</v>
      </c>
      <c r="B2608" s="278" t="s">
        <v>2007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538">
        <v>583.80000000000109</v>
      </c>
      <c r="N2608" s="67">
        <f t="shared" si="77"/>
        <v>1227.2999999999938</v>
      </c>
      <c r="T2608" s="225"/>
      <c r="U2608" s="536"/>
      <c r="V2608" s="348"/>
      <c r="W2608" s="537"/>
      <c r="X2608" s="536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538">
        <v>461.5</v>
      </c>
      <c r="N2609" s="67">
        <f t="shared" si="77"/>
        <v>1212.5000000000036</v>
      </c>
      <c r="T2609" s="536"/>
      <c r="U2609" s="536"/>
      <c r="V2609" s="348"/>
      <c r="W2609" s="537"/>
      <c r="X2609" s="536"/>
    </row>
    <row r="2610" spans="1:24" ht="15">
      <c r="A2610" s="28" t="s">
        <v>794</v>
      </c>
      <c r="B2610" s="278" t="s">
        <v>2011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538">
        <v>513.99999999999818</v>
      </c>
      <c r="N2610" s="67">
        <f t="shared" si="77"/>
        <v>1199.1000000000004</v>
      </c>
      <c r="T2610" s="536"/>
      <c r="U2610" s="536"/>
      <c r="V2610" s="361"/>
      <c r="W2610" s="537"/>
      <c r="X2610" s="536"/>
    </row>
    <row r="2611" spans="1:24" ht="15">
      <c r="A2611" s="28" t="s">
        <v>795</v>
      </c>
      <c r="B2611" s="278" t="s">
        <v>2158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538">
        <v>674.19999999999709</v>
      </c>
      <c r="N2611" s="67">
        <f t="shared" si="77"/>
        <v>1195.1999999999971</v>
      </c>
      <c r="T2611" s="536"/>
      <c r="U2611" s="536"/>
      <c r="V2611" s="361"/>
      <c r="W2611" s="537"/>
      <c r="X2611" s="536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538">
        <v>541.20000000000437</v>
      </c>
      <c r="N2612" s="67">
        <f t="shared" si="77"/>
        <v>1184.2000000000062</v>
      </c>
      <c r="T2612" s="536"/>
      <c r="U2612" s="536"/>
      <c r="V2612" s="348"/>
      <c r="W2612" s="537"/>
      <c r="X2612" s="536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1776</v>
      </c>
      <c r="T2613" s="539"/>
      <c r="U2613" s="536"/>
      <c r="V2613" s="348"/>
      <c r="W2613" s="537"/>
      <c r="X2613" s="536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538">
        <v>277.60000000000036</v>
      </c>
      <c r="N2614" s="67">
        <f t="shared" si="77"/>
        <v>1117.2000000000007</v>
      </c>
      <c r="T2614" s="536"/>
      <c r="U2614" s="536"/>
      <c r="V2614" s="348"/>
      <c r="W2614" s="537"/>
      <c r="X2614" s="536"/>
    </row>
    <row r="2615" spans="1:24" ht="15">
      <c r="A2615" s="28" t="s">
        <v>802</v>
      </c>
      <c r="B2615" s="278" t="s">
        <v>2012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538">
        <v>445.45000000000255</v>
      </c>
      <c r="N2615" s="67">
        <f t="shared" si="77"/>
        <v>1116.8500000000013</v>
      </c>
      <c r="T2615" s="225"/>
      <c r="U2615" s="536"/>
      <c r="V2615" s="348"/>
      <c r="W2615" s="537"/>
      <c r="X2615" s="536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538">
        <v>609.49999999999636</v>
      </c>
      <c r="N2616" s="67">
        <f t="shared" si="77"/>
        <v>1113.5999999999931</v>
      </c>
      <c r="T2616" s="225"/>
      <c r="U2616" s="536"/>
      <c r="V2616" s="349"/>
      <c r="W2616" s="537"/>
      <c r="X2616" s="536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538">
        <v>227.40000000000146</v>
      </c>
      <c r="N2617" s="67">
        <f t="shared" si="77"/>
        <v>1105.5999999999967</v>
      </c>
      <c r="T2617" s="536"/>
      <c r="U2617" s="536"/>
      <c r="V2617" s="361"/>
      <c r="W2617" s="537"/>
      <c r="X2617" s="536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536"/>
      <c r="U2618" s="536"/>
      <c r="V2618" s="348"/>
      <c r="W2618" s="537"/>
      <c r="X2618" s="536"/>
    </row>
    <row r="2619" spans="1:24" ht="15">
      <c r="A2619" s="28" t="s">
        <v>899</v>
      </c>
      <c r="B2619" s="278" t="s">
        <v>2028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538">
        <v>616.399999999996</v>
      </c>
      <c r="N2619" s="67">
        <f t="shared" si="77"/>
        <v>1039.1999999999962</v>
      </c>
      <c r="T2619" s="539"/>
      <c r="U2619" s="536"/>
      <c r="V2619" s="349"/>
      <c r="W2619" s="537"/>
      <c r="X2619" s="536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538">
        <v>230.59999999999854</v>
      </c>
      <c r="N2620" s="67">
        <f t="shared" ref="N2620:N2651" si="78">SUM(E2620:L2620)</f>
        <v>1030.4999999999991</v>
      </c>
      <c r="T2620" s="536"/>
      <c r="U2620" s="536"/>
      <c r="V2620" s="349"/>
      <c r="W2620" s="537"/>
      <c r="X2620" s="536"/>
    </row>
    <row r="2621" spans="1:24" ht="15">
      <c r="A2621" s="28" t="s">
        <v>901</v>
      </c>
      <c r="B2621" s="278" t="s">
        <v>2024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538">
        <v>477.59999999999673</v>
      </c>
      <c r="N2621" s="67">
        <f t="shared" si="78"/>
        <v>1015.0999999999949</v>
      </c>
      <c r="T2621" s="539"/>
      <c r="U2621" s="536"/>
      <c r="V2621" s="348"/>
      <c r="W2621" s="537"/>
      <c r="X2621" s="536"/>
    </row>
    <row r="2622" spans="1:24" ht="15">
      <c r="A2622" s="28" t="s">
        <v>902</v>
      </c>
      <c r="B2622" s="278" t="s">
        <v>2027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538">
        <v>573.10000000000218</v>
      </c>
      <c r="N2622" s="67">
        <f t="shared" si="78"/>
        <v>1012.7000000000035</v>
      </c>
      <c r="T2622" s="536"/>
      <c r="U2622" s="536"/>
      <c r="V2622" s="361"/>
      <c r="W2622" s="537"/>
      <c r="X2622" s="536"/>
    </row>
    <row r="2623" spans="1:24" ht="15">
      <c r="A2623" s="28" t="s">
        <v>903</v>
      </c>
      <c r="B2623" s="278" t="s">
        <v>4499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538">
        <v>454.69999999999709</v>
      </c>
      <c r="N2623" s="67">
        <f t="shared" si="78"/>
        <v>1004.9000000000015</v>
      </c>
      <c r="T2623" s="536"/>
      <c r="U2623" s="536"/>
      <c r="V2623" s="349"/>
      <c r="W2623" s="537"/>
      <c r="X2623" s="536"/>
    </row>
    <row r="2624" spans="1:24" ht="15">
      <c r="A2624" s="28" t="s">
        <v>904</v>
      </c>
      <c r="B2624" s="278" t="s">
        <v>2003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538">
        <v>433.30000000000109</v>
      </c>
      <c r="N2624" s="67">
        <f t="shared" si="78"/>
        <v>997.20000000000618</v>
      </c>
      <c r="T2624" s="536"/>
      <c r="U2624" s="536"/>
      <c r="V2624" s="348"/>
      <c r="W2624" s="537"/>
      <c r="X2624" s="536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538">
        <v>465.39999999999782</v>
      </c>
      <c r="N2625" s="67">
        <f t="shared" si="78"/>
        <v>976.699999999998</v>
      </c>
      <c r="T2625" s="536"/>
      <c r="U2625" s="536"/>
      <c r="V2625" s="348"/>
      <c r="W2625" s="537"/>
      <c r="X2625" s="536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538">
        <v>188.40000000000146</v>
      </c>
      <c r="N2626" s="67">
        <f t="shared" si="78"/>
        <v>934.099999999994</v>
      </c>
      <c r="T2626" s="225"/>
      <c r="U2626" s="536"/>
      <c r="V2626" s="348"/>
      <c r="W2626" s="537"/>
      <c r="X2626" s="536"/>
    </row>
    <row r="2627" spans="1:24" ht="15">
      <c r="A2627" s="28" t="s">
        <v>907</v>
      </c>
      <c r="B2627" s="278" t="s">
        <v>2053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538">
        <v>532.70000000000164</v>
      </c>
      <c r="N2627" s="67">
        <f t="shared" si="78"/>
        <v>911.89999999999964</v>
      </c>
      <c r="T2627" s="536"/>
      <c r="U2627" s="536"/>
      <c r="V2627" s="361"/>
      <c r="W2627" s="537"/>
      <c r="X2627" s="536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538">
        <v>494.85000000000036</v>
      </c>
      <c r="N2628" s="67">
        <f t="shared" si="78"/>
        <v>882.25</v>
      </c>
      <c r="T2628" s="539"/>
      <c r="U2628" s="536"/>
      <c r="V2628" s="348"/>
      <c r="W2628" s="537"/>
      <c r="X2628" s="536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538">
        <v>316.89999999999782</v>
      </c>
      <c r="N2629" s="67">
        <f t="shared" si="78"/>
        <v>877.800000000002</v>
      </c>
      <c r="T2629" s="539"/>
      <c r="U2629" s="536"/>
      <c r="V2629" s="348"/>
      <c r="W2629" s="537"/>
      <c r="X2629" s="536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538">
        <v>224.50000000000182</v>
      </c>
      <c r="N2630" s="67">
        <f t="shared" si="78"/>
        <v>830.60000000000309</v>
      </c>
      <c r="T2630" s="536"/>
      <c r="U2630" s="536"/>
      <c r="V2630" s="348"/>
      <c r="W2630" s="537"/>
      <c r="X2630" s="536"/>
    </row>
    <row r="2631" spans="1:24" ht="15">
      <c r="A2631" s="28" t="s">
        <v>911</v>
      </c>
      <c r="B2631" s="278" t="s">
        <v>2004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538">
        <v>153.50000000000182</v>
      </c>
      <c r="N2631" s="67">
        <f t="shared" si="78"/>
        <v>811.10000000000127</v>
      </c>
      <c r="P2631" t="s">
        <v>289</v>
      </c>
      <c r="T2631" s="536"/>
      <c r="U2631" s="536"/>
      <c r="V2631" s="348"/>
      <c r="W2631" s="537"/>
      <c r="X2631" s="536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538">
        <v>264.69999999999891</v>
      </c>
      <c r="N2632" s="67">
        <f t="shared" si="78"/>
        <v>770.09999999999764</v>
      </c>
      <c r="T2632" s="539"/>
      <c r="U2632" s="536"/>
      <c r="V2632" s="348"/>
      <c r="W2632" s="537"/>
      <c r="X2632" s="536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538">
        <v>84.299999999999272</v>
      </c>
      <c r="N2633" s="67">
        <f t="shared" si="78"/>
        <v>749.90000000000236</v>
      </c>
      <c r="T2633" s="539"/>
      <c r="U2633" s="536"/>
      <c r="V2633" s="348"/>
      <c r="W2633" s="537"/>
      <c r="X2633" s="536"/>
    </row>
    <row r="2634" spans="1:24" ht="15">
      <c r="A2634" s="28" t="s">
        <v>914</v>
      </c>
      <c r="B2634" s="278" t="s">
        <v>2054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538">
        <v>208.70000000000201</v>
      </c>
      <c r="N2634" s="67">
        <f t="shared" si="78"/>
        <v>743.1000000000007</v>
      </c>
      <c r="T2634" s="536"/>
      <c r="U2634" s="536"/>
      <c r="V2634" s="361"/>
      <c r="W2634" s="537"/>
      <c r="X2634" s="536"/>
    </row>
    <row r="2635" spans="1:24" ht="15">
      <c r="A2635" s="28" t="s">
        <v>915</v>
      </c>
      <c r="B2635" s="278" t="s">
        <v>2010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536"/>
      <c r="U2635" s="536"/>
      <c r="V2635" s="348"/>
      <c r="W2635" s="537"/>
      <c r="X2635" s="536"/>
    </row>
    <row r="2636" spans="1:24" ht="15">
      <c r="A2636" s="28" t="s">
        <v>916</v>
      </c>
      <c r="B2636" s="278" t="s">
        <v>2026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538">
        <v>265.99999999999818</v>
      </c>
      <c r="N2636" s="67">
        <f t="shared" si="78"/>
        <v>707.60000000000218</v>
      </c>
      <c r="T2636" s="536"/>
      <c r="U2636" s="536"/>
      <c r="V2636" s="361"/>
      <c r="W2636" s="537"/>
      <c r="X2636" s="536"/>
    </row>
    <row r="2637" spans="1:24" ht="15">
      <c r="A2637" s="28" t="s">
        <v>917</v>
      </c>
      <c r="B2637" s="278" t="s">
        <v>2051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538">
        <v>339.79999999999927</v>
      </c>
      <c r="N2637" s="67">
        <f t="shared" si="78"/>
        <v>705.5</v>
      </c>
      <c r="T2637" s="539"/>
      <c r="U2637" s="536"/>
      <c r="V2637" s="348"/>
      <c r="W2637" s="537"/>
      <c r="X2637" s="536"/>
    </row>
    <row r="2638" spans="1:24" ht="15">
      <c r="A2638" s="28" t="s">
        <v>918</v>
      </c>
      <c r="B2638" s="63" t="s">
        <v>3396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538">
        <v>668.09999999999854</v>
      </c>
      <c r="M2638" s="67"/>
      <c r="N2638" s="67">
        <f t="shared" si="78"/>
        <v>668.09999999999854</v>
      </c>
      <c r="T2638" s="536"/>
      <c r="U2638" s="536"/>
      <c r="V2638" s="361"/>
      <c r="W2638" s="537"/>
      <c r="X2638" s="536"/>
    </row>
    <row r="2639" spans="1:24" ht="15">
      <c r="A2639" s="28" t="s">
        <v>919</v>
      </c>
      <c r="B2639" s="278" t="s">
        <v>2025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538">
        <v>318.40000000000146</v>
      </c>
      <c r="N2639" s="67">
        <f t="shared" si="78"/>
        <v>615.89999999999782</v>
      </c>
      <c r="T2639" s="539"/>
      <c r="U2639" s="536"/>
      <c r="V2639" s="349"/>
      <c r="W2639" s="537"/>
      <c r="X2639" s="536"/>
    </row>
    <row r="2640" spans="1:24" ht="15">
      <c r="A2640" s="28" t="s">
        <v>920</v>
      </c>
      <c r="B2640" s="278" t="s">
        <v>2031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538">
        <v>490</v>
      </c>
      <c r="N2640" s="67">
        <f t="shared" si="78"/>
        <v>614.09999999999854</v>
      </c>
      <c r="T2640" s="536"/>
      <c r="U2640" s="536"/>
      <c r="V2640" s="348"/>
      <c r="W2640" s="537"/>
      <c r="X2640" s="536"/>
    </row>
    <row r="2641" spans="1:24" ht="15">
      <c r="A2641" s="28" t="s">
        <v>921</v>
      </c>
      <c r="B2641" s="63" t="s">
        <v>3369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538">
        <v>568.79999999999563</v>
      </c>
      <c r="M2641" s="67"/>
      <c r="N2641" s="67">
        <f t="shared" si="78"/>
        <v>568.79999999999563</v>
      </c>
      <c r="T2641" s="536"/>
      <c r="U2641" s="536"/>
      <c r="V2641" s="361"/>
      <c r="W2641" s="537"/>
      <c r="X2641" s="536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536"/>
      <c r="U2642" s="536"/>
      <c r="V2642" s="348"/>
      <c r="W2642" s="537"/>
      <c r="X2642" s="536"/>
    </row>
    <row r="2643" spans="1:24" ht="15">
      <c r="A2643" s="28" t="s">
        <v>923</v>
      </c>
      <c r="B2643" s="278" t="s">
        <v>2030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536"/>
      <c r="U2643" s="536"/>
      <c r="V2643" s="349"/>
      <c r="W2643" s="537"/>
      <c r="X2643" s="536"/>
    </row>
    <row r="2644" spans="1:24" ht="15">
      <c r="A2644" s="28" t="s">
        <v>924</v>
      </c>
      <c r="B2644" s="278" t="s">
        <v>2008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538">
        <v>187.69999999999891</v>
      </c>
      <c r="N2644" s="67">
        <f t="shared" si="78"/>
        <v>555.49999999999727</v>
      </c>
      <c r="T2644" s="536"/>
      <c r="U2644" s="536"/>
      <c r="V2644" s="348"/>
      <c r="W2644" s="537"/>
      <c r="X2644" s="536"/>
    </row>
    <row r="2645" spans="1:24" ht="15">
      <c r="A2645" s="28" t="s">
        <v>925</v>
      </c>
      <c r="B2645" s="63" t="s">
        <v>3388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538">
        <v>533</v>
      </c>
      <c r="M2645" s="67"/>
      <c r="N2645" s="67">
        <f t="shared" si="78"/>
        <v>533</v>
      </c>
      <c r="T2645" s="540"/>
      <c r="U2645" s="536"/>
      <c r="V2645" s="348"/>
      <c r="W2645" s="537"/>
      <c r="X2645" s="536"/>
    </row>
    <row r="2646" spans="1:24" ht="15">
      <c r="A2646" s="28" t="s">
        <v>926</v>
      </c>
      <c r="B2646" s="278" t="s">
        <v>2029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539"/>
      <c r="U2646" s="536"/>
      <c r="V2646" s="348"/>
      <c r="W2646" s="537"/>
      <c r="X2646" s="536"/>
    </row>
    <row r="2647" spans="1:24" ht="15">
      <c r="A2647" s="28" t="s">
        <v>927</v>
      </c>
      <c r="B2647" s="63" t="s">
        <v>3381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538">
        <v>475.600000000004</v>
      </c>
      <c r="M2647" s="67"/>
      <c r="N2647" s="67">
        <f t="shared" si="78"/>
        <v>475.600000000004</v>
      </c>
      <c r="T2647" s="225"/>
      <c r="U2647" s="536"/>
      <c r="V2647" s="348"/>
      <c r="W2647" s="537"/>
      <c r="X2647" s="536"/>
    </row>
    <row r="2648" spans="1:24" ht="15">
      <c r="A2648" s="28" t="s">
        <v>928</v>
      </c>
      <c r="B2648" s="63" t="s">
        <v>3370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538">
        <v>450.50000000000091</v>
      </c>
      <c r="M2648" s="67"/>
      <c r="N2648" s="67">
        <f t="shared" si="78"/>
        <v>450.50000000000091</v>
      </c>
      <c r="T2648" s="539"/>
      <c r="U2648" s="536"/>
      <c r="V2648" s="348"/>
      <c r="W2648" s="537"/>
      <c r="X2648" s="536"/>
    </row>
    <row r="2649" spans="1:24" ht="15">
      <c r="A2649" s="28" t="s">
        <v>929</v>
      </c>
      <c r="B2649" s="63" t="s">
        <v>3373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538">
        <v>448.40000000000146</v>
      </c>
      <c r="M2649" s="67"/>
      <c r="N2649" s="67">
        <f t="shared" si="78"/>
        <v>448.40000000000146</v>
      </c>
      <c r="T2649" s="536"/>
      <c r="U2649" s="536"/>
      <c r="V2649" s="361"/>
      <c r="W2649" s="537"/>
      <c r="X2649" s="536"/>
    </row>
    <row r="2650" spans="1:24" ht="15">
      <c r="A2650" s="28" t="s">
        <v>930</v>
      </c>
      <c r="B2650" s="63" t="s">
        <v>3372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538">
        <v>417.39999999999782</v>
      </c>
      <c r="M2650" s="67"/>
      <c r="N2650" s="67">
        <f t="shared" si="78"/>
        <v>417.39999999999782</v>
      </c>
      <c r="T2650" s="536"/>
      <c r="U2650" s="536"/>
      <c r="V2650" s="361"/>
      <c r="W2650" s="537"/>
      <c r="X2650" s="536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536"/>
      <c r="V2651" s="348"/>
      <c r="W2651" s="537"/>
      <c r="X2651" s="536"/>
    </row>
    <row r="2652" spans="1:24" ht="15">
      <c r="A2652" s="28" t="s">
        <v>932</v>
      </c>
      <c r="B2652" s="63" t="s">
        <v>3377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538">
        <v>360.90000000000691</v>
      </c>
      <c r="M2652" s="67"/>
      <c r="N2652" s="67">
        <f t="shared" ref="N2652:N2683" si="79">SUM(E2652:L2652)</f>
        <v>360.90000000000691</v>
      </c>
      <c r="T2652" s="540"/>
      <c r="U2652" s="536"/>
      <c r="V2652" s="348"/>
      <c r="W2652" s="537"/>
      <c r="X2652" s="536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536"/>
      <c r="U2653" s="536"/>
      <c r="V2653" s="348"/>
      <c r="W2653" s="537"/>
      <c r="X2653" s="536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539"/>
      <c r="U2654" s="536"/>
      <c r="V2654" s="349"/>
      <c r="W2654" s="537"/>
      <c r="X2654" s="536"/>
    </row>
    <row r="2655" spans="1:24" ht="15">
      <c r="A2655" s="28" t="s">
        <v>935</v>
      </c>
      <c r="B2655" s="63" t="s">
        <v>3375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538">
        <v>338.50000000000364</v>
      </c>
      <c r="M2655" s="67"/>
      <c r="N2655" s="67">
        <f t="shared" si="79"/>
        <v>338.50000000000364</v>
      </c>
      <c r="T2655" s="539"/>
      <c r="U2655" s="536"/>
      <c r="V2655" s="348"/>
      <c r="W2655" s="537"/>
      <c r="X2655" s="536"/>
    </row>
    <row r="2656" spans="1:24" ht="15">
      <c r="A2656" s="28" t="s">
        <v>2502</v>
      </c>
      <c r="B2656" s="63" t="s">
        <v>3374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538">
        <v>338.00000000000546</v>
      </c>
      <c r="M2656" s="67"/>
      <c r="N2656" s="67">
        <f t="shared" si="79"/>
        <v>338.00000000000546</v>
      </c>
    </row>
    <row r="2657" spans="1:14" ht="15">
      <c r="A2657" s="28" t="s">
        <v>3317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3318</v>
      </c>
      <c r="B2658" s="63" t="s">
        <v>3397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538">
        <v>325.09999999999491</v>
      </c>
      <c r="M2658" s="67"/>
      <c r="N2658" s="67">
        <f t="shared" si="79"/>
        <v>325.09999999999491</v>
      </c>
    </row>
    <row r="2659" spans="1:14" ht="15">
      <c r="A2659" s="28" t="s">
        <v>3319</v>
      </c>
      <c r="B2659" s="63" t="s">
        <v>3399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538">
        <v>322.10000000000036</v>
      </c>
      <c r="M2659" s="67"/>
      <c r="N2659" s="67">
        <f t="shared" si="79"/>
        <v>322.10000000000036</v>
      </c>
    </row>
    <row r="2660" spans="1:14" ht="15">
      <c r="A2660" s="28" t="s">
        <v>3320</v>
      </c>
      <c r="B2660" s="63" t="s">
        <v>3387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538">
        <v>298.10000000000218</v>
      </c>
      <c r="M2660" s="67"/>
      <c r="N2660" s="67">
        <f t="shared" si="79"/>
        <v>298.10000000000218</v>
      </c>
    </row>
    <row r="2661" spans="1:14" ht="15">
      <c r="A2661" s="28" t="s">
        <v>3321</v>
      </c>
      <c r="B2661" s="278" t="s">
        <v>3368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538">
        <v>289.09999999999945</v>
      </c>
      <c r="M2661" s="67"/>
      <c r="N2661" s="67">
        <f t="shared" si="79"/>
        <v>289.09999999999945</v>
      </c>
    </row>
    <row r="2662" spans="1:14" ht="15">
      <c r="A2662" s="28" t="s">
        <v>3322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3323</v>
      </c>
      <c r="B2663" s="278" t="s">
        <v>2005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3324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538">
        <v>276.39999999999964</v>
      </c>
      <c r="M2664" s="67"/>
      <c r="N2664" s="67">
        <f t="shared" si="79"/>
        <v>276.39999999999964</v>
      </c>
    </row>
    <row r="2665" spans="1:14" ht="15">
      <c r="A2665" s="28" t="s">
        <v>3325</v>
      </c>
      <c r="B2665" s="63" t="s">
        <v>3379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538">
        <v>264.90000000000146</v>
      </c>
      <c r="M2665" s="67"/>
      <c r="N2665" s="67">
        <f t="shared" si="79"/>
        <v>264.90000000000146</v>
      </c>
    </row>
    <row r="2666" spans="1:14" ht="15">
      <c r="A2666" s="28" t="s">
        <v>3326</v>
      </c>
      <c r="B2666" s="63" t="s">
        <v>3382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538">
        <v>257</v>
      </c>
      <c r="M2666" s="67"/>
      <c r="N2666" s="67">
        <f t="shared" si="79"/>
        <v>257</v>
      </c>
    </row>
    <row r="2667" spans="1:14" ht="15">
      <c r="A2667" s="28" t="s">
        <v>3327</v>
      </c>
      <c r="B2667" s="63" t="s">
        <v>3380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538">
        <v>251.10000000000036</v>
      </c>
      <c r="M2667" s="67"/>
      <c r="N2667" s="67">
        <f t="shared" si="79"/>
        <v>251.10000000000036</v>
      </c>
    </row>
    <row r="2668" spans="1:14" ht="15">
      <c r="A2668" s="28" t="s">
        <v>3328</v>
      </c>
      <c r="B2668" s="63" t="s">
        <v>3383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538">
        <v>236.59999999999491</v>
      </c>
      <c r="M2668" s="67"/>
      <c r="N2668" s="67">
        <f t="shared" si="79"/>
        <v>236.59999999999491</v>
      </c>
    </row>
    <row r="2669" spans="1:14" ht="15">
      <c r="A2669" s="28" t="s">
        <v>3329</v>
      </c>
      <c r="B2669" s="63" t="s">
        <v>3400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538">
        <v>231.19999999999891</v>
      </c>
      <c r="M2669" s="67"/>
      <c r="N2669" s="67">
        <f t="shared" si="79"/>
        <v>231.19999999999891</v>
      </c>
    </row>
    <row r="2670" spans="1:14" ht="15">
      <c r="A2670" s="28" t="s">
        <v>3330</v>
      </c>
      <c r="B2670" s="63" t="s">
        <v>3384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538">
        <v>229.50000000000364</v>
      </c>
      <c r="M2670" s="67"/>
      <c r="N2670" s="67">
        <f t="shared" si="79"/>
        <v>229.50000000000364</v>
      </c>
    </row>
    <row r="2671" spans="1:14" ht="15">
      <c r="A2671" s="28" t="s">
        <v>3331</v>
      </c>
      <c r="B2671" s="63" t="s">
        <v>3376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538">
        <v>200.69999999999891</v>
      </c>
      <c r="M2671" s="67"/>
      <c r="N2671" s="67">
        <f t="shared" si="79"/>
        <v>200.69999999999891</v>
      </c>
    </row>
    <row r="2672" spans="1:14" ht="15">
      <c r="A2672" s="28" t="s">
        <v>3332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3333</v>
      </c>
      <c r="B2673" s="278" t="s">
        <v>3367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538">
        <v>126.50000000000182</v>
      </c>
      <c r="M2673" s="67"/>
      <c r="N2673" s="67">
        <f t="shared" si="79"/>
        <v>126.50000000000182</v>
      </c>
    </row>
    <row r="2674" spans="1:14" ht="15">
      <c r="A2674" s="28" t="s">
        <v>3334</v>
      </c>
      <c r="B2674" s="63" t="s">
        <v>3371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538">
        <v>51.999999999998181</v>
      </c>
      <c r="M2674" s="67"/>
      <c r="N2674" s="67">
        <f t="shared" si="79"/>
        <v>51.999999999998181</v>
      </c>
    </row>
    <row r="2675" spans="1:14" ht="15">
      <c r="A2675" s="28" t="s">
        <v>3335</v>
      </c>
      <c r="B2675" s="63" t="s">
        <v>3401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538">
        <v>49.899999999999636</v>
      </c>
      <c r="M2675" s="67"/>
      <c r="N2675" s="67">
        <f t="shared" si="79"/>
        <v>49.899999999999636</v>
      </c>
    </row>
    <row r="2676" spans="1:14" ht="15">
      <c r="A2676" s="28" t="s">
        <v>3336</v>
      </c>
      <c r="B2676" s="63" t="s">
        <v>3378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538">
        <v>37.400000000000546</v>
      </c>
      <c r="M2676" s="67"/>
      <c r="N2676" s="67">
        <f t="shared" si="79"/>
        <v>37.400000000000546</v>
      </c>
    </row>
    <row r="2677" spans="1:14" ht="15">
      <c r="A2677" s="28" t="s">
        <v>3337</v>
      </c>
      <c r="B2677" s="63" t="s">
        <v>3385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538">
        <v>35.80000000000291</v>
      </c>
      <c r="M2677" s="67"/>
      <c r="N2677" s="67">
        <f t="shared" si="79"/>
        <v>35.80000000000291</v>
      </c>
    </row>
    <row r="2678" spans="1:14" ht="15">
      <c r="A2678" s="28" t="s">
        <v>3338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3339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3340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4131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4132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4133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538">
        <v>153</v>
      </c>
      <c r="N2690" s="67">
        <f t="shared" ref="N2690:N2721" si="80">SUM(E2690:L2690)</f>
        <v>1588.5500000000015</v>
      </c>
      <c r="P2690" t="s">
        <v>2658</v>
      </c>
      <c r="S2690" s="21" t="s">
        <v>1777</v>
      </c>
      <c r="T2690" s="536"/>
      <c r="U2690" s="536"/>
      <c r="V2690" s="361"/>
      <c r="W2690" s="537"/>
      <c r="X2690" s="536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575">
        <v>277.5</v>
      </c>
      <c r="N2691" s="67">
        <f t="shared" si="80"/>
        <v>1409.1999999999916</v>
      </c>
      <c r="P2691" t="s">
        <v>2493</v>
      </c>
      <c r="T2691" s="539"/>
      <c r="U2691" s="536"/>
      <c r="V2691" s="348"/>
      <c r="W2691" s="537"/>
      <c r="X2691" s="536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538">
        <v>97.5</v>
      </c>
      <c r="N2692" s="67">
        <f t="shared" si="80"/>
        <v>1295.9499999999939</v>
      </c>
      <c r="P2692" t="s">
        <v>317</v>
      </c>
      <c r="T2692" s="225"/>
      <c r="U2692" s="536"/>
      <c r="V2692" s="348"/>
      <c r="W2692" s="537"/>
      <c r="X2692" s="536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575">
        <v>302.7</v>
      </c>
      <c r="N2693" s="67">
        <f t="shared" si="80"/>
        <v>1272.1500000000074</v>
      </c>
      <c r="P2693" t="s">
        <v>5076</v>
      </c>
      <c r="S2693" t="s">
        <v>1778</v>
      </c>
      <c r="T2693" s="539"/>
      <c r="U2693" s="536"/>
      <c r="V2693" s="348"/>
      <c r="W2693" s="537"/>
      <c r="X2693" s="536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1778</v>
      </c>
      <c r="T2694" s="225"/>
      <c r="U2694" s="536"/>
      <c r="V2694" s="348"/>
      <c r="W2694" s="537"/>
      <c r="X2694" s="536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538">
        <v>134.69999999999999</v>
      </c>
      <c r="N2695" s="67">
        <f t="shared" si="80"/>
        <v>1225.7999999999895</v>
      </c>
      <c r="P2695" t="s">
        <v>319</v>
      </c>
      <c r="T2695" s="225"/>
      <c r="U2695" s="536"/>
      <c r="V2695" s="348"/>
      <c r="W2695" s="537"/>
      <c r="X2695" s="536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538">
        <v>97.5</v>
      </c>
      <c r="N2696" s="67">
        <f t="shared" si="80"/>
        <v>1206.3000000000036</v>
      </c>
      <c r="P2696" t="s">
        <v>302</v>
      </c>
      <c r="S2696" t="s">
        <v>1778</v>
      </c>
      <c r="T2696" s="536"/>
      <c r="U2696" s="536"/>
      <c r="V2696" s="361"/>
      <c r="W2696" s="537"/>
      <c r="X2696" s="536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538">
        <v>149.5</v>
      </c>
      <c r="N2697" s="67">
        <f t="shared" si="80"/>
        <v>1120.6999999999989</v>
      </c>
      <c r="P2697" t="s">
        <v>870</v>
      </c>
      <c r="T2697" s="539"/>
      <c r="U2697" s="536"/>
      <c r="V2697" s="348"/>
      <c r="W2697" s="537"/>
      <c r="X2697" s="536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539"/>
      <c r="U2698" s="536"/>
      <c r="V2698" s="348"/>
      <c r="W2698" s="537"/>
      <c r="X2698" s="536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538">
        <v>36</v>
      </c>
      <c r="N2699" s="67">
        <f t="shared" si="80"/>
        <v>1036.1500000000001</v>
      </c>
      <c r="P2699" t="s">
        <v>305</v>
      </c>
      <c r="T2699" s="536"/>
      <c r="U2699" s="536"/>
      <c r="V2699" s="361"/>
      <c r="W2699" s="537"/>
      <c r="X2699" s="536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538">
        <v>180</v>
      </c>
      <c r="N2700" s="67">
        <f t="shared" si="80"/>
        <v>1035.699999999998</v>
      </c>
      <c r="P2700" t="s">
        <v>340</v>
      </c>
      <c r="T2700" s="225"/>
      <c r="U2700" s="536"/>
      <c r="V2700" s="348"/>
      <c r="W2700" s="537"/>
      <c r="X2700" s="536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575">
        <v>294</v>
      </c>
      <c r="N2701" s="67">
        <f t="shared" si="80"/>
        <v>1020.8999999999971</v>
      </c>
      <c r="P2701" t="s">
        <v>316</v>
      </c>
      <c r="T2701" s="536"/>
      <c r="U2701" s="536"/>
      <c r="V2701" s="348"/>
      <c r="W2701" s="537"/>
      <c r="X2701" s="536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538">
        <v>126</v>
      </c>
      <c r="N2702" s="67">
        <f t="shared" si="80"/>
        <v>999.35000000000878</v>
      </c>
      <c r="P2702" t="s">
        <v>345</v>
      </c>
      <c r="T2702" s="539"/>
      <c r="U2702" s="536"/>
      <c r="V2702" s="348"/>
      <c r="W2702" s="537"/>
      <c r="X2702" s="536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1777</v>
      </c>
      <c r="T2703" s="536"/>
      <c r="U2703" s="536"/>
      <c r="V2703" s="348"/>
      <c r="W2703" s="537"/>
      <c r="X2703" s="536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538">
        <v>126.9</v>
      </c>
      <c r="N2704" s="67">
        <f t="shared" si="80"/>
        <v>939.25</v>
      </c>
      <c r="P2704" t="s">
        <v>288</v>
      </c>
      <c r="T2704" s="539"/>
      <c r="U2704" s="536"/>
      <c r="V2704" s="348"/>
      <c r="W2704" s="537"/>
      <c r="X2704" s="536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575">
        <v>279.2</v>
      </c>
      <c r="N2705" s="67">
        <f t="shared" si="80"/>
        <v>920.70000000000186</v>
      </c>
      <c r="P2705" t="s">
        <v>293</v>
      </c>
      <c r="T2705" s="536"/>
      <c r="U2705" s="536"/>
      <c r="V2705" s="361"/>
      <c r="W2705" s="537"/>
      <c r="X2705" s="536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536"/>
      <c r="U2706" s="536"/>
      <c r="V2706" s="348"/>
      <c r="W2706" s="537"/>
      <c r="X2706" s="536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538">
        <v>39</v>
      </c>
      <c r="N2707" s="67">
        <f t="shared" si="80"/>
        <v>877.100000000004</v>
      </c>
      <c r="P2707" t="s">
        <v>2659</v>
      </c>
      <c r="T2707" s="539"/>
      <c r="U2707" s="536"/>
      <c r="V2707" s="348"/>
      <c r="W2707" s="537"/>
      <c r="X2707" s="536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538">
        <v>142.19999999999999</v>
      </c>
      <c r="N2708" s="67">
        <f t="shared" si="80"/>
        <v>875.29999999999973</v>
      </c>
      <c r="P2708" t="s">
        <v>283</v>
      </c>
      <c r="T2708" s="536"/>
      <c r="U2708" s="536"/>
      <c r="V2708" s="361"/>
      <c r="W2708" s="537"/>
      <c r="X2708" s="536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538">
        <v>105</v>
      </c>
      <c r="N2709" s="67">
        <f t="shared" si="80"/>
        <v>870.20000000000323</v>
      </c>
      <c r="T2709" s="536"/>
      <c r="U2709" s="536"/>
      <c r="V2709" s="361"/>
      <c r="W2709" s="537"/>
      <c r="X2709" s="536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538">
        <v>147.20000000000002</v>
      </c>
      <c r="N2710" s="67">
        <f t="shared" si="80"/>
        <v>850.50000000000205</v>
      </c>
      <c r="P2710" t="s">
        <v>284</v>
      </c>
      <c r="T2710" s="539"/>
      <c r="U2710" s="536"/>
      <c r="V2710" s="349"/>
      <c r="W2710" s="537"/>
      <c r="X2710" s="536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538">
        <v>106.5</v>
      </c>
      <c r="N2711" s="67">
        <f t="shared" si="80"/>
        <v>828.59999999999559</v>
      </c>
      <c r="P2711" t="s">
        <v>293</v>
      </c>
      <c r="T2711" s="539"/>
      <c r="U2711" s="536"/>
      <c r="V2711" s="348"/>
      <c r="W2711" s="537"/>
      <c r="X2711" s="536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538">
        <v>105</v>
      </c>
      <c r="N2712" s="67">
        <f t="shared" si="80"/>
        <v>817.99999999998727</v>
      </c>
      <c r="T2712" s="539"/>
      <c r="U2712" s="536"/>
      <c r="V2712" s="348"/>
      <c r="W2712" s="537"/>
      <c r="X2712" s="536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1778</v>
      </c>
      <c r="T2713" s="536"/>
      <c r="U2713" s="536"/>
      <c r="V2713" s="361"/>
      <c r="W2713" s="537"/>
      <c r="X2713" s="536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538">
        <v>53.3</v>
      </c>
      <c r="N2714" s="67">
        <f t="shared" si="80"/>
        <v>773.40000000000759</v>
      </c>
      <c r="P2714" t="s">
        <v>301</v>
      </c>
      <c r="T2714" s="539"/>
      <c r="U2714" s="536"/>
      <c r="V2714" s="348"/>
      <c r="W2714" s="537"/>
      <c r="X2714" s="536"/>
    </row>
    <row r="2715" spans="1:24" ht="15.75" customHeight="1">
      <c r="A2715" s="28" t="s">
        <v>157</v>
      </c>
      <c r="B2715" s="278" t="s">
        <v>2009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538">
        <v>222</v>
      </c>
      <c r="N2715" s="67">
        <f t="shared" si="80"/>
        <v>735.60000000000582</v>
      </c>
      <c r="P2715" t="s">
        <v>284</v>
      </c>
      <c r="T2715" s="225"/>
      <c r="U2715" s="536"/>
      <c r="V2715" s="348"/>
      <c r="W2715" s="537"/>
      <c r="X2715" s="536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538">
        <v>39</v>
      </c>
      <c r="N2716" s="67">
        <f t="shared" si="80"/>
        <v>695.6999999999905</v>
      </c>
      <c r="T2716" s="536"/>
      <c r="U2716" s="536"/>
      <c r="V2716" s="348"/>
      <c r="W2716" s="537"/>
      <c r="X2716" s="536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538">
        <v>141</v>
      </c>
      <c r="N2717" s="67">
        <f t="shared" si="80"/>
        <v>682.10000000000218</v>
      </c>
      <c r="P2717" t="s">
        <v>293</v>
      </c>
      <c r="T2717" s="539"/>
      <c r="U2717" s="536"/>
      <c r="V2717" s="348"/>
      <c r="W2717" s="537"/>
      <c r="X2717" s="536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536"/>
      <c r="U2718" s="536"/>
      <c r="V2718" s="361"/>
      <c r="W2718" s="537"/>
      <c r="X2718" s="536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538">
        <v>31.5</v>
      </c>
      <c r="N2719" s="67">
        <f t="shared" si="80"/>
        <v>650.44999999999618</v>
      </c>
      <c r="T2719" s="539"/>
      <c r="U2719" s="536"/>
      <c r="V2719" s="349"/>
      <c r="W2719" s="537"/>
      <c r="X2719" s="536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538">
        <v>190</v>
      </c>
      <c r="N2720" s="67">
        <f t="shared" si="80"/>
        <v>647.899999999996</v>
      </c>
      <c r="T2720" s="539"/>
      <c r="U2720" s="536"/>
      <c r="V2720" s="349"/>
      <c r="W2720" s="537"/>
      <c r="X2720" s="536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538">
        <v>182.4</v>
      </c>
      <c r="N2721" s="67">
        <f t="shared" si="80"/>
        <v>640.89999999999452</v>
      </c>
      <c r="T2721" s="536"/>
      <c r="U2721" s="536"/>
      <c r="V2721" s="348"/>
      <c r="W2721" s="537"/>
      <c r="X2721" s="536"/>
    </row>
    <row r="2722" spans="1:24" ht="15.75" customHeight="1">
      <c r="A2722" s="28" t="s">
        <v>277</v>
      </c>
      <c r="B2722" s="278" t="s">
        <v>2026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538">
        <v>219</v>
      </c>
      <c r="N2722" s="67">
        <f t="shared" ref="N2722:N2753" si="81">SUM(E2722:L2722)</f>
        <v>635.10000000000036</v>
      </c>
      <c r="P2722" t="s">
        <v>282</v>
      </c>
      <c r="S2722" s="21" t="s">
        <v>1778</v>
      </c>
      <c r="T2722" s="539"/>
      <c r="U2722" s="536"/>
      <c r="V2722" s="348"/>
      <c r="W2722" s="537"/>
      <c r="X2722" s="536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536"/>
      <c r="U2723" s="536"/>
      <c r="V2723" s="361"/>
      <c r="W2723" s="537"/>
      <c r="X2723" s="536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538">
        <v>183.9</v>
      </c>
      <c r="N2724" s="67">
        <f t="shared" si="81"/>
        <v>615.19999999999925</v>
      </c>
      <c r="T2724" s="539"/>
      <c r="U2724" s="536"/>
      <c r="V2724" s="349"/>
      <c r="W2724" s="537"/>
      <c r="X2724" s="536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538">
        <v>241.5</v>
      </c>
      <c r="N2725" s="67">
        <f t="shared" si="81"/>
        <v>612.09999999999491</v>
      </c>
      <c r="T2725" s="539"/>
      <c r="U2725" s="536"/>
      <c r="V2725" s="348"/>
      <c r="W2725" s="537"/>
      <c r="X2725" s="536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538">
        <v>119.4</v>
      </c>
      <c r="N2726" s="67">
        <f t="shared" si="81"/>
        <v>607.9000000000018</v>
      </c>
      <c r="T2726" s="536"/>
      <c r="U2726" s="536"/>
      <c r="V2726" s="348"/>
      <c r="W2726" s="537"/>
      <c r="X2726" s="536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538">
        <v>192</v>
      </c>
      <c r="N2727" s="67">
        <f t="shared" si="81"/>
        <v>603.89999999999782</v>
      </c>
      <c r="T2727" s="536"/>
      <c r="U2727" s="536"/>
      <c r="V2727" s="348"/>
      <c r="W2727" s="537"/>
      <c r="X2727" s="536"/>
    </row>
    <row r="2728" spans="1:24" ht="15.75" customHeight="1">
      <c r="A2728" s="28" t="s">
        <v>745</v>
      </c>
      <c r="B2728" s="278" t="s">
        <v>2007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575">
        <v>273</v>
      </c>
      <c r="N2728" s="67">
        <f t="shared" si="81"/>
        <v>600.69999999999709</v>
      </c>
      <c r="P2728" t="s">
        <v>294</v>
      </c>
      <c r="T2728" s="536"/>
      <c r="U2728" s="536"/>
      <c r="V2728" s="361"/>
      <c r="W2728" s="537"/>
      <c r="X2728" s="536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538">
        <v>109.8</v>
      </c>
      <c r="N2729" s="67">
        <f t="shared" si="81"/>
        <v>595.40000000000396</v>
      </c>
      <c r="T2729" s="536"/>
      <c r="U2729" s="536"/>
      <c r="V2729" s="361"/>
      <c r="W2729" s="537"/>
      <c r="X2729" s="536"/>
    </row>
    <row r="2730" spans="1:24" ht="15.75" customHeight="1">
      <c r="A2730" s="28" t="s">
        <v>750</v>
      </c>
      <c r="B2730" s="278" t="s">
        <v>2004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538">
        <v>53.4</v>
      </c>
      <c r="N2730" s="67">
        <f t="shared" si="81"/>
        <v>592.89999999999907</v>
      </c>
      <c r="P2730" t="s">
        <v>289</v>
      </c>
      <c r="T2730" s="536"/>
      <c r="U2730" s="536"/>
      <c r="V2730" s="361"/>
      <c r="W2730" s="537"/>
      <c r="X2730" s="536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538">
        <v>42</v>
      </c>
      <c r="N2731" s="67">
        <f t="shared" si="81"/>
        <v>592.69999999999413</v>
      </c>
      <c r="T2731" s="225"/>
      <c r="U2731" s="536"/>
      <c r="V2731" s="348"/>
      <c r="W2731" s="537"/>
      <c r="X2731" s="536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538">
        <v>42</v>
      </c>
      <c r="N2732" s="67">
        <f t="shared" si="81"/>
        <v>553.59999999999491</v>
      </c>
      <c r="T2732" s="536"/>
      <c r="U2732" s="536"/>
      <c r="V2732" s="361"/>
      <c r="W2732" s="537"/>
      <c r="X2732" s="536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539"/>
      <c r="U2733" s="536"/>
      <c r="V2733" s="348"/>
      <c r="W2733" s="537"/>
      <c r="X2733" s="536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538">
        <v>130.5</v>
      </c>
      <c r="N2734" s="67">
        <f t="shared" si="81"/>
        <v>516.30000000000473</v>
      </c>
      <c r="T2734" s="539"/>
      <c r="U2734" s="536"/>
      <c r="V2734" s="348"/>
      <c r="W2734" s="537"/>
      <c r="X2734" s="536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538">
        <v>97.5</v>
      </c>
      <c r="N2735" s="67">
        <f t="shared" si="81"/>
        <v>502.90000000000691</v>
      </c>
      <c r="P2735" t="s">
        <v>294</v>
      </c>
      <c r="T2735" s="536"/>
      <c r="U2735" s="536"/>
      <c r="V2735" s="348"/>
      <c r="W2735" s="537"/>
      <c r="X2735" s="536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538">
        <v>65.099999999999994</v>
      </c>
      <c r="N2736" s="67">
        <f t="shared" si="81"/>
        <v>500.20000000000584</v>
      </c>
      <c r="T2736" s="536"/>
      <c r="U2736" s="536"/>
      <c r="V2736" s="348"/>
      <c r="W2736" s="537"/>
      <c r="X2736" s="536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574">
        <v>306.60000000000002</v>
      </c>
      <c r="N2737" s="67">
        <f t="shared" si="81"/>
        <v>493.10000000000821</v>
      </c>
      <c r="P2737" t="s">
        <v>283</v>
      </c>
      <c r="T2737" s="536"/>
      <c r="U2737" s="536"/>
      <c r="V2737" s="348"/>
      <c r="W2737" s="537"/>
      <c r="X2737" s="536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539"/>
      <c r="U2738" s="536"/>
      <c r="V2738" s="349"/>
      <c r="W2738" s="537"/>
      <c r="X2738" s="536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538">
        <v>156.4</v>
      </c>
      <c r="N2739" s="67">
        <f t="shared" si="81"/>
        <v>489.19999999999743</v>
      </c>
      <c r="T2739" s="539"/>
      <c r="U2739" s="536"/>
      <c r="V2739" s="348"/>
      <c r="W2739" s="537"/>
      <c r="X2739" s="536"/>
    </row>
    <row r="2740" spans="1:24" ht="15">
      <c r="A2740" s="28" t="s">
        <v>785</v>
      </c>
      <c r="B2740" s="278" t="s">
        <v>2012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538">
        <v>91.2</v>
      </c>
      <c r="N2740" s="67">
        <f t="shared" si="81"/>
        <v>486.10000000000872</v>
      </c>
      <c r="P2740" t="s">
        <v>285</v>
      </c>
      <c r="T2740" s="536"/>
      <c r="U2740" s="536"/>
      <c r="V2740" s="361"/>
      <c r="W2740" s="537"/>
      <c r="X2740" s="536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538">
        <v>29.4</v>
      </c>
      <c r="N2741" s="67">
        <f t="shared" si="81"/>
        <v>468.70000000000471</v>
      </c>
      <c r="T2741" s="539"/>
      <c r="U2741" s="536"/>
      <c r="V2741" s="348"/>
      <c r="W2741" s="537"/>
      <c r="X2741" s="536"/>
    </row>
    <row r="2742" spans="1:24" ht="15">
      <c r="A2742" s="28" t="s">
        <v>787</v>
      </c>
      <c r="B2742" s="278" t="s">
        <v>2053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538">
        <v>120</v>
      </c>
      <c r="N2742" s="67">
        <f t="shared" si="81"/>
        <v>448.99999999999818</v>
      </c>
      <c r="P2742" t="s">
        <v>298</v>
      </c>
      <c r="T2742" s="225"/>
      <c r="U2742" s="536"/>
      <c r="V2742" s="348"/>
      <c r="W2742" s="537"/>
      <c r="X2742" s="536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538">
        <v>66</v>
      </c>
      <c r="N2743" s="67">
        <f t="shared" si="81"/>
        <v>448.69999999999345</v>
      </c>
      <c r="T2743" s="536"/>
      <c r="U2743" s="536"/>
      <c r="V2743" s="348"/>
      <c r="W2743" s="537"/>
      <c r="X2743" s="536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538">
        <v>244.70000000000002</v>
      </c>
      <c r="N2744" s="67">
        <f t="shared" si="81"/>
        <v>443.09999999999604</v>
      </c>
      <c r="T2744" s="536"/>
      <c r="U2744" s="536"/>
      <c r="V2744" s="361"/>
      <c r="W2744" s="537"/>
      <c r="X2744" s="536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538">
        <v>241.5</v>
      </c>
      <c r="N2745" s="67">
        <f t="shared" si="81"/>
        <v>439.899999999996</v>
      </c>
      <c r="T2745" s="536"/>
      <c r="U2745" s="536"/>
      <c r="V2745" s="361"/>
      <c r="W2745" s="537"/>
      <c r="X2745" s="536"/>
    </row>
    <row r="2746" spans="1:24" ht="15">
      <c r="A2746" s="28" t="s">
        <v>797</v>
      </c>
      <c r="B2746" s="278" t="s">
        <v>2025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538">
        <v>107.6</v>
      </c>
      <c r="N2746" s="67">
        <f t="shared" si="81"/>
        <v>424.59999999999638</v>
      </c>
      <c r="P2746" t="s">
        <v>293</v>
      </c>
      <c r="T2746" s="536"/>
      <c r="U2746" s="536"/>
      <c r="V2746" s="348"/>
      <c r="W2746" s="537"/>
      <c r="X2746" s="536"/>
    </row>
    <row r="2747" spans="1:24" ht="15">
      <c r="A2747" s="28" t="s">
        <v>798</v>
      </c>
      <c r="B2747" s="278" t="s">
        <v>2010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539"/>
      <c r="U2747" s="536"/>
      <c r="V2747" s="348"/>
      <c r="W2747" s="537"/>
      <c r="X2747" s="536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538">
        <v>82.5</v>
      </c>
      <c r="N2748" s="67">
        <f t="shared" si="81"/>
        <v>412.19999999999345</v>
      </c>
      <c r="T2748" s="536"/>
      <c r="U2748" s="536"/>
      <c r="V2748" s="348"/>
      <c r="W2748" s="537"/>
      <c r="X2748" s="536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538">
        <v>90</v>
      </c>
      <c r="N2749" s="67">
        <f t="shared" si="81"/>
        <v>401.19999999999891</v>
      </c>
      <c r="T2749" s="225"/>
      <c r="U2749" s="536"/>
      <c r="V2749" s="348"/>
      <c r="W2749" s="537"/>
      <c r="X2749" s="536"/>
    </row>
    <row r="2750" spans="1:24" ht="15">
      <c r="A2750" s="28" t="s">
        <v>896</v>
      </c>
      <c r="B2750" s="278" t="s">
        <v>2051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538">
        <v>84.600000000000009</v>
      </c>
      <c r="N2750" s="67">
        <f t="shared" si="81"/>
        <v>392.10000000000093</v>
      </c>
      <c r="P2750" t="s">
        <v>288</v>
      </c>
      <c r="T2750" s="225"/>
      <c r="U2750" s="536"/>
      <c r="V2750" s="349"/>
      <c r="W2750" s="537"/>
      <c r="X2750" s="536"/>
    </row>
    <row r="2751" spans="1:24" ht="15">
      <c r="A2751" s="28" t="s">
        <v>897</v>
      </c>
      <c r="B2751" s="63" t="s">
        <v>3375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572">
        <v>379.2</v>
      </c>
      <c r="N2751" s="67">
        <f t="shared" si="81"/>
        <v>379.2</v>
      </c>
      <c r="P2751" t="s">
        <v>282</v>
      </c>
      <c r="S2751" s="21" t="s">
        <v>1778</v>
      </c>
      <c r="T2751" s="536"/>
      <c r="U2751" s="536"/>
      <c r="V2751" s="361"/>
      <c r="W2751" s="537"/>
      <c r="X2751" s="536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536"/>
      <c r="U2752" s="536"/>
      <c r="V2752" s="348"/>
      <c r="W2752" s="537"/>
      <c r="X2752" s="536"/>
    </row>
    <row r="2753" spans="1:24" ht="15">
      <c r="A2753" s="28" t="s">
        <v>899</v>
      </c>
      <c r="B2753" s="278" t="s">
        <v>2003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538">
        <v>229.5</v>
      </c>
      <c r="N2753" s="67">
        <f t="shared" si="81"/>
        <v>345.59999999999309</v>
      </c>
      <c r="T2753" s="539"/>
      <c r="U2753" s="536"/>
      <c r="V2753" s="349"/>
      <c r="W2753" s="537"/>
      <c r="X2753" s="536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536"/>
      <c r="U2754" s="536"/>
      <c r="V2754" s="349"/>
      <c r="W2754" s="537"/>
      <c r="X2754" s="536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538">
        <v>194.60000000000002</v>
      </c>
      <c r="N2755" s="67">
        <f t="shared" si="82"/>
        <v>330.29999999998256</v>
      </c>
      <c r="T2755" s="539"/>
      <c r="U2755" s="536"/>
      <c r="V2755" s="348"/>
      <c r="W2755" s="537"/>
      <c r="X2755" s="536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538">
        <v>42</v>
      </c>
      <c r="N2756" s="67">
        <f t="shared" si="82"/>
        <v>327.00000000000546</v>
      </c>
      <c r="T2756" s="536"/>
      <c r="U2756" s="536"/>
      <c r="V2756" s="361"/>
      <c r="W2756" s="537"/>
      <c r="X2756" s="536"/>
    </row>
    <row r="2757" spans="1:24" ht="15">
      <c r="A2757" s="28" t="s">
        <v>903</v>
      </c>
      <c r="B2757" s="278" t="s">
        <v>2011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538">
        <v>144</v>
      </c>
      <c r="N2757" s="67">
        <f t="shared" si="82"/>
        <v>327.00000000000182</v>
      </c>
      <c r="T2757" s="536"/>
      <c r="U2757" s="536"/>
      <c r="V2757" s="349"/>
      <c r="W2757" s="537"/>
      <c r="X2757" s="536"/>
    </row>
    <row r="2758" spans="1:24" ht="15">
      <c r="A2758" s="28" t="s">
        <v>904</v>
      </c>
      <c r="B2758" s="63" t="s">
        <v>3374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573">
        <v>327</v>
      </c>
      <c r="N2758" s="67">
        <f t="shared" si="82"/>
        <v>327</v>
      </c>
      <c r="P2758" t="s">
        <v>301</v>
      </c>
      <c r="T2758" s="536"/>
      <c r="U2758" s="536"/>
      <c r="V2758" s="348"/>
      <c r="W2758" s="537"/>
      <c r="X2758" s="536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538">
        <v>39</v>
      </c>
      <c r="N2759" s="67">
        <f t="shared" si="82"/>
        <v>313.80000000000655</v>
      </c>
      <c r="T2759" s="536"/>
      <c r="U2759" s="536"/>
      <c r="V2759" s="348"/>
      <c r="W2759" s="537"/>
      <c r="X2759" s="536"/>
    </row>
    <row r="2760" spans="1:24" ht="15">
      <c r="A2760" s="28" t="s">
        <v>906</v>
      </c>
      <c r="B2760" s="278" t="s">
        <v>2008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538">
        <v>31.5</v>
      </c>
      <c r="N2760" s="67">
        <f t="shared" si="82"/>
        <v>311.00000000000182</v>
      </c>
      <c r="T2760" s="225"/>
      <c r="U2760" s="536"/>
      <c r="V2760" s="348"/>
      <c r="W2760" s="537"/>
      <c r="X2760" s="536"/>
    </row>
    <row r="2761" spans="1:24" ht="15">
      <c r="A2761" s="28" t="s">
        <v>907</v>
      </c>
      <c r="B2761" s="63" t="s">
        <v>3377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575">
        <v>299.7</v>
      </c>
      <c r="N2761" s="67">
        <f t="shared" si="82"/>
        <v>299.7</v>
      </c>
      <c r="P2761" t="s">
        <v>285</v>
      </c>
      <c r="T2761" s="536"/>
      <c r="U2761" s="536"/>
      <c r="V2761" s="361"/>
      <c r="W2761" s="537"/>
      <c r="X2761" s="536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538">
        <v>51.6</v>
      </c>
      <c r="N2762" s="67">
        <f t="shared" si="82"/>
        <v>295.59999999999638</v>
      </c>
      <c r="T2762" s="539"/>
      <c r="U2762" s="536"/>
      <c r="V2762" s="348"/>
      <c r="W2762" s="537"/>
      <c r="X2762" s="536"/>
    </row>
    <row r="2763" spans="1:24" ht="15">
      <c r="A2763" s="28" t="s">
        <v>909</v>
      </c>
      <c r="B2763" s="278" t="s">
        <v>2158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538">
        <v>70.5</v>
      </c>
      <c r="N2763" s="67">
        <f t="shared" si="82"/>
        <v>292.5</v>
      </c>
      <c r="T2763" s="539"/>
      <c r="U2763" s="536"/>
      <c r="V2763" s="348"/>
      <c r="W2763" s="537"/>
      <c r="X2763" s="536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536"/>
      <c r="U2764" s="536"/>
      <c r="V2764" s="348"/>
      <c r="W2764" s="537"/>
      <c r="X2764" s="536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575">
        <v>275.3</v>
      </c>
      <c r="N2765" s="67">
        <f t="shared" si="82"/>
        <v>275.3</v>
      </c>
      <c r="P2765" t="s">
        <v>289</v>
      </c>
      <c r="T2765" s="536"/>
      <c r="U2765" s="536"/>
      <c r="V2765" s="348"/>
      <c r="W2765" s="537"/>
      <c r="X2765" s="536"/>
    </row>
    <row r="2766" spans="1:24" ht="15">
      <c r="A2766" s="28" t="s">
        <v>912</v>
      </c>
      <c r="B2766" s="63" t="s">
        <v>3369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575">
        <v>273</v>
      </c>
      <c r="N2766" s="67">
        <f t="shared" si="82"/>
        <v>273</v>
      </c>
      <c r="P2766" t="s">
        <v>294</v>
      </c>
      <c r="T2766" s="539"/>
      <c r="U2766" s="536"/>
      <c r="V2766" s="348"/>
      <c r="W2766" s="537"/>
      <c r="X2766" s="536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538">
        <v>49.7</v>
      </c>
      <c r="N2767" s="67">
        <f t="shared" si="82"/>
        <v>271.59999999999781</v>
      </c>
      <c r="T2767" s="539"/>
      <c r="U2767" s="536"/>
      <c r="V2767" s="348"/>
      <c r="W2767" s="537"/>
      <c r="X2767" s="536"/>
    </row>
    <row r="2768" spans="1:24" ht="15">
      <c r="A2768" s="28" t="s">
        <v>914</v>
      </c>
      <c r="B2768" s="63" t="s">
        <v>3372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538">
        <v>270</v>
      </c>
      <c r="N2768" s="67">
        <f t="shared" si="82"/>
        <v>270</v>
      </c>
      <c r="T2768" s="536"/>
      <c r="U2768" s="536"/>
      <c r="V2768" s="361"/>
      <c r="W2768" s="537"/>
      <c r="X2768" s="536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536"/>
      <c r="U2769" s="536"/>
      <c r="V2769" s="348"/>
      <c r="W2769" s="537"/>
      <c r="X2769" s="536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536"/>
      <c r="U2770" s="536"/>
      <c r="V2770" s="361"/>
      <c r="W2770" s="537"/>
      <c r="X2770" s="536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539"/>
      <c r="U2771" s="536"/>
      <c r="V2771" s="348"/>
      <c r="W2771" s="537"/>
      <c r="X2771" s="536"/>
    </row>
    <row r="2772" spans="1:24" ht="15">
      <c r="A2772" s="28" t="s">
        <v>918</v>
      </c>
      <c r="B2772" s="63" t="s">
        <v>3387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538">
        <v>228.3</v>
      </c>
      <c r="N2772" s="67">
        <f t="shared" si="82"/>
        <v>228.3</v>
      </c>
      <c r="T2772" s="536"/>
      <c r="U2772" s="536"/>
      <c r="V2772" s="361"/>
      <c r="W2772" s="537"/>
      <c r="X2772" s="536"/>
    </row>
    <row r="2773" spans="1:24" ht="15">
      <c r="A2773" s="28" t="s">
        <v>919</v>
      </c>
      <c r="B2773" s="63" t="s">
        <v>3379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538">
        <v>223.4</v>
      </c>
      <c r="N2773" s="67">
        <f t="shared" si="82"/>
        <v>223.4</v>
      </c>
      <c r="T2773" s="539"/>
      <c r="U2773" s="536"/>
      <c r="V2773" s="349"/>
      <c r="W2773" s="537"/>
      <c r="X2773" s="536"/>
    </row>
    <row r="2774" spans="1:24" ht="15">
      <c r="A2774" s="28" t="s">
        <v>920</v>
      </c>
      <c r="B2774" s="63" t="s">
        <v>3384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538">
        <v>219</v>
      </c>
      <c r="N2774" s="67">
        <f t="shared" si="82"/>
        <v>219</v>
      </c>
      <c r="T2774" s="536"/>
      <c r="U2774" s="536"/>
      <c r="V2774" s="348"/>
      <c r="W2774" s="537"/>
      <c r="X2774" s="536"/>
    </row>
    <row r="2775" spans="1:24" ht="15">
      <c r="A2775" s="28" t="s">
        <v>921</v>
      </c>
      <c r="B2775" s="278" t="s">
        <v>2027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538">
        <v>48.3</v>
      </c>
      <c r="N2775" s="67">
        <f t="shared" si="82"/>
        <v>216.40000000000128</v>
      </c>
      <c r="T2775" s="536"/>
      <c r="U2775" s="536"/>
      <c r="V2775" s="361"/>
      <c r="W2775" s="537"/>
      <c r="X2775" s="536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536"/>
      <c r="U2776" s="536"/>
      <c r="V2776" s="348"/>
      <c r="W2776" s="537"/>
      <c r="X2776" s="536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538">
        <v>65.099999999999994</v>
      </c>
      <c r="N2777" s="67">
        <f t="shared" si="82"/>
        <v>211.70000000000763</v>
      </c>
      <c r="T2777" s="536"/>
      <c r="U2777" s="536"/>
      <c r="V2777" s="349"/>
      <c r="W2777" s="537"/>
      <c r="X2777" s="536"/>
    </row>
    <row r="2778" spans="1:24" ht="15">
      <c r="A2778" s="28" t="s">
        <v>924</v>
      </c>
      <c r="B2778" s="63" t="s">
        <v>3371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538">
        <v>188.7</v>
      </c>
      <c r="N2778" s="67">
        <f t="shared" si="82"/>
        <v>188.7</v>
      </c>
      <c r="T2778" s="536"/>
      <c r="U2778" s="536"/>
      <c r="V2778" s="348"/>
      <c r="W2778" s="537"/>
      <c r="X2778" s="536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538">
        <v>33</v>
      </c>
      <c r="N2779" s="67">
        <f t="shared" si="82"/>
        <v>188.39999999998963</v>
      </c>
      <c r="T2779" s="540"/>
      <c r="U2779" s="536"/>
      <c r="V2779" s="348"/>
      <c r="W2779" s="537"/>
      <c r="X2779" s="536"/>
    </row>
    <row r="2780" spans="1:24" ht="15">
      <c r="A2780" s="28" t="s">
        <v>926</v>
      </c>
      <c r="B2780" s="278" t="s">
        <v>2031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538">
        <v>179.7</v>
      </c>
      <c r="N2780" s="67">
        <f t="shared" si="82"/>
        <v>186.19999999999817</v>
      </c>
      <c r="T2780" s="539"/>
      <c r="U2780" s="536"/>
      <c r="V2780" s="348"/>
      <c r="W2780" s="537"/>
      <c r="X2780" s="536"/>
    </row>
    <row r="2781" spans="1:24" ht="15">
      <c r="A2781" s="28" t="s">
        <v>927</v>
      </c>
      <c r="B2781" s="278" t="s">
        <v>3367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538">
        <v>174.3</v>
      </c>
      <c r="N2781" s="67">
        <f t="shared" si="82"/>
        <v>174.3</v>
      </c>
      <c r="T2781" s="225"/>
      <c r="U2781" s="536"/>
      <c r="V2781" s="348"/>
      <c r="W2781" s="537"/>
      <c r="X2781" s="536"/>
    </row>
    <row r="2782" spans="1:24" ht="15">
      <c r="A2782" s="28" t="s">
        <v>928</v>
      </c>
      <c r="B2782" s="278" t="s">
        <v>2029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539"/>
      <c r="U2782" s="536"/>
      <c r="V2782" s="348"/>
      <c r="W2782" s="537"/>
      <c r="X2782" s="536"/>
    </row>
    <row r="2783" spans="1:24" ht="15">
      <c r="A2783" s="28" t="s">
        <v>929</v>
      </c>
      <c r="B2783" s="63" t="s">
        <v>3376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538">
        <v>166.5</v>
      </c>
      <c r="N2783" s="67">
        <f t="shared" si="82"/>
        <v>166.5</v>
      </c>
      <c r="T2783" s="536"/>
      <c r="U2783" s="536"/>
      <c r="V2783" s="361"/>
      <c r="W2783" s="537"/>
      <c r="X2783" s="536"/>
    </row>
    <row r="2784" spans="1:24" ht="15">
      <c r="A2784" s="28" t="s">
        <v>930</v>
      </c>
      <c r="B2784" s="63" t="s">
        <v>3401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538">
        <v>164.89999999999998</v>
      </c>
      <c r="N2784" s="67">
        <f t="shared" si="82"/>
        <v>164.89999999999998</v>
      </c>
      <c r="T2784" s="536"/>
      <c r="U2784" s="536"/>
      <c r="V2784" s="361"/>
      <c r="W2784" s="537"/>
      <c r="X2784" s="536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538">
        <v>42</v>
      </c>
      <c r="N2785" s="67">
        <f t="shared" si="82"/>
        <v>157.59999999999491</v>
      </c>
      <c r="T2785" s="225"/>
      <c r="U2785" s="536"/>
      <c r="V2785" s="348"/>
      <c r="W2785" s="537"/>
      <c r="X2785" s="536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540"/>
      <c r="U2786" s="536"/>
      <c r="V2786" s="348"/>
      <c r="W2786" s="537"/>
      <c r="X2786" s="536"/>
    </row>
    <row r="2787" spans="1:24" ht="15">
      <c r="A2787" s="28" t="s">
        <v>933</v>
      </c>
      <c r="B2787" s="63" t="s">
        <v>3385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538">
        <v>155.4</v>
      </c>
      <c r="N2787" s="67">
        <f t="shared" si="83"/>
        <v>155.4</v>
      </c>
      <c r="T2787" s="536"/>
      <c r="U2787" s="536"/>
      <c r="V2787" s="348"/>
      <c r="W2787" s="537"/>
      <c r="X2787" s="536"/>
    </row>
    <row r="2788" spans="1:24" ht="15">
      <c r="A2788" s="28" t="s">
        <v>934</v>
      </c>
      <c r="B2788" s="63" t="s">
        <v>3373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538">
        <v>150.9</v>
      </c>
      <c r="N2788" s="67">
        <f t="shared" si="83"/>
        <v>150.9</v>
      </c>
      <c r="T2788" s="539"/>
      <c r="U2788" s="536"/>
      <c r="V2788" s="349"/>
      <c r="W2788" s="537"/>
      <c r="X2788" s="536"/>
    </row>
    <row r="2789" spans="1:24" ht="15">
      <c r="A2789" s="28" t="s">
        <v>935</v>
      </c>
      <c r="B2789" s="63" t="s">
        <v>3381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538">
        <v>150</v>
      </c>
      <c r="N2789" s="67">
        <f t="shared" si="83"/>
        <v>150</v>
      </c>
      <c r="T2789" s="539"/>
      <c r="U2789" s="536"/>
      <c r="V2789" s="348"/>
      <c r="W2789" s="537"/>
      <c r="X2789" s="536"/>
    </row>
    <row r="2790" spans="1:24" ht="15">
      <c r="A2790" s="28" t="s">
        <v>2502</v>
      </c>
      <c r="B2790" s="278" t="s">
        <v>3368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538">
        <v>149.5</v>
      </c>
      <c r="N2790" s="67">
        <f t="shared" si="83"/>
        <v>149.5</v>
      </c>
      <c r="T2790" s="63"/>
    </row>
    <row r="2791" spans="1:24" ht="15">
      <c r="A2791" s="28" t="s">
        <v>3317</v>
      </c>
      <c r="B2791" s="278" t="s">
        <v>4499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538">
        <v>124.5</v>
      </c>
      <c r="N2791" s="67">
        <f t="shared" si="83"/>
        <v>142.70000000000437</v>
      </c>
      <c r="T2791" s="63"/>
    </row>
    <row r="2792" spans="1:24" ht="15">
      <c r="A2792" s="28" t="s">
        <v>3318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538">
        <v>111</v>
      </c>
      <c r="N2792" s="67">
        <f t="shared" si="83"/>
        <v>140.90000000000055</v>
      </c>
      <c r="T2792" s="63"/>
    </row>
    <row r="2793" spans="1:24" ht="15">
      <c r="A2793" s="28" t="s">
        <v>3319</v>
      </c>
      <c r="B2793" s="278" t="s">
        <v>2024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538">
        <v>13.2</v>
      </c>
      <c r="N2793" s="67">
        <f t="shared" si="83"/>
        <v>128.69999999999817</v>
      </c>
      <c r="T2793" s="63"/>
    </row>
    <row r="2794" spans="1:24" ht="15">
      <c r="A2794" s="28" t="s">
        <v>3320</v>
      </c>
      <c r="B2794" s="278" t="s">
        <v>2054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538">
        <v>42</v>
      </c>
      <c r="N2794" s="67">
        <f t="shared" si="83"/>
        <v>121.199999999998</v>
      </c>
      <c r="T2794" s="63"/>
    </row>
    <row r="2795" spans="1:24" ht="15">
      <c r="A2795" s="28" t="s">
        <v>3321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3322</v>
      </c>
      <c r="B2796" s="278" t="s">
        <v>2005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3323</v>
      </c>
      <c r="B2797" s="278" t="s">
        <v>2019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538">
        <v>39</v>
      </c>
      <c r="N2797" s="67">
        <f t="shared" si="83"/>
        <v>86.599999999996726</v>
      </c>
      <c r="T2797" s="63"/>
    </row>
    <row r="2798" spans="1:24" ht="15">
      <c r="A2798" s="28" t="s">
        <v>3324</v>
      </c>
      <c r="B2798" s="278" t="s">
        <v>2028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538">
        <v>39</v>
      </c>
      <c r="N2798" s="67">
        <f t="shared" si="83"/>
        <v>84.099999999998545</v>
      </c>
      <c r="T2798" s="63"/>
    </row>
    <row r="2799" spans="1:24" ht="15">
      <c r="A2799" s="28" t="s">
        <v>3325</v>
      </c>
      <c r="B2799" s="63" t="s">
        <v>3399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538">
        <v>70</v>
      </c>
      <c r="N2799" s="67">
        <f t="shared" si="83"/>
        <v>70</v>
      </c>
      <c r="T2799" s="63"/>
    </row>
    <row r="2800" spans="1:24" ht="15">
      <c r="A2800" s="28" t="s">
        <v>3326</v>
      </c>
      <c r="B2800" s="63" t="s">
        <v>3388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538">
        <v>60.4</v>
      </c>
      <c r="N2800" s="67">
        <f t="shared" si="83"/>
        <v>60.4</v>
      </c>
      <c r="T2800" s="63"/>
    </row>
    <row r="2801" spans="1:20" ht="15">
      <c r="A2801" s="28" t="s">
        <v>3327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3328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538">
        <v>14.3</v>
      </c>
      <c r="N2802" s="67">
        <f t="shared" si="83"/>
        <v>56.59999999999927</v>
      </c>
      <c r="T2802" s="63"/>
    </row>
    <row r="2803" spans="1:20" ht="15">
      <c r="A2803" s="28" t="s">
        <v>3329</v>
      </c>
      <c r="B2803" s="63" t="s">
        <v>3380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538">
        <v>51.6</v>
      </c>
      <c r="N2803" s="67">
        <f t="shared" si="83"/>
        <v>51.6</v>
      </c>
      <c r="T2803" s="63"/>
    </row>
    <row r="2804" spans="1:20" ht="15">
      <c r="A2804" s="28" t="s">
        <v>3330</v>
      </c>
      <c r="B2804" s="63" t="s">
        <v>3397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538">
        <v>33</v>
      </c>
      <c r="N2804" s="67">
        <f t="shared" si="83"/>
        <v>33</v>
      </c>
      <c r="T2804" s="63"/>
    </row>
    <row r="2805" spans="1:20" ht="15">
      <c r="A2805" s="28" t="s">
        <v>3331</v>
      </c>
      <c r="B2805" s="63" t="s">
        <v>3378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538">
        <v>29.700000000000003</v>
      </c>
      <c r="N2805" s="67">
        <f t="shared" si="83"/>
        <v>29.700000000000003</v>
      </c>
      <c r="T2805" s="63"/>
    </row>
    <row r="2806" spans="1:20" ht="15">
      <c r="A2806" s="28" t="s">
        <v>3332</v>
      </c>
      <c r="B2806" s="63" t="s">
        <v>3370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538">
        <v>29.4</v>
      </c>
      <c r="N2806" s="67">
        <f t="shared" si="83"/>
        <v>29.4</v>
      </c>
      <c r="T2806" s="63"/>
    </row>
    <row r="2807" spans="1:20" ht="15">
      <c r="A2807" s="28" t="s">
        <v>3333</v>
      </c>
      <c r="B2807" s="63" t="s">
        <v>3396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538">
        <v>29.4</v>
      </c>
      <c r="N2807" s="67">
        <f t="shared" si="83"/>
        <v>29.4</v>
      </c>
      <c r="T2807" s="63"/>
    </row>
    <row r="2808" spans="1:20" ht="15">
      <c r="A2808" s="28" t="s">
        <v>3334</v>
      </c>
      <c r="B2808" s="63" t="s">
        <v>3383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538">
        <v>14.3</v>
      </c>
      <c r="N2808" s="67">
        <f t="shared" si="83"/>
        <v>14.3</v>
      </c>
      <c r="T2808" s="63"/>
    </row>
    <row r="2809" spans="1:20" ht="15">
      <c r="A2809" s="28" t="s">
        <v>3335</v>
      </c>
      <c r="B2809" s="63" t="s">
        <v>3400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538">
        <v>9.1</v>
      </c>
      <c r="N2809" s="67">
        <f t="shared" si="83"/>
        <v>9.1</v>
      </c>
      <c r="T2809" s="63"/>
    </row>
    <row r="2810" spans="1:20" ht="15">
      <c r="A2810" s="28" t="s">
        <v>3336</v>
      </c>
      <c r="B2810" s="278" t="s">
        <v>2030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3337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3338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3339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3340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4131</v>
      </c>
      <c r="B2815" s="63" t="s">
        <v>3382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4132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3" ht="15">
      <c r="A2817" s="28" t="s">
        <v>4133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84">SUM(E2824:K2824)</f>
        <v>21944.000000000011</v>
      </c>
      <c r="O2824" t="s">
        <v>2700</v>
      </c>
      <c r="R2824" t="s">
        <v>1840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84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84"/>
        <v>19316.349999999995</v>
      </c>
      <c r="O2826" t="s">
        <v>2479</v>
      </c>
      <c r="R2826" t="s">
        <v>1840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84"/>
        <v>19188.550000000003</v>
      </c>
      <c r="O2827" t="s">
        <v>1839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84"/>
        <v>18641.250000000004</v>
      </c>
      <c r="O2828" t="s">
        <v>1841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84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84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84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84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84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84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84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84"/>
        <v>15702.5</v>
      </c>
      <c r="O2836" t="s">
        <v>2480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84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84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84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84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84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84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84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84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84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84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84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84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84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84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84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84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84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84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84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85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85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85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85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85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85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85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85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85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85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85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85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85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85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85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85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85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85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85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85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85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2019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85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85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85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85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85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2009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85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2003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85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85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85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85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2007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85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86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86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86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86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2010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86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2004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86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86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2012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86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86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86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86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2030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86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2008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86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2158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86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2051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86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2005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86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86"/>
        <v>2334.100000000004</v>
      </c>
      <c r="S2904" s="63"/>
    </row>
    <row r="2905" spans="1:23" ht="15">
      <c r="A2905" s="28" t="s">
        <v>917</v>
      </c>
      <c r="B2905" s="278" t="s">
        <v>4499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86"/>
        <v>2194.9000000000033</v>
      </c>
      <c r="S2905" s="238"/>
    </row>
    <row r="2906" spans="1:23" ht="15">
      <c r="A2906" s="28" t="s">
        <v>918</v>
      </c>
      <c r="B2906" s="278" t="s">
        <v>2028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86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86"/>
        <v>2107.8999999999951</v>
      </c>
      <c r="S2907" s="278"/>
    </row>
    <row r="2908" spans="1:23" ht="15">
      <c r="A2908" s="28" t="s">
        <v>920</v>
      </c>
      <c r="B2908" s="278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86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86"/>
        <v>2037.1500000000005</v>
      </c>
      <c r="S2909" s="63"/>
    </row>
    <row r="2910" spans="1:23" ht="15">
      <c r="A2910" s="28" t="s">
        <v>922</v>
      </c>
      <c r="B2910" s="278" t="s">
        <v>2026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86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86"/>
        <v>1932.7999999999956</v>
      </c>
    </row>
    <row r="2912" spans="1:23" ht="15">
      <c r="A2912" s="28" t="s">
        <v>924</v>
      </c>
      <c r="B2912" s="278" t="s">
        <v>2024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86"/>
        <v>1856.8999999999996</v>
      </c>
    </row>
    <row r="2913" spans="1:13" ht="15">
      <c r="A2913" s="28" t="s">
        <v>925</v>
      </c>
      <c r="B2913" s="278" t="s">
        <v>2029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86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86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86"/>
        <v>1607.3999999999996</v>
      </c>
    </row>
    <row r="2916" spans="1:13" ht="15">
      <c r="A2916" s="28" t="s">
        <v>928</v>
      </c>
      <c r="B2916" s="278" t="s">
        <v>2053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86"/>
        <v>1540.6000000000013</v>
      </c>
    </row>
    <row r="2917" spans="1:13" ht="15">
      <c r="A2917" s="28" t="s">
        <v>929</v>
      </c>
      <c r="B2917" s="278" t="s">
        <v>2025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86"/>
        <v>1455.9000000000033</v>
      </c>
    </row>
    <row r="2918" spans="1:13" ht="15">
      <c r="A2918" s="28" t="s">
        <v>930</v>
      </c>
      <c r="B2918" s="278" t="s">
        <v>2031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86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86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86"/>
        <v>1249.2</v>
      </c>
    </row>
    <row r="2921" spans="1:13" ht="15">
      <c r="A2921" s="28" t="s">
        <v>933</v>
      </c>
      <c r="B2921" s="278" t="s">
        <v>2054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86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86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86"/>
        <v>529.19999999999527</v>
      </c>
    </row>
    <row r="2924" spans="1:13" ht="15">
      <c r="A2924" s="28" t="s">
        <v>2502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86"/>
        <v>263.90000000000509</v>
      </c>
    </row>
    <row r="2925" spans="1:13" ht="15">
      <c r="A2925" s="28" t="s">
        <v>3317</v>
      </c>
      <c r="B2925" s="63" t="s">
        <v>3379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3318</v>
      </c>
      <c r="B2926" s="63" t="s">
        <v>3373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3319</v>
      </c>
      <c r="B2927" s="63" t="s">
        <v>3372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3320</v>
      </c>
      <c r="B2928" s="63" t="s">
        <v>3388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3321</v>
      </c>
      <c r="B2929" s="63" t="s">
        <v>3387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3322</v>
      </c>
      <c r="B2930" s="63" t="s">
        <v>3375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3323</v>
      </c>
      <c r="B2931" s="63" t="s">
        <v>3369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3324</v>
      </c>
      <c r="B2932" s="63" t="s">
        <v>3400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3325</v>
      </c>
      <c r="B2933" s="278" t="s">
        <v>3368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3326</v>
      </c>
      <c r="B2934" s="63" t="s">
        <v>3384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3327</v>
      </c>
      <c r="B2935" s="63" t="s">
        <v>3381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3328</v>
      </c>
      <c r="B2936" s="63" t="s">
        <v>3396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3329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3330</v>
      </c>
      <c r="B2938" s="63" t="s">
        <v>3397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3331</v>
      </c>
      <c r="B2939" s="63" t="s">
        <v>3376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3332</v>
      </c>
      <c r="B2940" s="63" t="s">
        <v>3370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3333</v>
      </c>
      <c r="B2941" s="63" t="s">
        <v>3377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3334</v>
      </c>
      <c r="B2942" s="63" t="s">
        <v>3374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3335</v>
      </c>
      <c r="B2943" s="63" t="s">
        <v>3385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3336</v>
      </c>
      <c r="B2944" s="63" t="s">
        <v>3380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3337</v>
      </c>
      <c r="B2945" s="278" t="s">
        <v>3367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3338</v>
      </c>
      <c r="B2946" s="63" t="s">
        <v>3382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3339</v>
      </c>
      <c r="B2947" s="63" t="s">
        <v>3401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3340</v>
      </c>
      <c r="B2948" s="63" t="s">
        <v>3371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4131</v>
      </c>
      <c r="B2949" s="63" t="s">
        <v>3378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4132</v>
      </c>
      <c r="B2950" s="63" t="s">
        <v>3399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4133</v>
      </c>
      <c r="B2951" s="63" t="s">
        <v>3383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87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87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87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87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87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87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87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8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87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87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87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87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87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87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87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8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87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87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87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8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87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87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8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87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87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87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87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8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8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87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87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87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88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88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88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88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88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88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88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88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88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88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88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88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88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88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88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88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88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88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88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88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88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88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88"/>
        <v>96.300000000002001</v>
      </c>
    </row>
    <row r="3016" spans="1:22" ht="15">
      <c r="A3016" s="28" t="s">
        <v>799</v>
      </c>
      <c r="B3016" s="278" t="s">
        <v>2011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88"/>
        <v>0</v>
      </c>
    </row>
    <row r="3018" spans="1:22" ht="15">
      <c r="A3018" s="28" t="s">
        <v>896</v>
      </c>
      <c r="B3018" s="278" t="s">
        <v>2004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88"/>
        <v>0</v>
      </c>
    </row>
    <row r="3021" spans="1:22" ht="15">
      <c r="A3021" s="28" t="s">
        <v>899</v>
      </c>
      <c r="B3021" s="278" t="s">
        <v>2010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88"/>
        <v>0</v>
      </c>
    </row>
    <row r="3022" spans="1:22" ht="15">
      <c r="A3022" s="28" t="s">
        <v>900</v>
      </c>
      <c r="B3022" s="278" t="s">
        <v>2024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89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89"/>
        <v>0</v>
      </c>
    </row>
    <row r="3024" spans="1:22" ht="15">
      <c r="A3024" s="28" t="s">
        <v>902</v>
      </c>
      <c r="B3024" s="278" t="s">
        <v>2054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89"/>
        <v>0</v>
      </c>
    </row>
    <row r="3025" spans="1:13" ht="15">
      <c r="A3025" s="28" t="s">
        <v>903</v>
      </c>
      <c r="B3025" s="278" t="s">
        <v>2007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89"/>
        <v>0</v>
      </c>
    </row>
    <row r="3026" spans="1:13" ht="15">
      <c r="A3026" s="28" t="s">
        <v>904</v>
      </c>
      <c r="B3026" s="278" t="s">
        <v>2025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89"/>
        <v>0</v>
      </c>
    </row>
    <row r="3027" spans="1:13" ht="15">
      <c r="A3027" s="28" t="s">
        <v>905</v>
      </c>
      <c r="B3027" s="278" t="s">
        <v>2005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89"/>
        <v>0</v>
      </c>
    </row>
    <row r="3028" spans="1:13" ht="15">
      <c r="A3028" s="28" t="s">
        <v>906</v>
      </c>
      <c r="B3028" s="278" t="s">
        <v>2019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89"/>
        <v>0</v>
      </c>
    </row>
    <row r="3029" spans="1:13" ht="15">
      <c r="A3029" s="28" t="s">
        <v>907</v>
      </c>
      <c r="B3029" s="278" t="s">
        <v>2026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89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89"/>
        <v>0</v>
      </c>
    </row>
    <row r="3031" spans="1:13" ht="15">
      <c r="A3031" s="28" t="s">
        <v>909</v>
      </c>
      <c r="B3031" s="278" t="s">
        <v>2012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89"/>
        <v>0</v>
      </c>
    </row>
    <row r="3032" spans="1:13" ht="15">
      <c r="A3032" s="28" t="s">
        <v>910</v>
      </c>
      <c r="B3032" s="278" t="s">
        <v>2008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89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89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89"/>
        <v>0</v>
      </c>
    </row>
    <row r="3035" spans="1:13" ht="15">
      <c r="A3035" s="28" t="s">
        <v>913</v>
      </c>
      <c r="B3035" s="278" t="s">
        <v>4499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89"/>
        <v>0</v>
      </c>
    </row>
    <row r="3036" spans="1:13" ht="15">
      <c r="A3036" s="28" t="s">
        <v>914</v>
      </c>
      <c r="B3036" s="278" t="s">
        <v>2027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89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89"/>
        <v>0</v>
      </c>
    </row>
    <row r="3038" spans="1:13" ht="15">
      <c r="A3038" s="28" t="s">
        <v>916</v>
      </c>
      <c r="B3038" s="278" t="s">
        <v>2028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89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89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89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89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89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89"/>
        <v>0</v>
      </c>
    </row>
    <row r="3044" spans="1:13" ht="15">
      <c r="A3044" s="28" t="s">
        <v>922</v>
      </c>
      <c r="B3044" s="278" t="s">
        <v>2029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89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89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89"/>
        <v>0</v>
      </c>
    </row>
    <row r="3047" spans="1:13" ht="15">
      <c r="A3047" s="28" t="s">
        <v>925</v>
      </c>
      <c r="B3047" s="278" t="s">
        <v>2051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89"/>
        <v>0</v>
      </c>
    </row>
    <row r="3048" spans="1:13" ht="15">
      <c r="A3048" s="28" t="s">
        <v>926</v>
      </c>
      <c r="B3048" s="278" t="s">
        <v>2053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89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89"/>
        <v>0</v>
      </c>
    </row>
    <row r="3050" spans="1:13" ht="15">
      <c r="A3050" s="28" t="s">
        <v>928</v>
      </c>
      <c r="B3050" s="278" t="s">
        <v>2158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89"/>
        <v>0</v>
      </c>
    </row>
    <row r="3051" spans="1:13" ht="15">
      <c r="A3051" s="28" t="s">
        <v>929</v>
      </c>
      <c r="B3051" s="278" t="s">
        <v>2030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89"/>
        <v>0</v>
      </c>
    </row>
    <row r="3052" spans="1:13" ht="15">
      <c r="A3052" s="28" t="s">
        <v>930</v>
      </c>
      <c r="B3052" s="278" t="s">
        <v>2003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89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89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89"/>
        <v>0</v>
      </c>
    </row>
    <row r="3055" spans="1:13" ht="15">
      <c r="A3055" s="28" t="s">
        <v>933</v>
      </c>
      <c r="B3055" s="278" t="s">
        <v>2031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89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89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89"/>
        <v>0</v>
      </c>
    </row>
    <row r="3058" spans="1:13" ht="15">
      <c r="A3058" s="28" t="s">
        <v>2502</v>
      </c>
      <c r="B3058" s="278" t="s">
        <v>2009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89"/>
        <v>0</v>
      </c>
    </row>
    <row r="3059" spans="1:13" ht="15">
      <c r="A3059" s="28" t="s">
        <v>3317</v>
      </c>
      <c r="B3059" s="63" t="s">
        <v>3379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3318</v>
      </c>
      <c r="B3060" s="63" t="s">
        <v>3373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3319</v>
      </c>
      <c r="B3061" s="63" t="s">
        <v>3372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3320</v>
      </c>
      <c r="B3062" s="63" t="s">
        <v>3388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3321</v>
      </c>
      <c r="B3063" s="63" t="s">
        <v>3387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3322</v>
      </c>
      <c r="B3064" s="63" t="s">
        <v>3375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3323</v>
      </c>
      <c r="B3065" s="63" t="s">
        <v>3369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3324</v>
      </c>
      <c r="B3066" s="63" t="s">
        <v>3400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3325</v>
      </c>
      <c r="B3067" s="278" t="s">
        <v>3368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3326</v>
      </c>
      <c r="B3068" s="63" t="s">
        <v>3384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3327</v>
      </c>
      <c r="B3069" s="63" t="s">
        <v>3381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3328</v>
      </c>
      <c r="B3070" s="63" t="s">
        <v>3396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3329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3330</v>
      </c>
      <c r="B3072" s="63" t="s">
        <v>3397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3331</v>
      </c>
      <c r="B3073" s="63" t="s">
        <v>3376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3332</v>
      </c>
      <c r="B3074" s="63" t="s">
        <v>3370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3333</v>
      </c>
      <c r="B3075" s="63" t="s">
        <v>3377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3334</v>
      </c>
      <c r="B3076" s="63" t="s">
        <v>3374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3335</v>
      </c>
      <c r="B3077" s="63" t="s">
        <v>3385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3336</v>
      </c>
      <c r="B3078" s="63" t="s">
        <v>3380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3337</v>
      </c>
      <c r="B3079" s="278" t="s">
        <v>3367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3338</v>
      </c>
      <c r="B3080" s="63" t="s">
        <v>3382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3339</v>
      </c>
      <c r="B3081" s="63" t="s">
        <v>3401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3340</v>
      </c>
      <c r="B3082" s="63" t="s">
        <v>3371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4131</v>
      </c>
      <c r="B3083" s="63" t="s">
        <v>3378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4132</v>
      </c>
      <c r="B3084" s="63" t="s">
        <v>3399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4133</v>
      </c>
      <c r="B3085" s="63" t="s">
        <v>3383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90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90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90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90"/>
        <v>4394.7000000000062</v>
      </c>
      <c r="O3095" t="s">
        <v>2481</v>
      </c>
      <c r="R3095" s="21" t="s">
        <v>2482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90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90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90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90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90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90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90"/>
        <v>3654.4999999999986</v>
      </c>
      <c r="O3102" t="s">
        <v>2483</v>
      </c>
      <c r="R3102" t="s">
        <v>2484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90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90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90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90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90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90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90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90"/>
        <v>2919.0000000000027</v>
      </c>
      <c r="O3110" t="s">
        <v>2486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90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90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90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90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90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90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90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90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90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90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90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90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90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91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91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91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91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91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91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91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91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91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91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91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91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91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91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91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91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91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91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91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91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91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91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91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91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91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91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91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91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91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91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91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91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92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92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2009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92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2010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92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2012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92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2003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92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92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4499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92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2019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92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2029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92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2004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92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92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2030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92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92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2025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92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92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2011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92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92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92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92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92"/>
        <v>575.79999999999927</v>
      </c>
    </row>
    <row r="3177" spans="1:23" ht="15">
      <c r="A3177" s="28" t="s">
        <v>921</v>
      </c>
      <c r="B3177" s="278" t="s">
        <v>2031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92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92"/>
        <v>505.79999999999995</v>
      </c>
    </row>
    <row r="3179" spans="1:23" ht="15">
      <c r="A3179" s="28" t="s">
        <v>923</v>
      </c>
      <c r="B3179" s="278" t="s">
        <v>2053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92"/>
        <v>498.90000000000509</v>
      </c>
    </row>
    <row r="3180" spans="1:23" ht="15">
      <c r="A3180" s="28" t="s">
        <v>924</v>
      </c>
      <c r="B3180" s="278" t="s">
        <v>2158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92"/>
        <v>489.79999999999745</v>
      </c>
    </row>
    <row r="3181" spans="1:23" ht="15">
      <c r="A3181" s="28" t="s">
        <v>925</v>
      </c>
      <c r="B3181" s="278" t="s">
        <v>2005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92"/>
        <v>482.49999999999454</v>
      </c>
    </row>
    <row r="3182" spans="1:23" ht="15">
      <c r="A3182" s="28" t="s">
        <v>926</v>
      </c>
      <c r="B3182" s="278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92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92"/>
        <v>464.09999999999309</v>
      </c>
    </row>
    <row r="3184" spans="1:23" ht="15">
      <c r="A3184" s="28" t="s">
        <v>928</v>
      </c>
      <c r="B3184" s="278" t="s">
        <v>2024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92"/>
        <v>463.70000000000073</v>
      </c>
    </row>
    <row r="3185" spans="1:13" ht="15">
      <c r="A3185" s="28" t="s">
        <v>929</v>
      </c>
      <c r="B3185" s="278" t="s">
        <v>2054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92"/>
        <v>440.80000000000291</v>
      </c>
    </row>
    <row r="3186" spans="1:13" ht="15">
      <c r="A3186" s="28" t="s">
        <v>930</v>
      </c>
      <c r="B3186" s="278" t="s">
        <v>2028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92"/>
        <v>394.80000000000109</v>
      </c>
    </row>
    <row r="3187" spans="1:13" ht="15">
      <c r="A3187" s="28" t="s">
        <v>931</v>
      </c>
      <c r="B3187" s="278" t="s">
        <v>2008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92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92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92"/>
        <v>280.8</v>
      </c>
    </row>
    <row r="3190" spans="1:13" ht="15">
      <c r="A3190" s="28" t="s">
        <v>934</v>
      </c>
      <c r="B3190" s="278" t="s">
        <v>2027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92"/>
        <v>245.79999999999927</v>
      </c>
    </row>
    <row r="3191" spans="1:13" ht="15">
      <c r="A3191" s="28" t="s">
        <v>935</v>
      </c>
      <c r="B3191" s="278" t="s">
        <v>2051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92"/>
        <v>204.69999999999891</v>
      </c>
    </row>
    <row r="3192" spans="1:13" ht="15">
      <c r="A3192" s="28" t="s">
        <v>2502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92"/>
        <v>56.4</v>
      </c>
    </row>
    <row r="3193" spans="1:13" ht="15">
      <c r="A3193" s="28" t="s">
        <v>3317</v>
      </c>
      <c r="B3193" s="63" t="s">
        <v>3379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3318</v>
      </c>
      <c r="B3194" s="63" t="s">
        <v>3373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3319</v>
      </c>
      <c r="B3195" s="63" t="s">
        <v>3372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3320</v>
      </c>
      <c r="B3196" s="63" t="s">
        <v>3388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3321</v>
      </c>
      <c r="B3197" s="63" t="s">
        <v>3387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3322</v>
      </c>
      <c r="B3198" s="63" t="s">
        <v>3375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3323</v>
      </c>
      <c r="B3199" s="63" t="s">
        <v>3369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3324</v>
      </c>
      <c r="B3200" s="63" t="s">
        <v>3400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3325</v>
      </c>
      <c r="B3201" s="278" t="s">
        <v>3368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3326</v>
      </c>
      <c r="B3202" s="63" t="s">
        <v>3384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3327</v>
      </c>
      <c r="B3203" s="63" t="s">
        <v>3381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3328</v>
      </c>
      <c r="B3204" s="63" t="s">
        <v>3396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3329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3330</v>
      </c>
      <c r="B3206" s="63" t="s">
        <v>3397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3331</v>
      </c>
      <c r="B3207" s="63" t="s">
        <v>3376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3332</v>
      </c>
      <c r="B3208" s="63" t="s">
        <v>3370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3333</v>
      </c>
      <c r="B3209" s="63" t="s">
        <v>3377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3334</v>
      </c>
      <c r="B3210" s="63" t="s">
        <v>3374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3335</v>
      </c>
      <c r="B3211" s="63" t="s">
        <v>3385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3336</v>
      </c>
      <c r="B3212" s="63" t="s">
        <v>3380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3337</v>
      </c>
      <c r="B3213" s="278" t="s">
        <v>3367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3338</v>
      </c>
      <c r="B3214" s="63" t="s">
        <v>3382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3339</v>
      </c>
      <c r="B3215" s="63" t="s">
        <v>3401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3340</v>
      </c>
      <c r="B3216" s="63" t="s">
        <v>3371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4131</v>
      </c>
      <c r="B3217" s="63" t="s">
        <v>3378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4132</v>
      </c>
      <c r="B3218" s="63" t="s">
        <v>3399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4133</v>
      </c>
      <c r="B3219" s="63" t="s">
        <v>3383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93">SUM(E3226:K3226)</f>
        <v>4385.5500000000011</v>
      </c>
      <c r="O3226" t="s">
        <v>360</v>
      </c>
      <c r="R3226" s="21" t="s">
        <v>2723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93"/>
        <v>4143.25</v>
      </c>
      <c r="O3227" t="s">
        <v>2724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93"/>
        <v>4119.6500000000024</v>
      </c>
      <c r="O3228" t="s">
        <v>2725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93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93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93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93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93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93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93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93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93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93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93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93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93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93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93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93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93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93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93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93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93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93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93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93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93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93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93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93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93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94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94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94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94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94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94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94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94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94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94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94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94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94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94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94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94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94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94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94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94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94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94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2010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94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2007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94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2009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94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94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2003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94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94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2012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94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2011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94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94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94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5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2019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5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5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5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5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5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5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5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2004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5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5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5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5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2026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5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5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5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2028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5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2024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5"/>
        <v>462.79999999999927</v>
      </c>
    </row>
    <row r="3307" spans="1:23" ht="15">
      <c r="A3307" s="28" t="s">
        <v>917</v>
      </c>
      <c r="B3307" s="278" t="s">
        <v>2051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5"/>
        <v>438</v>
      </c>
    </row>
    <row r="3308" spans="1:23" ht="15">
      <c r="A3308" s="28" t="s">
        <v>918</v>
      </c>
      <c r="B3308" s="278" t="s">
        <v>2008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5"/>
        <v>429.00000000000182</v>
      </c>
    </row>
    <row r="3309" spans="1:23" ht="15">
      <c r="A3309" s="28" t="s">
        <v>919</v>
      </c>
      <c r="B3309" s="278" t="s">
        <v>2029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5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5"/>
        <v>410.10000000000764</v>
      </c>
    </row>
    <row r="3311" spans="1:23" ht="15">
      <c r="A3311" s="28" t="s">
        <v>921</v>
      </c>
      <c r="B3311" s="278" t="s">
        <v>2005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5"/>
        <v>381.79999999999382</v>
      </c>
    </row>
    <row r="3312" spans="1:23" ht="15">
      <c r="A3312" s="28" t="s">
        <v>922</v>
      </c>
      <c r="B3312" s="278" t="s">
        <v>2158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5"/>
        <v>372.69999999999891</v>
      </c>
    </row>
    <row r="3313" spans="1:13" ht="15">
      <c r="A3313" s="28" t="s">
        <v>923</v>
      </c>
      <c r="B3313" s="278" t="s">
        <v>2054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5"/>
        <v>334.80000000000291</v>
      </c>
    </row>
    <row r="3314" spans="1:13" ht="15">
      <c r="A3314" s="28" t="s">
        <v>924</v>
      </c>
      <c r="B3314" s="278" t="s">
        <v>2030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5"/>
        <v>330.90000000000146</v>
      </c>
    </row>
    <row r="3315" spans="1:13" ht="15">
      <c r="A3315" s="28" t="s">
        <v>925</v>
      </c>
      <c r="B3315" s="278" t="s">
        <v>2031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5"/>
        <v>301.69999999999709</v>
      </c>
    </row>
    <row r="3316" spans="1:13" ht="15">
      <c r="A3316" s="28" t="s">
        <v>926</v>
      </c>
      <c r="B3316" s="278" t="s">
        <v>4499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5"/>
        <v>296.20000000000073</v>
      </c>
    </row>
    <row r="3317" spans="1:13" ht="15">
      <c r="A3317" s="28" t="s">
        <v>927</v>
      </c>
      <c r="B3317" s="278" t="s">
        <v>2025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5"/>
        <v>289.30000000000291</v>
      </c>
    </row>
    <row r="3318" spans="1:13" ht="15">
      <c r="A3318" s="28" t="s">
        <v>928</v>
      </c>
      <c r="B3318" s="278" t="s">
        <v>2053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5"/>
        <v>229.60000000000582</v>
      </c>
    </row>
    <row r="3319" spans="1:13" ht="15">
      <c r="A3319" s="28" t="s">
        <v>929</v>
      </c>
      <c r="B3319" s="278" t="s">
        <v>2027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5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5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5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5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5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5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5"/>
        <v>0</v>
      </c>
    </row>
    <row r="3326" spans="1:13" ht="15">
      <c r="A3326" s="28" t="s">
        <v>2502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5"/>
        <v>0</v>
      </c>
    </row>
    <row r="3327" spans="1:13" ht="15">
      <c r="A3327" s="28" t="s">
        <v>3317</v>
      </c>
      <c r="B3327" s="63" t="s">
        <v>3379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3318</v>
      </c>
      <c r="B3328" s="63" t="s">
        <v>3373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3319</v>
      </c>
      <c r="B3329" s="63" t="s">
        <v>3372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3320</v>
      </c>
      <c r="B3330" s="63" t="s">
        <v>3388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3321</v>
      </c>
      <c r="B3331" s="63" t="s">
        <v>3387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3322</v>
      </c>
      <c r="B3332" s="63" t="s">
        <v>3375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3323</v>
      </c>
      <c r="B3333" s="63" t="s">
        <v>3369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3324</v>
      </c>
      <c r="B3334" s="63" t="s">
        <v>3400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3325</v>
      </c>
      <c r="B3335" s="278" t="s">
        <v>3368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3326</v>
      </c>
      <c r="B3336" s="63" t="s">
        <v>3384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3327</v>
      </c>
      <c r="B3337" s="63" t="s">
        <v>3381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3328</v>
      </c>
      <c r="B3338" s="63" t="s">
        <v>3396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3329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3330</v>
      </c>
      <c r="B3340" s="63" t="s">
        <v>3397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3331</v>
      </c>
      <c r="B3341" s="63" t="s">
        <v>3376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3332</v>
      </c>
      <c r="B3342" s="63" t="s">
        <v>3370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3333</v>
      </c>
      <c r="B3343" s="63" t="s">
        <v>3377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3334</v>
      </c>
      <c r="B3344" s="63" t="s">
        <v>3374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3335</v>
      </c>
      <c r="B3345" s="63" t="s">
        <v>3385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3336</v>
      </c>
      <c r="B3346" s="63" t="s">
        <v>3380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3337</v>
      </c>
      <c r="B3347" s="278" t="s">
        <v>3367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3338</v>
      </c>
      <c r="B3348" s="63" t="s">
        <v>3382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3339</v>
      </c>
      <c r="B3349" s="63" t="s">
        <v>3401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3340</v>
      </c>
      <c r="B3350" s="63" t="s">
        <v>3371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4131</v>
      </c>
      <c r="B3351" s="63" t="s">
        <v>3378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4132</v>
      </c>
      <c r="B3352" s="63" t="s">
        <v>3399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4133</v>
      </c>
      <c r="B3353" s="63" t="s">
        <v>3383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6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6"/>
        <v>26802.099999999995</v>
      </c>
      <c r="O3361" t="s">
        <v>2772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6"/>
        <v>26665.200000000052</v>
      </c>
      <c r="O3362" t="s">
        <v>2758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6"/>
        <v>25732.400000000103</v>
      </c>
      <c r="O3363" t="s">
        <v>2485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6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6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6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6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6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6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6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6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6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6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6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6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6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6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6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6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6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6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6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6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6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6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6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6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6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6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6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6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7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7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7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7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7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7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7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7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7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7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7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7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7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7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7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7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7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7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7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7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7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7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7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7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7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7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7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7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7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7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7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7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2009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8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2003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8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2012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8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8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2007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8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2010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8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2019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8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8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8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2008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8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8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2011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8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2029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8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8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4499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8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8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2158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8"/>
        <v>3893.1000000000804</v>
      </c>
      <c r="X3440" s="67"/>
    </row>
    <row r="3441" spans="1:13" ht="15">
      <c r="A3441" s="28" t="s">
        <v>917</v>
      </c>
      <c r="B3441" s="278" t="s">
        <v>2028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8"/>
        <v>3739.400000000016</v>
      </c>
    </row>
    <row r="3442" spans="1:13" ht="15">
      <c r="A3442" s="28" t="s">
        <v>918</v>
      </c>
      <c r="B3442" s="278" t="s">
        <v>2004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8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8"/>
        <v>3695.1000000000022</v>
      </c>
    </row>
    <row r="3444" spans="1:13" ht="15">
      <c r="A3444" s="28" t="s">
        <v>920</v>
      </c>
      <c r="B3444" s="278" t="s">
        <v>2026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8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8"/>
        <v>3525.3500000000022</v>
      </c>
    </row>
    <row r="3446" spans="1:13" ht="15">
      <c r="A3446" s="28" t="s">
        <v>922</v>
      </c>
      <c r="B3446" s="278" t="s">
        <v>2024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8"/>
        <v>3417.6999999999989</v>
      </c>
    </row>
    <row r="3447" spans="1:13" ht="15">
      <c r="A3447" s="28" t="s">
        <v>923</v>
      </c>
      <c r="B3447" s="278" t="s">
        <v>2031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8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8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8"/>
        <v>2970.8000000000011</v>
      </c>
    </row>
    <row r="3450" spans="1:13" ht="15">
      <c r="A3450" s="28" t="s">
        <v>926</v>
      </c>
      <c r="B3450" s="278" t="s">
        <v>2030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8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8"/>
        <v>2958</v>
      </c>
    </row>
    <row r="3452" spans="1:13" ht="15">
      <c r="A3452" s="28" t="s">
        <v>928</v>
      </c>
      <c r="B3452" s="278" t="s">
        <v>2051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8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8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8"/>
        <v>2604.0499999999993</v>
      </c>
    </row>
    <row r="3455" spans="1:13" ht="15">
      <c r="A3455" s="28" t="s">
        <v>931</v>
      </c>
      <c r="B3455" s="278" t="s">
        <v>2005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8"/>
        <v>2458.3999999998978</v>
      </c>
    </row>
    <row r="3456" spans="1:13" ht="15">
      <c r="A3456" s="28" t="s">
        <v>932</v>
      </c>
      <c r="B3456" s="278" t="s">
        <v>2027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8"/>
        <v>2373.4000000000597</v>
      </c>
    </row>
    <row r="3457" spans="1:13" ht="15">
      <c r="A3457" s="28" t="s">
        <v>933</v>
      </c>
      <c r="B3457" s="278" t="s">
        <v>2054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8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8"/>
        <v>2154.899999999996</v>
      </c>
    </row>
    <row r="3459" spans="1:13" ht="15">
      <c r="A3459" s="28" t="s">
        <v>935</v>
      </c>
      <c r="B3459" s="278" t="s">
        <v>2025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8"/>
        <v>1607.9000000000251</v>
      </c>
    </row>
    <row r="3460" spans="1:13" ht="15">
      <c r="A3460" s="28" t="s">
        <v>2502</v>
      </c>
      <c r="B3460" s="278" t="s">
        <v>2053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8"/>
        <v>1494.6000000000931</v>
      </c>
    </row>
    <row r="3461" spans="1:13" ht="15">
      <c r="A3461" s="28" t="s">
        <v>3317</v>
      </c>
      <c r="B3461" s="63" t="s">
        <v>3379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3318</v>
      </c>
      <c r="B3462" s="63" t="s">
        <v>3373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3319</v>
      </c>
      <c r="B3463" s="63" t="s">
        <v>3372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3320</v>
      </c>
      <c r="B3464" s="63" t="s">
        <v>3388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3321</v>
      </c>
      <c r="B3465" s="63" t="s">
        <v>3387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3322</v>
      </c>
      <c r="B3466" s="63" t="s">
        <v>3375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3323</v>
      </c>
      <c r="B3467" s="63" t="s">
        <v>3369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3324</v>
      </c>
      <c r="B3468" s="63" t="s">
        <v>3400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3325</v>
      </c>
      <c r="B3469" s="278" t="s">
        <v>3368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3326</v>
      </c>
      <c r="B3470" s="63" t="s">
        <v>3384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3327</v>
      </c>
      <c r="B3471" s="63" t="s">
        <v>3381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3328</v>
      </c>
      <c r="B3472" s="63" t="s">
        <v>3396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3329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3330</v>
      </c>
      <c r="B3474" s="63" t="s">
        <v>3397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3331</v>
      </c>
      <c r="B3475" s="63" t="s">
        <v>3376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3332</v>
      </c>
      <c r="B3476" s="63" t="s">
        <v>3370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3333</v>
      </c>
      <c r="B3477" s="63" t="s">
        <v>3377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3334</v>
      </c>
      <c r="B3478" s="63" t="s">
        <v>3374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3335</v>
      </c>
      <c r="B3479" s="63" t="s">
        <v>3385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3336</v>
      </c>
      <c r="B3480" s="63" t="s">
        <v>3380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3337</v>
      </c>
      <c r="B3481" s="278" t="s">
        <v>3367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3338</v>
      </c>
      <c r="B3482" s="63" t="s">
        <v>3382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3339</v>
      </c>
      <c r="B3483" s="63" t="s">
        <v>3401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3340</v>
      </c>
      <c r="B3484" s="63" t="s">
        <v>3371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4131</v>
      </c>
      <c r="B3485" s="63" t="s">
        <v>3378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4132</v>
      </c>
      <c r="B3486" s="63" t="s">
        <v>3399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4133</v>
      </c>
      <c r="B3487" s="63" t="s">
        <v>3383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9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9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9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9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9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9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9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9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9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9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9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9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9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9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9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9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9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9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9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9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9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9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9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9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9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9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9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9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9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9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9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9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100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100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100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100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100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100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100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100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100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100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100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100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100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100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100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100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100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100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100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100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100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100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100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100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100"/>
        <v>2.4</v>
      </c>
    </row>
    <row r="3551" spans="1:22" ht="15">
      <c r="A3551" s="28" t="s">
        <v>798</v>
      </c>
      <c r="B3551" s="278" t="s">
        <v>2011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100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100"/>
        <v>0</v>
      </c>
    </row>
    <row r="3553" spans="1:13" ht="15">
      <c r="A3553" s="28" t="s">
        <v>802</v>
      </c>
      <c r="B3553" s="278" t="s">
        <v>2004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100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100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100"/>
        <v>0</v>
      </c>
    </row>
    <row r="3556" spans="1:13" ht="15">
      <c r="A3556" s="28" t="s">
        <v>898</v>
      </c>
      <c r="B3556" s="278" t="s">
        <v>2010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100"/>
        <v>0</v>
      </c>
    </row>
    <row r="3557" spans="1:13" ht="15">
      <c r="A3557" s="28" t="s">
        <v>899</v>
      </c>
      <c r="B3557" s="278" t="s">
        <v>2024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100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101">SUM(E3558:K3558)</f>
        <v>0</v>
      </c>
    </row>
    <row r="3559" spans="1:13" ht="15">
      <c r="A3559" s="28" t="s">
        <v>901</v>
      </c>
      <c r="B3559" s="278" t="s">
        <v>2054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101"/>
        <v>0</v>
      </c>
    </row>
    <row r="3560" spans="1:13" ht="15">
      <c r="A3560" s="28" t="s">
        <v>902</v>
      </c>
      <c r="B3560" s="278" t="s">
        <v>2007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101"/>
        <v>0</v>
      </c>
    </row>
    <row r="3561" spans="1:13" ht="15">
      <c r="A3561" s="28" t="s">
        <v>903</v>
      </c>
      <c r="B3561" s="278" t="s">
        <v>2025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101"/>
        <v>0</v>
      </c>
    </row>
    <row r="3562" spans="1:13" ht="15">
      <c r="A3562" s="28" t="s">
        <v>904</v>
      </c>
      <c r="B3562" s="278" t="s">
        <v>2005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101"/>
        <v>0</v>
      </c>
    </row>
    <row r="3563" spans="1:13" ht="15">
      <c r="A3563" s="28" t="s">
        <v>905</v>
      </c>
      <c r="B3563" s="278" t="s">
        <v>2019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101"/>
        <v>0</v>
      </c>
    </row>
    <row r="3564" spans="1:13" ht="15">
      <c r="A3564" s="28" t="s">
        <v>906</v>
      </c>
      <c r="B3564" s="278" t="s">
        <v>2026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101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101"/>
        <v>0</v>
      </c>
    </row>
    <row r="3566" spans="1:13" ht="15">
      <c r="A3566" s="28" t="s">
        <v>908</v>
      </c>
      <c r="B3566" s="278" t="s">
        <v>2012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101"/>
        <v>0</v>
      </c>
    </row>
    <row r="3567" spans="1:13" ht="15">
      <c r="A3567" s="28" t="s">
        <v>909</v>
      </c>
      <c r="B3567" s="278" t="s">
        <v>2008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101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101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101"/>
        <v>0</v>
      </c>
    </row>
    <row r="3570" spans="1:13" ht="15">
      <c r="A3570" s="28" t="s">
        <v>912</v>
      </c>
      <c r="B3570" s="278" t="s">
        <v>4499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101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101"/>
        <v>0</v>
      </c>
    </row>
    <row r="3572" spans="1:13" ht="15">
      <c r="A3572" s="28" t="s">
        <v>914</v>
      </c>
      <c r="B3572" s="278" t="s">
        <v>2027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101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101"/>
        <v>0</v>
      </c>
    </row>
    <row r="3574" spans="1:13" ht="15">
      <c r="A3574" s="28" t="s">
        <v>916</v>
      </c>
      <c r="B3574" s="278" t="s">
        <v>2028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101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101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101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101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101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101"/>
        <v>0</v>
      </c>
    </row>
    <row r="3580" spans="1:13" ht="15">
      <c r="A3580" s="28" t="s">
        <v>922</v>
      </c>
      <c r="B3580" s="278" t="s">
        <v>2029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101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101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101"/>
        <v>0</v>
      </c>
    </row>
    <row r="3583" spans="1:13" ht="15">
      <c r="A3583" s="28" t="s">
        <v>925</v>
      </c>
      <c r="B3583" s="278" t="s">
        <v>2051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101"/>
        <v>0</v>
      </c>
    </row>
    <row r="3584" spans="1:13" ht="15">
      <c r="A3584" s="28" t="s">
        <v>926</v>
      </c>
      <c r="B3584" s="278" t="s">
        <v>2053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101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101"/>
        <v>0</v>
      </c>
    </row>
    <row r="3586" spans="1:13" ht="15">
      <c r="A3586" s="28" t="s">
        <v>928</v>
      </c>
      <c r="B3586" s="278" t="s">
        <v>2158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101"/>
        <v>0</v>
      </c>
    </row>
    <row r="3587" spans="1:13" ht="15">
      <c r="A3587" s="28" t="s">
        <v>929</v>
      </c>
      <c r="B3587" s="278" t="s">
        <v>2030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101"/>
        <v>0</v>
      </c>
    </row>
    <row r="3588" spans="1:13" ht="15">
      <c r="A3588" s="28" t="s">
        <v>930</v>
      </c>
      <c r="B3588" s="278" t="s">
        <v>2003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101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101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101"/>
        <v>0</v>
      </c>
    </row>
    <row r="3591" spans="1:13" ht="15">
      <c r="A3591" s="28" t="s">
        <v>933</v>
      </c>
      <c r="B3591" s="278" t="s">
        <v>2031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101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101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101"/>
        <v>0</v>
      </c>
    </row>
    <row r="3594" spans="1:13" ht="15">
      <c r="A3594" s="28" t="s">
        <v>2502</v>
      </c>
      <c r="B3594" s="278" t="s">
        <v>2009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101"/>
        <v>0</v>
      </c>
    </row>
    <row r="3595" spans="1:13" ht="15">
      <c r="A3595" s="28" t="s">
        <v>3317</v>
      </c>
      <c r="B3595" s="63" t="s">
        <v>3379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3318</v>
      </c>
      <c r="B3596" s="63" t="s">
        <v>3373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3319</v>
      </c>
      <c r="B3597" s="63" t="s">
        <v>3372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3320</v>
      </c>
      <c r="B3598" s="63" t="s">
        <v>3388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3321</v>
      </c>
      <c r="B3599" s="63" t="s">
        <v>3387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3322</v>
      </c>
      <c r="B3600" s="63" t="s">
        <v>3375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3323</v>
      </c>
      <c r="B3601" s="63" t="s">
        <v>3369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3324</v>
      </c>
      <c r="B3602" s="63" t="s">
        <v>3400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3325</v>
      </c>
      <c r="B3603" s="278" t="s">
        <v>3368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3326</v>
      </c>
      <c r="B3604" s="63" t="s">
        <v>3384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3327</v>
      </c>
      <c r="B3605" s="63" t="s">
        <v>3381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3328</v>
      </c>
      <c r="B3606" s="63" t="s">
        <v>3396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3329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3330</v>
      </c>
      <c r="B3608" s="63" t="s">
        <v>3397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3331</v>
      </c>
      <c r="B3609" s="63" t="s">
        <v>3376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3332</v>
      </c>
      <c r="B3610" s="63" t="s">
        <v>3370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3333</v>
      </c>
      <c r="B3611" s="63" t="s">
        <v>3377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3334</v>
      </c>
      <c r="B3612" s="63" t="s">
        <v>3374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3335</v>
      </c>
      <c r="B3613" s="63" t="s">
        <v>3385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3336</v>
      </c>
      <c r="B3614" s="63" t="s">
        <v>3380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3337</v>
      </c>
      <c r="B3615" s="278" t="s">
        <v>3367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3338</v>
      </c>
      <c r="B3616" s="63" t="s">
        <v>3382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3339</v>
      </c>
      <c r="B3617" s="63" t="s">
        <v>3401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3340</v>
      </c>
      <c r="B3618" s="63" t="s">
        <v>3371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4131</v>
      </c>
      <c r="B3619" s="63" t="s">
        <v>3378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4132</v>
      </c>
      <c r="B3620" s="63" t="s">
        <v>3399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4133</v>
      </c>
      <c r="B3621" s="63" t="s">
        <v>3383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102">SUM(E3628:K3628)</f>
        <v>2216.1000000000085</v>
      </c>
      <c r="O3628" t="s">
        <v>2778</v>
      </c>
      <c r="R3628" t="s">
        <v>2779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102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102"/>
        <v>2037.0000000000168</v>
      </c>
      <c r="O3630" t="s">
        <v>2486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102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102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102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102"/>
        <v>1857.9000000000008</v>
      </c>
      <c r="O3634" t="s">
        <v>2487</v>
      </c>
      <c r="R3634" s="21" t="s">
        <v>2488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102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102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102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102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102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102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102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102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102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102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102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102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102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102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102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102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102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102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102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102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102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102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102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102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102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103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103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103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103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103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103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103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103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103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2012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103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103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103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103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103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103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103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2019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103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2003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103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103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103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103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103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103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103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103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103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103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103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103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103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103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103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2031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4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4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4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2026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4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2009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4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2011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4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2028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4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2007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4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4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2010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4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2158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4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2029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4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2005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4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4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2008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4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2053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4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2024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4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4"/>
        <v>315.8</v>
      </c>
    </row>
    <row r="3710" spans="1:23" ht="15">
      <c r="A3710" s="28" t="s">
        <v>918</v>
      </c>
      <c r="B3710" s="278" t="s">
        <v>2004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4"/>
        <v>301.89999999999964</v>
      </c>
    </row>
    <row r="3711" spans="1:23" ht="15">
      <c r="A3711" s="28" t="s">
        <v>919</v>
      </c>
      <c r="B3711" s="278" t="s">
        <v>4499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4"/>
        <v>291.80000000000655</v>
      </c>
    </row>
    <row r="3712" spans="1:23" ht="15">
      <c r="A3712" s="28" t="s">
        <v>920</v>
      </c>
      <c r="B3712" s="278" t="s">
        <v>2025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4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4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4"/>
        <v>262.09999999999491</v>
      </c>
    </row>
    <row r="3715" spans="1:13" ht="15">
      <c r="A3715" s="28" t="s">
        <v>923</v>
      </c>
      <c r="B3715" s="278" t="s">
        <v>2051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4"/>
        <v>244.00000000000182</v>
      </c>
    </row>
    <row r="3716" spans="1:13" ht="15">
      <c r="A3716" s="28" t="s">
        <v>924</v>
      </c>
      <c r="B3716" s="278" t="s">
        <v>2054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4"/>
        <v>240.00000000000364</v>
      </c>
    </row>
    <row r="3717" spans="1:13" ht="15">
      <c r="A3717" s="28" t="s">
        <v>925</v>
      </c>
      <c r="B3717" s="278" t="s">
        <v>2030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4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4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4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4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4"/>
        <v>74.900000000001455</v>
      </c>
    </row>
    <row r="3722" spans="1:13" ht="15">
      <c r="A3722" s="28" t="s">
        <v>930</v>
      </c>
      <c r="B3722" s="278" t="s">
        <v>2027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4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4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4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4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4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4"/>
        <v>0</v>
      </c>
    </row>
    <row r="3728" spans="1:13" ht="15">
      <c r="A3728" s="28" t="s">
        <v>2502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4"/>
        <v>0</v>
      </c>
    </row>
    <row r="3729" spans="1:13" ht="15">
      <c r="A3729" s="28" t="s">
        <v>3317</v>
      </c>
      <c r="B3729" s="63" t="s">
        <v>3379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3318</v>
      </c>
      <c r="B3730" s="63" t="s">
        <v>3373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3319</v>
      </c>
      <c r="B3731" s="63" t="s">
        <v>3372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3320</v>
      </c>
      <c r="B3732" s="63" t="s">
        <v>3388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3321</v>
      </c>
      <c r="B3733" s="63" t="s">
        <v>3387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3322</v>
      </c>
      <c r="B3734" s="63" t="s">
        <v>3375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3323</v>
      </c>
      <c r="B3735" s="63" t="s">
        <v>3369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3324</v>
      </c>
      <c r="B3736" s="63" t="s">
        <v>3400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3325</v>
      </c>
      <c r="B3737" s="278" t="s">
        <v>3368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3326</v>
      </c>
      <c r="B3738" s="63" t="s">
        <v>3384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3327</v>
      </c>
      <c r="B3739" s="63" t="s">
        <v>3381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3328</v>
      </c>
      <c r="B3740" s="63" t="s">
        <v>3396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3329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3330</v>
      </c>
      <c r="B3742" s="63" t="s">
        <v>3397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3331</v>
      </c>
      <c r="B3743" s="63" t="s">
        <v>3376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3332</v>
      </c>
      <c r="B3744" s="63" t="s">
        <v>3370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3333</v>
      </c>
      <c r="B3745" s="63" t="s">
        <v>3377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3334</v>
      </c>
      <c r="B3746" s="63" t="s">
        <v>3374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3335</v>
      </c>
      <c r="B3747" s="63" t="s">
        <v>3385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3336</v>
      </c>
      <c r="B3748" s="63" t="s">
        <v>3380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3337</v>
      </c>
      <c r="B3749" s="278" t="s">
        <v>3367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3338</v>
      </c>
      <c r="B3750" s="63" t="s">
        <v>3382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3339</v>
      </c>
      <c r="B3751" s="63" t="s">
        <v>3401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3340</v>
      </c>
      <c r="B3752" s="63" t="s">
        <v>3371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4131</v>
      </c>
      <c r="B3753" s="63" t="s">
        <v>3378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4132</v>
      </c>
      <c r="B3754" s="63" t="s">
        <v>3399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4133</v>
      </c>
      <c r="B3755" s="63" t="s">
        <v>3383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2011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5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5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2004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5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5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5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5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2010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5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2024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5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5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5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5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5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5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2054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5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5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5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2007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5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5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2025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5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2005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5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5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5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2019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5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5"/>
        <v>3095.350000000004</v>
      </c>
      <c r="O3786" t="s">
        <v>2489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2026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5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5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5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2012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5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5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5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5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5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5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2008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5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5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5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5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5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5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5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5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5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5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4499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5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5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5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5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2027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5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5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2028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5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5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5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5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5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5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5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5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5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5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5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2029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5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5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5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5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6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6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6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6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6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6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6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6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2051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6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6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6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2053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6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6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6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2158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6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6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2030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6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2003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6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6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6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6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6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6"/>
        <v>3027.6</v>
      </c>
      <c r="O3849" t="s">
        <v>2793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6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6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6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6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6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6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6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6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6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6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6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6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2502</v>
      </c>
      <c r="B3862" s="278" t="s">
        <v>2009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6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3317</v>
      </c>
      <c r="B3863" s="63" t="s">
        <v>3379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3318</v>
      </c>
      <c r="B3864" s="63" t="s">
        <v>3373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3319</v>
      </c>
      <c r="B3865" s="63" t="s">
        <v>3372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3320</v>
      </c>
      <c r="B3866" s="63" t="s">
        <v>3388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3321</v>
      </c>
      <c r="B3867" s="63" t="s">
        <v>3387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3322</v>
      </c>
      <c r="B3868" s="63" t="s">
        <v>3375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3323</v>
      </c>
      <c r="B3869" s="63" t="s">
        <v>3369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3324</v>
      </c>
      <c r="B3870" s="63" t="s">
        <v>3400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3325</v>
      </c>
      <c r="B3871" s="278" t="s">
        <v>3368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3326</v>
      </c>
      <c r="B3872" s="63" t="s">
        <v>3384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3327</v>
      </c>
      <c r="B3873" s="63" t="s">
        <v>3381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3328</v>
      </c>
      <c r="B3874" s="63" t="s">
        <v>3396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3329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3330</v>
      </c>
      <c r="B3876" s="63" t="s">
        <v>3397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3331</v>
      </c>
      <c r="B3877" s="63" t="s">
        <v>3376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3332</v>
      </c>
      <c r="B3878" s="63" t="s">
        <v>3370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3333</v>
      </c>
      <c r="B3879" s="63" t="s">
        <v>3377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3334</v>
      </c>
      <c r="B3880" s="63" t="s">
        <v>3374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3335</v>
      </c>
      <c r="B3881" s="63" t="s">
        <v>3385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3336</v>
      </c>
      <c r="B3882" s="63" t="s">
        <v>3380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3337</v>
      </c>
      <c r="B3883" s="278" t="s">
        <v>3367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3338</v>
      </c>
      <c r="B3884" s="63" t="s">
        <v>3382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3339</v>
      </c>
      <c r="B3885" s="63" t="s">
        <v>3401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3340</v>
      </c>
      <c r="B3886" s="63" t="s">
        <v>3371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4131</v>
      </c>
      <c r="B3887" s="63" t="s">
        <v>3378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4132</v>
      </c>
      <c r="B3888" s="63" t="s">
        <v>3399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4133</v>
      </c>
      <c r="B3889" s="63" t="s">
        <v>3383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7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7"/>
        <v>2615.7000000000048</v>
      </c>
      <c r="O3897" t="s">
        <v>2478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7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7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7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7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7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7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7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7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7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7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7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7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7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7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7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7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7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7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7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7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7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7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7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7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7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7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7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7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7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7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8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8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8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8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8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8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8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8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8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8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8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8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8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8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8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8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8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8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8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8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8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8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8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8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8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8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8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8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8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2005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8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8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8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9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9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9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9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9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9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9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9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2010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9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9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9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9"/>
        <v>269.80000000000109</v>
      </c>
    </row>
    <row r="3972" spans="1:13" ht="15">
      <c r="A3972" s="28" t="s">
        <v>912</v>
      </c>
      <c r="B3972" s="278" t="s">
        <v>2007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9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9"/>
        <v>251.90000000000327</v>
      </c>
    </row>
    <row r="3974" spans="1:13" ht="15">
      <c r="A3974" s="28" t="s">
        <v>914</v>
      </c>
      <c r="B3974" s="278" t="s">
        <v>2008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9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9"/>
        <v>239.00000000000182</v>
      </c>
    </row>
    <row r="3976" spans="1:13" ht="15">
      <c r="A3976" s="28" t="s">
        <v>916</v>
      </c>
      <c r="B3976" s="278" t="s">
        <v>2004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9"/>
        <v>226.19999999999891</v>
      </c>
    </row>
    <row r="3977" spans="1:13" ht="15">
      <c r="A3977" s="28" t="s">
        <v>917</v>
      </c>
      <c r="B3977" s="278" t="s">
        <v>2003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9"/>
        <v>205.19999999998618</v>
      </c>
    </row>
    <row r="3978" spans="1:13" ht="15">
      <c r="A3978" s="28" t="s">
        <v>918</v>
      </c>
      <c r="B3978" s="278" t="s">
        <v>2009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9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9"/>
        <v>175.299999999992</v>
      </c>
    </row>
    <row r="3980" spans="1:13" ht="15">
      <c r="A3980" s="28" t="s">
        <v>920</v>
      </c>
      <c r="B3980" s="278" t="s">
        <v>2012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9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9"/>
        <v>138.59999999999854</v>
      </c>
    </row>
    <row r="3982" spans="1:13" ht="15">
      <c r="A3982" s="28" t="s">
        <v>922</v>
      </c>
      <c r="B3982" s="278" t="s">
        <v>2019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9"/>
        <v>135.799999999992</v>
      </c>
    </row>
    <row r="3983" spans="1:13" ht="15">
      <c r="A3983" s="28" t="s">
        <v>923</v>
      </c>
      <c r="B3983" s="278" t="s">
        <v>2011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9"/>
        <v>76.199999999993452</v>
      </c>
    </row>
    <row r="3984" spans="1:13" ht="15">
      <c r="A3984" s="28" t="s">
        <v>924</v>
      </c>
      <c r="B3984" s="278" t="s">
        <v>2024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9"/>
        <v>0</v>
      </c>
    </row>
    <row r="3985" spans="1:13" ht="15">
      <c r="A3985" s="28" t="s">
        <v>925</v>
      </c>
      <c r="B3985" s="278" t="s">
        <v>2054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9"/>
        <v>0</v>
      </c>
    </row>
    <row r="3986" spans="1:13" ht="15">
      <c r="A3986" s="28" t="s">
        <v>926</v>
      </c>
      <c r="B3986" s="278" t="s">
        <v>2025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9"/>
        <v>0</v>
      </c>
    </row>
    <row r="3987" spans="1:13" ht="15">
      <c r="A3987" s="28" t="s">
        <v>927</v>
      </c>
      <c r="B3987" s="278" t="s">
        <v>2026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9"/>
        <v>0</v>
      </c>
    </row>
    <row r="3988" spans="1:13" ht="15">
      <c r="A3988" s="28" t="s">
        <v>928</v>
      </c>
      <c r="B3988" s="278" t="s">
        <v>4499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9"/>
        <v>0</v>
      </c>
    </row>
    <row r="3989" spans="1:13" ht="15">
      <c r="A3989" s="28" t="s">
        <v>929</v>
      </c>
      <c r="B3989" s="278" t="s">
        <v>2027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9"/>
        <v>0</v>
      </c>
    </row>
    <row r="3990" spans="1:13" ht="15">
      <c r="A3990" s="28" t="s">
        <v>930</v>
      </c>
      <c r="B3990" s="278" t="s">
        <v>2028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9"/>
        <v>0</v>
      </c>
    </row>
    <row r="3991" spans="1:13" ht="15">
      <c r="A3991" s="28" t="s">
        <v>931</v>
      </c>
      <c r="B3991" s="278" t="s">
        <v>2029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9"/>
        <v>0</v>
      </c>
    </row>
    <row r="3992" spans="1:13" ht="15">
      <c r="A3992" s="28" t="s">
        <v>932</v>
      </c>
      <c r="B3992" s="278" t="s">
        <v>2051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9"/>
        <v>0</v>
      </c>
    </row>
    <row r="3993" spans="1:13" ht="15">
      <c r="A3993" s="28" t="s">
        <v>933</v>
      </c>
      <c r="B3993" s="278" t="s">
        <v>2053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9"/>
        <v>0</v>
      </c>
    </row>
    <row r="3994" spans="1:13" ht="15">
      <c r="A3994" s="28" t="s">
        <v>934</v>
      </c>
      <c r="B3994" s="278" t="s">
        <v>2158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9"/>
        <v>0</v>
      </c>
    </row>
    <row r="3995" spans="1:13" ht="15">
      <c r="A3995" s="28" t="s">
        <v>935</v>
      </c>
      <c r="B3995" s="278" t="s">
        <v>2030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9"/>
        <v>0</v>
      </c>
    </row>
    <row r="3996" spans="1:13" ht="15">
      <c r="A3996" s="28" t="s">
        <v>2502</v>
      </c>
      <c r="B3996" s="278" t="s">
        <v>2031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9"/>
        <v>0</v>
      </c>
    </row>
    <row r="3997" spans="1:13" ht="15">
      <c r="A3997" s="28" t="s">
        <v>3317</v>
      </c>
      <c r="B3997" s="63" t="s">
        <v>3379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3318</v>
      </c>
      <c r="B3998" s="63" t="s">
        <v>3373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3319</v>
      </c>
      <c r="B3999" s="63" t="s">
        <v>3372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3320</v>
      </c>
      <c r="B4000" s="63" t="s">
        <v>3388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3321</v>
      </c>
      <c r="B4001" s="63" t="s">
        <v>3387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3322</v>
      </c>
      <c r="B4002" s="63" t="s">
        <v>3375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3323</v>
      </c>
      <c r="B4003" s="63" t="s">
        <v>3369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3324</v>
      </c>
      <c r="B4004" s="63" t="s">
        <v>3400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3325</v>
      </c>
      <c r="B4005" s="278" t="s">
        <v>3368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3326</v>
      </c>
      <c r="B4006" s="63" t="s">
        <v>3384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3327</v>
      </c>
      <c r="B4007" s="63" t="s">
        <v>3381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3328</v>
      </c>
      <c r="B4008" s="63" t="s">
        <v>3396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3329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3330</v>
      </c>
      <c r="B4010" s="63" t="s">
        <v>3397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3331</v>
      </c>
      <c r="B4011" s="63" t="s">
        <v>3376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3332</v>
      </c>
      <c r="B4012" s="63" t="s">
        <v>3370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3333</v>
      </c>
      <c r="B4013" s="63" t="s">
        <v>3377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3334</v>
      </c>
      <c r="B4014" s="63" t="s">
        <v>3374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3335</v>
      </c>
      <c r="B4015" s="63" t="s">
        <v>3385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3336</v>
      </c>
      <c r="B4016" s="63" t="s">
        <v>3380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3337</v>
      </c>
      <c r="B4017" s="278" t="s">
        <v>3367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3338</v>
      </c>
      <c r="B4018" s="63" t="s">
        <v>3382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3339</v>
      </c>
      <c r="B4019" s="63" t="s">
        <v>3401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3340</v>
      </c>
      <c r="B4020" s="63" t="s">
        <v>3371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4131</v>
      </c>
      <c r="B4021" s="63" t="s">
        <v>3378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4132</v>
      </c>
      <c r="B4022" s="63" t="s">
        <v>3399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4133</v>
      </c>
      <c r="B4023" s="63" t="s">
        <v>3383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10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10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10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10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10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10"/>
        <v>1453.4000000000167</v>
      </c>
      <c r="O4035" t="s">
        <v>2822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10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10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10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10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10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10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10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10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10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10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10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10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10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10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10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10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10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10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10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10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10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10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10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10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10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10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11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11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11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11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11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11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11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11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11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11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11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11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11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11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11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11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11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11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11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2008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11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11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11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2158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11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11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11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11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2024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11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11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11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2019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11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11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11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2007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12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12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2031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12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12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12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2012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12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12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4499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12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12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2009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12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2010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12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12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2028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12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2004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12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2011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12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12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12"/>
        <v>187.29999999999563</v>
      </c>
    </row>
    <row r="4111" spans="1:23" ht="15">
      <c r="A4111" s="28" t="s">
        <v>917</v>
      </c>
      <c r="B4111" s="278" t="s">
        <v>2026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12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12"/>
        <v>162.49999999999636</v>
      </c>
      <c r="R4112" s="225"/>
    </row>
    <row r="4113" spans="1:13" ht="15">
      <c r="A4113" s="28" t="s">
        <v>919</v>
      </c>
      <c r="B4113" s="278" t="s">
        <v>2003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12"/>
        <v>143.60000000000946</v>
      </c>
    </row>
    <row r="4114" spans="1:13" ht="15">
      <c r="A4114" s="28" t="s">
        <v>920</v>
      </c>
      <c r="B4114" s="278" t="s">
        <v>2029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12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12"/>
        <v>112.50000000000364</v>
      </c>
    </row>
    <row r="4116" spans="1:13" ht="15">
      <c r="A4116" s="28" t="s">
        <v>922</v>
      </c>
      <c r="B4116" s="278" t="s">
        <v>2025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12"/>
        <v>100.69999999999709</v>
      </c>
    </row>
    <row r="4117" spans="1:13" ht="15">
      <c r="A4117" s="28" t="s">
        <v>923</v>
      </c>
      <c r="B4117" s="278" t="s">
        <v>2051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12"/>
        <v>91</v>
      </c>
    </row>
    <row r="4118" spans="1:13" ht="15">
      <c r="A4118" s="28" t="s">
        <v>924</v>
      </c>
      <c r="B4118" s="278" t="s">
        <v>2053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12"/>
        <v>85.600000000000364</v>
      </c>
    </row>
    <row r="4119" spans="1:13" ht="15">
      <c r="A4119" s="28" t="s">
        <v>925</v>
      </c>
      <c r="B4119" s="278" t="s">
        <v>2054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12"/>
        <v>60.199999999998909</v>
      </c>
    </row>
    <row r="4120" spans="1:13" ht="15">
      <c r="A4120" s="28" t="s">
        <v>926</v>
      </c>
      <c r="B4120" s="278" t="s">
        <v>2030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12"/>
        <v>55.200000000004366</v>
      </c>
    </row>
    <row r="4121" spans="1:13" ht="15">
      <c r="A4121" s="28" t="s">
        <v>927</v>
      </c>
      <c r="B4121" s="278" t="s">
        <v>2027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12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12"/>
        <v>25.200000000000728</v>
      </c>
    </row>
    <row r="4123" spans="1:13" ht="15">
      <c r="A4123" s="28" t="s">
        <v>929</v>
      </c>
      <c r="B4123" s="278" t="s">
        <v>2005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12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12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12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12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12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12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12"/>
        <v>0</v>
      </c>
    </row>
    <row r="4130" spans="1:13" ht="15">
      <c r="A4130" s="28" t="s">
        <v>2502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12"/>
        <v>0</v>
      </c>
    </row>
    <row r="4131" spans="1:13" ht="15">
      <c r="A4131" s="28" t="s">
        <v>3317</v>
      </c>
      <c r="B4131" s="63" t="s">
        <v>3379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3318</v>
      </c>
      <c r="B4132" s="63" t="s">
        <v>3373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3319</v>
      </c>
      <c r="B4133" s="63" t="s">
        <v>3372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3320</v>
      </c>
      <c r="B4134" s="63" t="s">
        <v>3388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3321</v>
      </c>
      <c r="B4135" s="63" t="s">
        <v>3387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3322</v>
      </c>
      <c r="B4136" s="63" t="s">
        <v>3375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3323</v>
      </c>
      <c r="B4137" s="63" t="s">
        <v>3369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3324</v>
      </c>
      <c r="B4138" s="63" t="s">
        <v>3400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3325</v>
      </c>
      <c r="B4139" s="278" t="s">
        <v>3368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3326</v>
      </c>
      <c r="B4140" s="63" t="s">
        <v>3384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3327</v>
      </c>
      <c r="B4141" s="63" t="s">
        <v>3381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3328</v>
      </c>
      <c r="B4142" s="63" t="s">
        <v>3396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3329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3330</v>
      </c>
      <c r="B4144" s="63" t="s">
        <v>3397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3331</v>
      </c>
      <c r="B4145" s="63" t="s">
        <v>3376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3332</v>
      </c>
      <c r="B4146" s="63" t="s">
        <v>3370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3333</v>
      </c>
      <c r="B4147" s="63" t="s">
        <v>3377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3334</v>
      </c>
      <c r="B4148" s="63" t="s">
        <v>3374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3335</v>
      </c>
      <c r="B4149" s="63" t="s">
        <v>3385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3336</v>
      </c>
      <c r="B4150" s="63" t="s">
        <v>3380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3337</v>
      </c>
      <c r="B4151" s="278" t="s">
        <v>3367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3338</v>
      </c>
      <c r="B4152" s="63" t="s">
        <v>3382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3339</v>
      </c>
      <c r="B4153" s="63" t="s">
        <v>3401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3340</v>
      </c>
      <c r="B4154" s="63" t="s">
        <v>3371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4131</v>
      </c>
      <c r="B4155" s="63" t="s">
        <v>3378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4132</v>
      </c>
      <c r="B4156" s="63" t="s">
        <v>3399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4133</v>
      </c>
      <c r="B4157" s="63" t="s">
        <v>3383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3">SUM(E4164:K4164)</f>
        <v>23670.599999999849</v>
      </c>
      <c r="O4164" t="s">
        <v>3169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3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3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3"/>
        <v>21037.050000000072</v>
      </c>
      <c r="O4167" t="s">
        <v>2466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3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3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3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3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3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3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3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3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3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3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3"/>
        <v>17277.099999999849</v>
      </c>
      <c r="O4178" t="s">
        <v>1850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3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3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3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3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3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3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3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3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3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3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3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3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3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3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3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3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3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4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4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4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4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4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4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4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4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4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4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4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4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4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4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4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4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4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4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4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4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4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4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4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4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4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4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2011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4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2019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4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4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2009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4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4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2007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4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5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5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5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2003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5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5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5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2010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5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2012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5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2004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5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5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5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2030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5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5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2158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5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2025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5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2029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5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2024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5"/>
        <v>3290.7000000000003</v>
      </c>
    </row>
    <row r="4245" spans="1:23" ht="15">
      <c r="A4245" s="28" t="s">
        <v>917</v>
      </c>
      <c r="B4245" s="278" t="s">
        <v>2031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5"/>
        <v>3257.6</v>
      </c>
    </row>
    <row r="4246" spans="1:23" ht="15">
      <c r="A4246" s="28" t="s">
        <v>918</v>
      </c>
      <c r="B4246" s="278" t="s">
        <v>2008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5"/>
        <v>3255.7999999999565</v>
      </c>
    </row>
    <row r="4247" spans="1:23" ht="15">
      <c r="A4247" s="28" t="s">
        <v>919</v>
      </c>
      <c r="B4247" s="278" t="s">
        <v>2026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5"/>
        <v>3153.9</v>
      </c>
    </row>
    <row r="4248" spans="1:23" ht="15">
      <c r="A4248" s="28" t="s">
        <v>920</v>
      </c>
      <c r="B4248" s="278" t="s">
        <v>2028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5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5"/>
        <v>2768.7999999999956</v>
      </c>
    </row>
    <row r="4250" spans="1:23" ht="15">
      <c r="A4250" s="28" t="s">
        <v>922</v>
      </c>
      <c r="B4250" s="278" t="s">
        <v>4499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5"/>
        <v>2666.4</v>
      </c>
    </row>
    <row r="4251" spans="1:23" ht="15">
      <c r="A4251" s="28" t="s">
        <v>923</v>
      </c>
      <c r="B4251" s="278" t="s">
        <v>2053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5"/>
        <v>2619.1000000000004</v>
      </c>
    </row>
    <row r="4252" spans="1:23" ht="15">
      <c r="A4252" s="28" t="s">
        <v>924</v>
      </c>
      <c r="B4252" s="278" t="s">
        <v>2005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5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5"/>
        <v>2493.4999999999345</v>
      </c>
    </row>
    <row r="4254" spans="1:23" ht="15">
      <c r="A4254" s="28" t="s">
        <v>926</v>
      </c>
      <c r="B4254" s="278" t="s">
        <v>2054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5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5"/>
        <v>2395.8000000000102</v>
      </c>
    </row>
    <row r="4256" spans="1:23" ht="15">
      <c r="A4256" s="28" t="s">
        <v>928</v>
      </c>
      <c r="B4256" s="278" t="s">
        <v>2051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5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5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5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5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5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5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5"/>
        <v>1584.4000000000233</v>
      </c>
    </row>
    <row r="4263" spans="1:13" ht="15">
      <c r="A4263" s="28" t="s">
        <v>935</v>
      </c>
      <c r="B4263" s="278" t="s">
        <v>2027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5"/>
        <v>877.1</v>
      </c>
    </row>
    <row r="4264" spans="1:13" ht="15">
      <c r="A4264" s="28" t="s">
        <v>2502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5"/>
        <v>713.79999999999927</v>
      </c>
    </row>
    <row r="4265" spans="1:13" ht="15">
      <c r="A4265" s="28" t="s">
        <v>3317</v>
      </c>
      <c r="B4265" s="63" t="s">
        <v>3379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3318</v>
      </c>
      <c r="B4266" s="63" t="s">
        <v>3373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3319</v>
      </c>
      <c r="B4267" s="63" t="s">
        <v>3372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3320</v>
      </c>
      <c r="B4268" s="63" t="s">
        <v>3388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3321</v>
      </c>
      <c r="B4269" s="63" t="s">
        <v>3387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3322</v>
      </c>
      <c r="B4270" s="63" t="s">
        <v>3375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3323</v>
      </c>
      <c r="B4271" s="63" t="s">
        <v>3369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3324</v>
      </c>
      <c r="B4272" s="63" t="s">
        <v>3400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3325</v>
      </c>
      <c r="B4273" s="278" t="s">
        <v>3368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3326</v>
      </c>
      <c r="B4274" s="63" t="s">
        <v>3384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3327</v>
      </c>
      <c r="B4275" s="63" t="s">
        <v>3381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3328</v>
      </c>
      <c r="B4276" s="63" t="s">
        <v>3396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3329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3330</v>
      </c>
      <c r="B4278" s="63" t="s">
        <v>3397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3331</v>
      </c>
      <c r="B4279" s="63" t="s">
        <v>3376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3332</v>
      </c>
      <c r="B4280" s="63" t="s">
        <v>3370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3333</v>
      </c>
      <c r="B4281" s="63" t="s">
        <v>3377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3334</v>
      </c>
      <c r="B4282" s="63" t="s">
        <v>3374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3335</v>
      </c>
      <c r="B4283" s="63" t="s">
        <v>3385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3336</v>
      </c>
      <c r="B4284" s="63" t="s">
        <v>3380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3337</v>
      </c>
      <c r="B4285" s="278" t="s">
        <v>3367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3338</v>
      </c>
      <c r="B4286" s="63" t="s">
        <v>3382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3339</v>
      </c>
      <c r="B4287" s="63" t="s">
        <v>3401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3340</v>
      </c>
      <c r="B4288" s="63" t="s">
        <v>3371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4131</v>
      </c>
      <c r="B4289" s="63" t="s">
        <v>3378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4132</v>
      </c>
      <c r="B4290" s="63" t="s">
        <v>3399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4133</v>
      </c>
      <c r="B4291" s="63" t="s">
        <v>3383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6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6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6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6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6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6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6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6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6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6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6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6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6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6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6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6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6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6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6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6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6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6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6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6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6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6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6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6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6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6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6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6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7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7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7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7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7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7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7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7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7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7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7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7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7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7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7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7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7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7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7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7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7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7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7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2008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7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7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2019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7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7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7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7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2007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7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7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2012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7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8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2010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8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8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8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8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2009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8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8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8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2003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8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2011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8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4499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8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2024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8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2028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8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8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2158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8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2004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8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8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8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2005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8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8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2031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8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2026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8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2029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8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8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8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2051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8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8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8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8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2025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8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2027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8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2030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8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2054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8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2053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8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8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8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2502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8"/>
        <v>0</v>
      </c>
      <c r="S4398" s="225"/>
      <c r="T4398" s="63"/>
      <c r="U4398" s="63"/>
      <c r="V4398" s="50"/>
      <c r="W4398" s="9"/>
    </row>
    <row r="4399" spans="1:23" ht="15">
      <c r="A4399" s="28" t="s">
        <v>3317</v>
      </c>
      <c r="B4399" s="63" t="s">
        <v>3379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3318</v>
      </c>
      <c r="B4400" s="63" t="s">
        <v>3373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3319</v>
      </c>
      <c r="B4401" s="63" t="s">
        <v>3372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3320</v>
      </c>
      <c r="B4402" s="63" t="s">
        <v>3388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3321</v>
      </c>
      <c r="B4403" s="63" t="s">
        <v>3387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3322</v>
      </c>
      <c r="B4404" s="63" t="s">
        <v>3375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3323</v>
      </c>
      <c r="B4405" s="63" t="s">
        <v>3369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3324</v>
      </c>
      <c r="B4406" s="63" t="s">
        <v>3400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3325</v>
      </c>
      <c r="B4407" s="278" t="s">
        <v>3368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3326</v>
      </c>
      <c r="B4408" s="63" t="s">
        <v>3384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3327</v>
      </c>
      <c r="B4409" s="63" t="s">
        <v>3381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3328</v>
      </c>
      <c r="B4410" s="63" t="s">
        <v>3396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3329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3330</v>
      </c>
      <c r="B4412" s="63" t="s">
        <v>3397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3331</v>
      </c>
      <c r="B4413" s="63" t="s">
        <v>3376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3332</v>
      </c>
      <c r="B4414" s="63" t="s">
        <v>3370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3333</v>
      </c>
      <c r="B4415" s="63" t="s">
        <v>3377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3334</v>
      </c>
      <c r="B4416" s="63" t="s">
        <v>3374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3335</v>
      </c>
      <c r="B4417" s="63" t="s">
        <v>3385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3336</v>
      </c>
      <c r="B4418" s="63" t="s">
        <v>3380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3337</v>
      </c>
      <c r="B4419" s="278" t="s">
        <v>3367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3338</v>
      </c>
      <c r="B4420" s="63" t="s">
        <v>3382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3339</v>
      </c>
      <c r="B4421" s="63" t="s">
        <v>3401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3340</v>
      </c>
      <c r="B4422" s="63" t="s">
        <v>3371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4131</v>
      </c>
      <c r="B4423" s="63" t="s">
        <v>3378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4132</v>
      </c>
      <c r="B4424" s="63" t="s">
        <v>3399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4133</v>
      </c>
      <c r="B4425" s="63" t="s">
        <v>3383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9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9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9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9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9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9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9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9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9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9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9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9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9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9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9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9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9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9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9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9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9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9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9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9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9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9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9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9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9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9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9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9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0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0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0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0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0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0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0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0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0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0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0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0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0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2012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0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0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0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0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0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0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0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0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0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0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0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0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0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2008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0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0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0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2028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0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0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2007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0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1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2009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1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2158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1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1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1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2054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1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2011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1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2053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1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1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2027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1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1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1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1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2024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1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2010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1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1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2004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1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1"/>
        <v>126.70000000000073</v>
      </c>
    </row>
    <row r="4514" spans="1:13" ht="15">
      <c r="A4514" s="28" t="s">
        <v>918</v>
      </c>
      <c r="B4514" s="278" t="s">
        <v>2051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1"/>
        <v>126.20000000000073</v>
      </c>
    </row>
    <row r="4515" spans="1:13" ht="15">
      <c r="A4515" s="28" t="s">
        <v>919</v>
      </c>
      <c r="B4515" s="278" t="s">
        <v>2019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1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1"/>
        <v>117.40000000000873</v>
      </c>
    </row>
    <row r="4517" spans="1:13" ht="15">
      <c r="A4517" s="28" t="s">
        <v>921</v>
      </c>
      <c r="B4517" s="278" t="s">
        <v>4499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1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1"/>
        <v>107.99999999999636</v>
      </c>
    </row>
    <row r="4519" spans="1:13" ht="15">
      <c r="A4519" s="28" t="s">
        <v>923</v>
      </c>
      <c r="B4519" s="278" t="s">
        <v>2031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1"/>
        <v>107.59999999999854</v>
      </c>
    </row>
    <row r="4520" spans="1:13" ht="15">
      <c r="A4520" s="28" t="s">
        <v>924</v>
      </c>
      <c r="B4520" s="278" t="s">
        <v>2029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1"/>
        <v>100.79999999998836</v>
      </c>
    </row>
    <row r="4521" spans="1:13" ht="15">
      <c r="A4521" s="28" t="s">
        <v>925</v>
      </c>
      <c r="B4521" s="278" t="s">
        <v>2003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1"/>
        <v>100.50000000000364</v>
      </c>
    </row>
    <row r="4522" spans="1:13" ht="15">
      <c r="A4522" s="28" t="s">
        <v>926</v>
      </c>
      <c r="B4522" s="278" t="s">
        <v>2026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1"/>
        <v>99.900000000001455</v>
      </c>
    </row>
    <row r="4523" spans="1:13" ht="15">
      <c r="A4523" s="28" t="s">
        <v>927</v>
      </c>
      <c r="B4523" s="278" t="s">
        <v>2030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1"/>
        <v>43.099999999998545</v>
      </c>
    </row>
    <row r="4524" spans="1:13" ht="15">
      <c r="A4524" s="28" t="s">
        <v>928</v>
      </c>
      <c r="B4524" s="278" t="s">
        <v>2025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1"/>
        <v>33.600000000000364</v>
      </c>
    </row>
    <row r="4525" spans="1:13" ht="15">
      <c r="A4525" s="28" t="s">
        <v>929</v>
      </c>
      <c r="B4525" s="278" t="s">
        <v>2005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1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1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1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1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1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1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1"/>
        <v>0</v>
      </c>
    </row>
    <row r="4532" spans="1:13" ht="15">
      <c r="A4532" s="28" t="s">
        <v>2502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1"/>
        <v>0</v>
      </c>
    </row>
    <row r="4533" spans="1:13" ht="15">
      <c r="A4533" s="28" t="s">
        <v>3317</v>
      </c>
      <c r="B4533" s="63" t="s">
        <v>3379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3318</v>
      </c>
      <c r="B4534" s="63" t="s">
        <v>3373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3319</v>
      </c>
      <c r="B4535" s="63" t="s">
        <v>3372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3320</v>
      </c>
      <c r="B4536" s="63" t="s">
        <v>3388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3321</v>
      </c>
      <c r="B4537" s="63" t="s">
        <v>3387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3322</v>
      </c>
      <c r="B4538" s="63" t="s">
        <v>3375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3323</v>
      </c>
      <c r="B4539" s="63" t="s">
        <v>3369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3324</v>
      </c>
      <c r="B4540" s="63" t="s">
        <v>3400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3325</v>
      </c>
      <c r="B4541" s="278" t="s">
        <v>3368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3326</v>
      </c>
      <c r="B4542" s="63" t="s">
        <v>3384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3327</v>
      </c>
      <c r="B4543" s="63" t="s">
        <v>3381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3328</v>
      </c>
      <c r="B4544" s="63" t="s">
        <v>3396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3329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3330</v>
      </c>
      <c r="B4546" s="63" t="s">
        <v>3397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3331</v>
      </c>
      <c r="B4547" s="63" t="s">
        <v>3376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3332</v>
      </c>
      <c r="B4548" s="63" t="s">
        <v>3370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3333</v>
      </c>
      <c r="B4549" s="63" t="s">
        <v>3377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3334</v>
      </c>
      <c r="B4550" s="63" t="s">
        <v>3374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3335</v>
      </c>
      <c r="B4551" s="63" t="s">
        <v>3385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3336</v>
      </c>
      <c r="B4552" s="63" t="s">
        <v>3380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3337</v>
      </c>
      <c r="B4553" s="278" t="s">
        <v>3367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3338</v>
      </c>
      <c r="B4554" s="63" t="s">
        <v>3382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3339</v>
      </c>
      <c r="B4555" s="63" t="s">
        <v>3401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3340</v>
      </c>
      <c r="B4556" s="63" t="s">
        <v>3371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4131</v>
      </c>
      <c r="B4557" s="63" t="s">
        <v>3378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4132</v>
      </c>
      <c r="B4558" s="63" t="s">
        <v>3399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4133</v>
      </c>
      <c r="B4559" s="63" t="s">
        <v>3383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2">SUM(E4566:K4566)</f>
        <v>1795.6499999999978</v>
      </c>
      <c r="O4566" t="s">
        <v>2874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2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2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2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2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2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2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2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2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2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2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2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2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2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2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2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2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2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2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2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2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2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2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2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2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2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2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2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2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2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2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2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3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3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3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2051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3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3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3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3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3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3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3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3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3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3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3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3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3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3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3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2019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3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3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3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3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2012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3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3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3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3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2009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3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2028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3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4499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3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2007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3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3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2008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3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4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2010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4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4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2027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4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2024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4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2054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4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4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4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4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4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4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4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2158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4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4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2003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4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4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2029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4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4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4"/>
        <v>308.30000000000655</v>
      </c>
    </row>
    <row r="4649" spans="1:23" ht="15">
      <c r="A4649" s="28" t="s">
        <v>919</v>
      </c>
      <c r="B4649" s="278" t="s">
        <v>2031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4"/>
        <v>308.09999999999854</v>
      </c>
    </row>
    <row r="4650" spans="1:23" ht="15">
      <c r="A4650" s="28" t="s">
        <v>920</v>
      </c>
      <c r="B4650" s="278" t="s">
        <v>2026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4"/>
        <v>274</v>
      </c>
    </row>
    <row r="4651" spans="1:23" ht="15">
      <c r="A4651" s="28" t="s">
        <v>921</v>
      </c>
      <c r="B4651" s="278" t="s">
        <v>2011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4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4"/>
        <v>234.39999999999782</v>
      </c>
    </row>
    <row r="4653" spans="1:23" ht="15">
      <c r="A4653" s="28" t="s">
        <v>923</v>
      </c>
      <c r="B4653" s="278" t="s">
        <v>2030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4"/>
        <v>217.09999999999854</v>
      </c>
    </row>
    <row r="4654" spans="1:23" ht="15">
      <c r="A4654" s="28" t="s">
        <v>924</v>
      </c>
      <c r="B4654" s="278" t="s">
        <v>2053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4"/>
        <v>194.20000000000073</v>
      </c>
    </row>
    <row r="4655" spans="1:23" ht="15">
      <c r="A4655" s="28" t="s">
        <v>925</v>
      </c>
      <c r="B4655" s="278" t="s">
        <v>2025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4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4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4"/>
        <v>31.650000000005093</v>
      </c>
    </row>
    <row r="4658" spans="1:13" ht="15">
      <c r="A4658" s="28" t="s">
        <v>928</v>
      </c>
      <c r="B4658" s="278" t="s">
        <v>2004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4"/>
        <v>29.899999999999636</v>
      </c>
    </row>
    <row r="4659" spans="1:13" ht="15">
      <c r="A4659" s="28" t="s">
        <v>929</v>
      </c>
      <c r="B4659" s="278" t="s">
        <v>2005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4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4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4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4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4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4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4"/>
        <v>0</v>
      </c>
    </row>
    <row r="4666" spans="1:13" ht="15">
      <c r="A4666" s="28" t="s">
        <v>2502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4"/>
        <v>0</v>
      </c>
    </row>
    <row r="4667" spans="1:13" ht="15">
      <c r="A4667" s="28" t="s">
        <v>3317</v>
      </c>
      <c r="B4667" s="63" t="s">
        <v>3379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3318</v>
      </c>
      <c r="B4668" s="63" t="s">
        <v>3373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3319</v>
      </c>
      <c r="B4669" s="63" t="s">
        <v>3372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3320</v>
      </c>
      <c r="B4670" s="63" t="s">
        <v>3388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3321</v>
      </c>
      <c r="B4671" s="63" t="s">
        <v>3387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3322</v>
      </c>
      <c r="B4672" s="63" t="s">
        <v>3375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3323</v>
      </c>
      <c r="B4673" s="63" t="s">
        <v>3369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3324</v>
      </c>
      <c r="B4674" s="63" t="s">
        <v>3400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3325</v>
      </c>
      <c r="B4675" s="278" t="s">
        <v>3368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3326</v>
      </c>
      <c r="B4676" s="63" t="s">
        <v>3384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3327</v>
      </c>
      <c r="B4677" s="63" t="s">
        <v>3381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3328</v>
      </c>
      <c r="B4678" s="63" t="s">
        <v>3396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3329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3330</v>
      </c>
      <c r="B4680" s="63" t="s">
        <v>3397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3331</v>
      </c>
      <c r="B4681" s="63" t="s">
        <v>3376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3332</v>
      </c>
      <c r="B4682" s="63" t="s">
        <v>3370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3333</v>
      </c>
      <c r="B4683" s="63" t="s">
        <v>3377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3334</v>
      </c>
      <c r="B4684" s="63" t="s">
        <v>3374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3335</v>
      </c>
      <c r="B4685" s="63" t="s">
        <v>3385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3336</v>
      </c>
      <c r="B4686" s="63" t="s">
        <v>3380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3337</v>
      </c>
      <c r="B4687" s="278" t="s">
        <v>3367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3338</v>
      </c>
      <c r="B4688" s="63" t="s">
        <v>3382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3339</v>
      </c>
      <c r="B4689" s="63" t="s">
        <v>3401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3340</v>
      </c>
      <c r="B4690" s="63" t="s">
        <v>3371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4131</v>
      </c>
      <c r="B4691" s="63" t="s">
        <v>3378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4132</v>
      </c>
      <c r="B4692" s="63" t="s">
        <v>3399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4133</v>
      </c>
      <c r="B4693" s="63" t="s">
        <v>3383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5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5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5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5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5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5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5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5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5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5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5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5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5"/>
        <v>380.10000000000235</v>
      </c>
      <c r="O4712" t="s">
        <v>2501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5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5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5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5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5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5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5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5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5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5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5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5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5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5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5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5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5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5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5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6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6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6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6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6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6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6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6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6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6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6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6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6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6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6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6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6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6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6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6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6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6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6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6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6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6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2011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6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6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2004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6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6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6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2010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6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2024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7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7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2054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7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2007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7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2025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7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2005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7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2019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7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2026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7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7"/>
        <v>0</v>
      </c>
      <c r="S4772" s="63"/>
    </row>
    <row r="4773" spans="1:23" ht="15">
      <c r="A4773" s="28" t="s">
        <v>909</v>
      </c>
      <c r="B4773" s="278" t="s">
        <v>2012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7"/>
        <v>0</v>
      </c>
      <c r="S4773" s="63"/>
    </row>
    <row r="4774" spans="1:23" ht="15">
      <c r="A4774" s="28" t="s">
        <v>910</v>
      </c>
      <c r="B4774" s="278" t="s">
        <v>2008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7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7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7"/>
        <v>0</v>
      </c>
      <c r="S4776" s="225"/>
    </row>
    <row r="4777" spans="1:23" ht="15">
      <c r="A4777" s="28" t="s">
        <v>913</v>
      </c>
      <c r="B4777" s="278" t="s">
        <v>4499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7"/>
        <v>0</v>
      </c>
      <c r="S4777" s="63"/>
    </row>
    <row r="4778" spans="1:23" ht="15">
      <c r="A4778" s="28" t="s">
        <v>914</v>
      </c>
      <c r="B4778" s="278" t="s">
        <v>2027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7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7"/>
        <v>0</v>
      </c>
      <c r="S4779" s="278"/>
    </row>
    <row r="4780" spans="1:23" ht="15">
      <c r="A4780" s="28" t="s">
        <v>916</v>
      </c>
      <c r="B4780" s="278" t="s">
        <v>2028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7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7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7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7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7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7"/>
        <v>0</v>
      </c>
    </row>
    <row r="4786" spans="1:13" ht="15">
      <c r="A4786" s="28" t="s">
        <v>922</v>
      </c>
      <c r="B4786" s="278" t="s">
        <v>2029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7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7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7"/>
        <v>0</v>
      </c>
    </row>
    <row r="4789" spans="1:13" ht="15">
      <c r="A4789" s="28" t="s">
        <v>925</v>
      </c>
      <c r="B4789" s="278" t="s">
        <v>2051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7"/>
        <v>0</v>
      </c>
    </row>
    <row r="4790" spans="1:13" ht="15">
      <c r="A4790" s="28" t="s">
        <v>926</v>
      </c>
      <c r="B4790" s="278" t="s">
        <v>2053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7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7"/>
        <v>0</v>
      </c>
    </row>
    <row r="4792" spans="1:13" ht="15">
      <c r="A4792" s="28" t="s">
        <v>928</v>
      </c>
      <c r="B4792" s="278" t="s">
        <v>2158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7"/>
        <v>0</v>
      </c>
    </row>
    <row r="4793" spans="1:13" ht="15">
      <c r="A4793" s="28" t="s">
        <v>929</v>
      </c>
      <c r="B4793" s="278" t="s">
        <v>2030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7"/>
        <v>0</v>
      </c>
    </row>
    <row r="4794" spans="1:13" ht="15">
      <c r="A4794" s="28" t="s">
        <v>930</v>
      </c>
      <c r="B4794" s="278" t="s">
        <v>2003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7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7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7"/>
        <v>0</v>
      </c>
    </row>
    <row r="4797" spans="1:13" ht="15">
      <c r="A4797" s="28" t="s">
        <v>933</v>
      </c>
      <c r="B4797" s="278" t="s">
        <v>2031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7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7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7"/>
        <v>0</v>
      </c>
    </row>
    <row r="4800" spans="1:13" ht="15">
      <c r="A4800" s="28" t="s">
        <v>2502</v>
      </c>
      <c r="B4800" s="278" t="s">
        <v>2009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7"/>
        <v>0</v>
      </c>
    </row>
    <row r="4801" spans="1:13" ht="15">
      <c r="A4801" s="28" t="s">
        <v>3317</v>
      </c>
      <c r="B4801" s="63" t="s">
        <v>3379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3318</v>
      </c>
      <c r="B4802" s="63" t="s">
        <v>3373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3319</v>
      </c>
      <c r="B4803" s="63" t="s">
        <v>3372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3320</v>
      </c>
      <c r="B4804" s="63" t="s">
        <v>3388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3321</v>
      </c>
      <c r="B4805" s="63" t="s">
        <v>3387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3322</v>
      </c>
      <c r="B4806" s="63" t="s">
        <v>3375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3323</v>
      </c>
      <c r="B4807" s="63" t="s">
        <v>3369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3324</v>
      </c>
      <c r="B4808" s="63" t="s">
        <v>3400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3325</v>
      </c>
      <c r="B4809" s="278" t="s">
        <v>3368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3326</v>
      </c>
      <c r="B4810" s="63" t="s">
        <v>3384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3327</v>
      </c>
      <c r="B4811" s="63" t="s">
        <v>3381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3328</v>
      </c>
      <c r="B4812" s="63" t="s">
        <v>3396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3329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3330</v>
      </c>
      <c r="B4814" s="63" t="s">
        <v>3397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3331</v>
      </c>
      <c r="B4815" s="63" t="s">
        <v>3376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3332</v>
      </c>
      <c r="B4816" s="63" t="s">
        <v>3370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3333</v>
      </c>
      <c r="B4817" s="63" t="s">
        <v>3377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3334</v>
      </c>
      <c r="B4818" s="63" t="s">
        <v>3374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3335</v>
      </c>
      <c r="B4819" s="63" t="s">
        <v>3385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3336</v>
      </c>
      <c r="B4820" s="63" t="s">
        <v>3380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3337</v>
      </c>
      <c r="B4821" s="278" t="s">
        <v>3367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3338</v>
      </c>
      <c r="B4822" s="63" t="s">
        <v>3382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3339</v>
      </c>
      <c r="B4823" s="63" t="s">
        <v>3401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3340</v>
      </c>
      <c r="B4824" s="63" t="s">
        <v>3371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4131</v>
      </c>
      <c r="B4825" s="63" t="s">
        <v>3378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4132</v>
      </c>
      <c r="B4826" s="63" t="s">
        <v>3399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4133</v>
      </c>
      <c r="B4827" s="63" t="s">
        <v>3383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8">SUM(E4834:K4834)</f>
        <v>3042.7999999999902</v>
      </c>
      <c r="O4834" t="s">
        <v>3113</v>
      </c>
      <c r="R4834" s="216" t="s">
        <v>3114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8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8"/>
        <v>2836.8000000000211</v>
      </c>
      <c r="O4836" t="s">
        <v>2490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8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8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8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8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8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8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8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8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8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8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8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8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8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8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8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8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8"/>
        <v>1962.1000000000108</v>
      </c>
      <c r="O4853" t="s">
        <v>1850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8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8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8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8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8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8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8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8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8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8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8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8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9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9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9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9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9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9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9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9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9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9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9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9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9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9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9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9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9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9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9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9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9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2011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9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9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9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2003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9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9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9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9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9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9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2019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9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9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0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0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0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2008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0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2007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0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2009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0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2012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0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2010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0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0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2158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0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2030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0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2024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0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2029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0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0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0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0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0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0"/>
        <v>365.59999999999991</v>
      </c>
      <c r="O4915" t="s">
        <v>294</v>
      </c>
    </row>
    <row r="4916" spans="1:23" ht="15">
      <c r="A4916" s="28" t="s">
        <v>918</v>
      </c>
      <c r="B4916" s="278" t="s">
        <v>2027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0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0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0"/>
        <v>333.25</v>
      </c>
    </row>
    <row r="4919" spans="1:23" ht="15">
      <c r="A4919" s="28" t="s">
        <v>921</v>
      </c>
      <c r="B4919" s="278" t="s">
        <v>2051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0"/>
        <v>318.00000000000364</v>
      </c>
    </row>
    <row r="4920" spans="1:23" ht="15">
      <c r="A4920" s="28" t="s">
        <v>922</v>
      </c>
      <c r="B4920" s="278" t="s">
        <v>2031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0"/>
        <v>301.19999999999345</v>
      </c>
    </row>
    <row r="4921" spans="1:23" ht="15">
      <c r="A4921" s="28" t="s">
        <v>923</v>
      </c>
      <c r="B4921" s="278" t="s">
        <v>2054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0"/>
        <v>288</v>
      </c>
    </row>
    <row r="4922" spans="1:23" ht="15">
      <c r="A4922" s="28" t="s">
        <v>924</v>
      </c>
      <c r="B4922" s="278" t="s">
        <v>2004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0"/>
        <v>277.79999999999745</v>
      </c>
    </row>
    <row r="4923" spans="1:23" ht="15">
      <c r="A4923" s="28" t="s">
        <v>925</v>
      </c>
      <c r="B4923" s="278" t="s">
        <v>4499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0"/>
        <v>270.20000000000073</v>
      </c>
    </row>
    <row r="4924" spans="1:23" ht="15">
      <c r="A4924" s="28" t="s">
        <v>926</v>
      </c>
      <c r="B4924" s="278" t="s">
        <v>2005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0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0"/>
        <v>254.20000000000073</v>
      </c>
    </row>
    <row r="4926" spans="1:23" ht="15">
      <c r="A4926" s="28" t="s">
        <v>928</v>
      </c>
      <c r="B4926" s="278" t="s">
        <v>2028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0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0"/>
        <v>244.69999999999891</v>
      </c>
    </row>
    <row r="4928" spans="1:23" ht="15">
      <c r="A4928" s="28" t="s">
        <v>930</v>
      </c>
      <c r="B4928" s="278" t="s">
        <v>2025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0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0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0"/>
        <v>208.5</v>
      </c>
    </row>
    <row r="4931" spans="1:13" ht="15">
      <c r="A4931" s="28" t="s">
        <v>933</v>
      </c>
      <c r="B4931" s="278" t="s">
        <v>2026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0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0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0"/>
        <v>102.20000000000027</v>
      </c>
    </row>
    <row r="4934" spans="1:13" ht="15">
      <c r="A4934" s="28" t="s">
        <v>2502</v>
      </c>
      <c r="B4934" s="278" t="s">
        <v>2053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0"/>
        <v>79.400000000001455</v>
      </c>
    </row>
    <row r="4935" spans="1:13" ht="15">
      <c r="A4935" s="28" t="s">
        <v>3317</v>
      </c>
      <c r="B4935" s="63" t="s">
        <v>3379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3318</v>
      </c>
      <c r="B4936" s="63" t="s">
        <v>3373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3319</v>
      </c>
      <c r="B4937" s="63" t="s">
        <v>3372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3320</v>
      </c>
      <c r="B4938" s="63" t="s">
        <v>3388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3321</v>
      </c>
      <c r="B4939" s="63" t="s">
        <v>3387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3322</v>
      </c>
      <c r="B4940" s="63" t="s">
        <v>3375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3323</v>
      </c>
      <c r="B4941" s="63" t="s">
        <v>3369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3324</v>
      </c>
      <c r="B4942" s="63" t="s">
        <v>3400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3325</v>
      </c>
      <c r="B4943" s="278" t="s">
        <v>3368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3326</v>
      </c>
      <c r="B4944" s="63" t="s">
        <v>3384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3327</v>
      </c>
      <c r="B4945" s="63" t="s">
        <v>3381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3328</v>
      </c>
      <c r="B4946" s="63" t="s">
        <v>3396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3329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3330</v>
      </c>
      <c r="B4948" s="63" t="s">
        <v>3397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3331</v>
      </c>
      <c r="B4949" s="63" t="s">
        <v>3376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3332</v>
      </c>
      <c r="B4950" s="63" t="s">
        <v>3370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3333</v>
      </c>
      <c r="B4951" s="63" t="s">
        <v>3377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3334</v>
      </c>
      <c r="B4952" s="63" t="s">
        <v>3374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3335</v>
      </c>
      <c r="B4953" s="63" t="s">
        <v>3385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3336</v>
      </c>
      <c r="B4954" s="63" t="s">
        <v>3380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3337</v>
      </c>
      <c r="B4955" s="278" t="s">
        <v>3367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3338</v>
      </c>
      <c r="B4956" s="63" t="s">
        <v>3382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3339</v>
      </c>
      <c r="B4957" s="63" t="s">
        <v>3401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3340</v>
      </c>
      <c r="B4958" s="63" t="s">
        <v>3371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4131</v>
      </c>
      <c r="B4959" s="63" t="s">
        <v>3378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4132</v>
      </c>
      <c r="B4960" s="63" t="s">
        <v>3399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4133</v>
      </c>
      <c r="B4961" s="63" t="s">
        <v>3383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1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1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1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1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1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1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1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1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1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1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1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1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1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1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1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1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1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1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1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1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1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1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1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1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1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1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1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1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1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1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1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1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1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1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1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1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1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1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1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1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1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1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1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1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1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1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1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1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1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1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1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1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1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1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1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1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1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1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1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1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1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1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1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1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2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2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2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2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2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2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2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2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2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2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2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2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2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2"/>
        <v>0</v>
      </c>
    </row>
    <row r="5046" spans="1:13" ht="15">
      <c r="A5046" s="28" t="s">
        <v>914</v>
      </c>
      <c r="B5046" s="278" t="s">
        <v>2011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3">SUM(E5046:J5046)</f>
        <v>0</v>
      </c>
    </row>
    <row r="5047" spans="1:13" ht="15">
      <c r="A5047" s="28" t="s">
        <v>915</v>
      </c>
      <c r="B5047" s="278" t="s">
        <v>2004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3"/>
        <v>0</v>
      </c>
    </row>
    <row r="5048" spans="1:13" ht="15">
      <c r="A5048" s="28" t="s">
        <v>916</v>
      </c>
      <c r="B5048" s="278" t="s">
        <v>2010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3"/>
        <v>0</v>
      </c>
    </row>
    <row r="5049" spans="1:13" ht="15">
      <c r="A5049" s="28" t="s">
        <v>917</v>
      </c>
      <c r="B5049" s="278" t="s">
        <v>2007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3"/>
        <v>0</v>
      </c>
    </row>
    <row r="5050" spans="1:13" ht="15">
      <c r="A5050" s="28" t="s">
        <v>918</v>
      </c>
      <c r="B5050" s="278" t="s">
        <v>2005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3"/>
        <v>0</v>
      </c>
    </row>
    <row r="5051" spans="1:13" ht="15">
      <c r="A5051" s="28" t="s">
        <v>919</v>
      </c>
      <c r="B5051" s="278" t="s">
        <v>2019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3"/>
        <v>0</v>
      </c>
    </row>
    <row r="5052" spans="1:13" ht="15">
      <c r="A5052" s="28" t="s">
        <v>920</v>
      </c>
      <c r="B5052" s="278" t="s">
        <v>2012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3"/>
        <v>0</v>
      </c>
    </row>
    <row r="5053" spans="1:13" ht="15">
      <c r="A5053" s="28" t="s">
        <v>921</v>
      </c>
      <c r="B5053" s="278" t="s">
        <v>2008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3"/>
        <v>0</v>
      </c>
    </row>
    <row r="5054" spans="1:13" ht="15">
      <c r="A5054" s="28" t="s">
        <v>922</v>
      </c>
      <c r="B5054" s="278" t="s">
        <v>2003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3"/>
        <v>0</v>
      </c>
    </row>
    <row r="5055" spans="1:13" ht="15">
      <c r="A5055" s="28" t="s">
        <v>923</v>
      </c>
      <c r="B5055" s="278" t="s">
        <v>2009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3"/>
        <v>0</v>
      </c>
    </row>
    <row r="5056" spans="1:13" ht="15">
      <c r="A5056" s="28" t="s">
        <v>924</v>
      </c>
      <c r="B5056" s="278" t="s">
        <v>2158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2024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4538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2030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2026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2029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2031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2051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2025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2054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2053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2502</v>
      </c>
      <c r="B5068" s="278" t="s">
        <v>2027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3317</v>
      </c>
      <c r="B5069" s="63" t="s">
        <v>3379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3318</v>
      </c>
      <c r="B5070" s="63" t="s">
        <v>3373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3319</v>
      </c>
      <c r="B5071" s="63" t="s">
        <v>3372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3320</v>
      </c>
      <c r="B5072" s="63" t="s">
        <v>3388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3321</v>
      </c>
      <c r="B5073" s="63" t="s">
        <v>3387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3322</v>
      </c>
      <c r="B5074" s="63" t="s">
        <v>3375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3323</v>
      </c>
      <c r="B5075" s="63" t="s">
        <v>3369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3324</v>
      </c>
      <c r="B5076" s="63" t="s">
        <v>3400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3325</v>
      </c>
      <c r="B5077" s="278" t="s">
        <v>3368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3326</v>
      </c>
      <c r="B5078" s="63" t="s">
        <v>3384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3327</v>
      </c>
      <c r="B5079" s="63" t="s">
        <v>3381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3328</v>
      </c>
      <c r="B5080" s="63" t="s">
        <v>3396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3329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3330</v>
      </c>
      <c r="B5082" s="63" t="s">
        <v>3397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3331</v>
      </c>
      <c r="B5083" s="63" t="s">
        <v>3376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3332</v>
      </c>
      <c r="B5084" s="63" t="s">
        <v>3370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3333</v>
      </c>
      <c r="B5085" s="63" t="s">
        <v>3377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3334</v>
      </c>
      <c r="B5086" s="63" t="s">
        <v>3374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3335</v>
      </c>
      <c r="B5087" s="63" t="s">
        <v>3385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3336</v>
      </c>
      <c r="B5088" s="63" t="s">
        <v>3380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3337</v>
      </c>
      <c r="B5089" s="278" t="s">
        <v>3367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3338</v>
      </c>
      <c r="B5090" s="63" t="s">
        <v>3382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3339</v>
      </c>
      <c r="B5091" s="63" t="s">
        <v>3401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3340</v>
      </c>
      <c r="B5092" s="63" t="s">
        <v>3371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4131</v>
      </c>
      <c r="B5093" s="63" t="s">
        <v>3378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4132</v>
      </c>
      <c r="B5094" s="63" t="s">
        <v>3399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4133</v>
      </c>
      <c r="B5095" s="63" t="s">
        <v>3383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4">SUM(E5102:K5102)</f>
        <v>3335.6999999999971</v>
      </c>
      <c r="O5102" t="s">
        <v>3140</v>
      </c>
      <c r="Q5102" s="3"/>
      <c r="R5102" s="3" t="s">
        <v>2491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4"/>
        <v>3326.1499999999965</v>
      </c>
      <c r="O5103" t="s">
        <v>3141</v>
      </c>
      <c r="Q5103" s="3"/>
      <c r="R5103" s="216" t="s">
        <v>3142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4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4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4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4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4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4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4"/>
        <v>2553.2999999999956</v>
      </c>
      <c r="O5110" t="s">
        <v>3139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4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4"/>
        <v>2494.2000000000025</v>
      </c>
      <c r="O5112" t="s">
        <v>3138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4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4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4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4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4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4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4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4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4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4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4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4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4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4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4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4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4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4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4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4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4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5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5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5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5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5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5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5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5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5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5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5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5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5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5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5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5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5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5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5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5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5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5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5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5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5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5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2019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5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2007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5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5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5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5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5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2012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6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2009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6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2010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6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6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6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2003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6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2008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6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6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2004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6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6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2028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6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2158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6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6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2031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6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6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2053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6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4499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6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2011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6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2029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6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6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2051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6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2024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6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2005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6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2054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6"/>
        <v>383.39999999999964</v>
      </c>
    </row>
    <row r="5190" spans="1:23" ht="15">
      <c r="A5190" s="28" t="s">
        <v>924</v>
      </c>
      <c r="B5190" s="278" t="s">
        <v>2026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6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6"/>
        <v>319.2</v>
      </c>
      <c r="Q5191" s="3"/>
      <c r="R5191" s="3"/>
    </row>
    <row r="5192" spans="1:23" ht="15">
      <c r="A5192" s="28" t="s">
        <v>926</v>
      </c>
      <c r="B5192" s="278" t="s">
        <v>2030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6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6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6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6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6"/>
        <v>262.50000000000182</v>
      </c>
    </row>
    <row r="5197" spans="1:23" ht="15">
      <c r="A5197" s="28" t="s">
        <v>931</v>
      </c>
      <c r="B5197" s="278" t="s">
        <v>2025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6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6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6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6"/>
        <v>136.39999999999782</v>
      </c>
    </row>
    <row r="5201" spans="1:13" ht="15">
      <c r="A5201" s="28" t="s">
        <v>935</v>
      </c>
      <c r="B5201" s="278" t="s">
        <v>2027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6"/>
        <v>117.69999999999709</v>
      </c>
    </row>
    <row r="5202" spans="1:13" ht="15">
      <c r="A5202" s="28" t="s">
        <v>2502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6"/>
        <v>89</v>
      </c>
    </row>
    <row r="5203" spans="1:13" ht="15">
      <c r="A5203" s="28" t="s">
        <v>3317</v>
      </c>
      <c r="B5203" s="63" t="s">
        <v>3379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3318</v>
      </c>
      <c r="B5204" s="63" t="s">
        <v>3373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3319</v>
      </c>
      <c r="B5205" s="63" t="s">
        <v>3372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3320</v>
      </c>
      <c r="B5206" s="63" t="s">
        <v>3388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3321</v>
      </c>
      <c r="B5207" s="63" t="s">
        <v>3387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3322</v>
      </c>
      <c r="B5208" s="63" t="s">
        <v>3375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3323</v>
      </c>
      <c r="B5209" s="63" t="s">
        <v>3369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3324</v>
      </c>
      <c r="B5210" s="63" t="s">
        <v>3400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3325</v>
      </c>
      <c r="B5211" s="278" t="s">
        <v>3368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3326</v>
      </c>
      <c r="B5212" s="63" t="s">
        <v>3384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3327</v>
      </c>
      <c r="B5213" s="63" t="s">
        <v>3381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3328</v>
      </c>
      <c r="B5214" s="63" t="s">
        <v>3396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3329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3330</v>
      </c>
      <c r="B5216" s="63" t="s">
        <v>3397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3331</v>
      </c>
      <c r="B5217" s="63" t="s">
        <v>3376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3332</v>
      </c>
      <c r="B5218" s="63" t="s">
        <v>3370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3333</v>
      </c>
      <c r="B5219" s="63" t="s">
        <v>3377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3334</v>
      </c>
      <c r="B5220" s="63" t="s">
        <v>3374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3335</v>
      </c>
      <c r="B5221" s="63" t="s">
        <v>3385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3336</v>
      </c>
      <c r="B5222" s="63" t="s">
        <v>3380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3337</v>
      </c>
      <c r="B5223" s="278" t="s">
        <v>3367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3338</v>
      </c>
      <c r="B5224" s="63" t="s">
        <v>3382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3339</v>
      </c>
      <c r="B5225" s="63" t="s">
        <v>3401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3340</v>
      </c>
      <c r="B5226" s="63" t="s">
        <v>3371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4131</v>
      </c>
      <c r="B5227" s="63" t="s">
        <v>3378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4132</v>
      </c>
      <c r="B5228" s="63" t="s">
        <v>3399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4133</v>
      </c>
      <c r="B5229" s="63" t="s">
        <v>3383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7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7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7"/>
        <v>3948.6499999999928</v>
      </c>
      <c r="O5238" t="s">
        <v>3144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7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7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7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7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7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7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7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7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7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7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7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7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7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7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7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7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7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7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7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7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7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7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7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7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7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7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7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7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7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8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8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8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8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8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8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8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8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8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8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8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8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8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8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8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8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8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8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8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8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8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8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8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8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8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8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8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8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8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8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8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8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2012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9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2010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9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9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2007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9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9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2019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9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9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9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2009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9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2004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9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2008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9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2011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9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2003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9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9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9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2005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9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9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9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9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9"/>
        <v>635.19999999999891</v>
      </c>
      <c r="S5319" s="278"/>
    </row>
    <row r="5320" spans="1:23" ht="15">
      <c r="A5320" s="28" t="s">
        <v>920</v>
      </c>
      <c r="B5320" s="278" t="s">
        <v>2053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9"/>
        <v>612.89999999999782</v>
      </c>
      <c r="S5320" s="63"/>
    </row>
    <row r="5321" spans="1:23" ht="15">
      <c r="A5321" s="28" t="s">
        <v>921</v>
      </c>
      <c r="B5321" s="278" t="s">
        <v>2051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9"/>
        <v>588.00000000001091</v>
      </c>
      <c r="S5321" s="236"/>
    </row>
    <row r="5322" spans="1:23" ht="15">
      <c r="A5322" s="28" t="s">
        <v>922</v>
      </c>
      <c r="B5322" s="278" t="s">
        <v>2028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9"/>
        <v>535.59999999999854</v>
      </c>
      <c r="S5322" s="236"/>
    </row>
    <row r="5323" spans="1:23" ht="15">
      <c r="A5323" s="28" t="s">
        <v>923</v>
      </c>
      <c r="B5323" s="278" t="s">
        <v>2025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9"/>
        <v>526</v>
      </c>
    </row>
    <row r="5324" spans="1:23" ht="15">
      <c r="A5324" s="28" t="s">
        <v>924</v>
      </c>
      <c r="B5324" s="278" t="s">
        <v>2024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9"/>
        <v>519.60000000000582</v>
      </c>
    </row>
    <row r="5325" spans="1:23" ht="15">
      <c r="A5325" s="28" t="s">
        <v>925</v>
      </c>
      <c r="B5325" s="278" t="s">
        <v>2031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9"/>
        <v>506.19999999999709</v>
      </c>
    </row>
    <row r="5326" spans="1:23" ht="15">
      <c r="A5326" s="28" t="s">
        <v>926</v>
      </c>
      <c r="B5326" s="278" t="s">
        <v>4499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9"/>
        <v>484.95000000000073</v>
      </c>
    </row>
    <row r="5327" spans="1:23" ht="15">
      <c r="A5327" s="28" t="s">
        <v>927</v>
      </c>
      <c r="B5327" s="278" t="s">
        <v>2158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9"/>
        <v>460.50000000000728</v>
      </c>
    </row>
    <row r="5328" spans="1:23" ht="15">
      <c r="A5328" s="28" t="s">
        <v>928</v>
      </c>
      <c r="B5328" s="278" t="s">
        <v>2026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9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9"/>
        <v>444.60000000000036</v>
      </c>
    </row>
    <row r="5330" spans="1:13" ht="15">
      <c r="A5330" s="28" t="s">
        <v>930</v>
      </c>
      <c r="B5330" s="278" t="s">
        <v>2029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9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9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9"/>
        <v>317.04999999999563</v>
      </c>
    </row>
    <row r="5333" spans="1:13" ht="15">
      <c r="A5333" s="28" t="s">
        <v>933</v>
      </c>
      <c r="B5333" s="278" t="s">
        <v>2027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9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9"/>
        <v>233.5</v>
      </c>
    </row>
    <row r="5335" spans="1:13" ht="15">
      <c r="A5335" s="28" t="s">
        <v>935</v>
      </c>
      <c r="B5335" s="278" t="s">
        <v>2030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9"/>
        <v>232.20000000000073</v>
      </c>
    </row>
    <row r="5336" spans="1:13" ht="15">
      <c r="A5336" s="28" t="s">
        <v>2502</v>
      </c>
      <c r="B5336" s="278" t="s">
        <v>2054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9"/>
        <v>180.00000000000546</v>
      </c>
    </row>
    <row r="5337" spans="1:13" ht="15">
      <c r="A5337" s="28" t="s">
        <v>3317</v>
      </c>
      <c r="B5337" s="63" t="s">
        <v>3379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3318</v>
      </c>
      <c r="B5338" s="63" t="s">
        <v>3373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3319</v>
      </c>
      <c r="B5339" s="63" t="s">
        <v>3372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3320</v>
      </c>
      <c r="B5340" s="63" t="s">
        <v>3388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3321</v>
      </c>
      <c r="B5341" s="63" t="s">
        <v>3387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3322</v>
      </c>
      <c r="B5342" s="63" t="s">
        <v>3375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3323</v>
      </c>
      <c r="B5343" s="63" t="s">
        <v>3369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3324</v>
      </c>
      <c r="B5344" s="63" t="s">
        <v>3400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3325</v>
      </c>
      <c r="B5345" s="278" t="s">
        <v>3368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3326</v>
      </c>
      <c r="B5346" s="63" t="s">
        <v>3384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3327</v>
      </c>
      <c r="B5347" s="63" t="s">
        <v>3381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3328</v>
      </c>
      <c r="B5348" s="63" t="s">
        <v>3396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3329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3330</v>
      </c>
      <c r="B5350" s="63" t="s">
        <v>3397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3331</v>
      </c>
      <c r="B5351" s="63" t="s">
        <v>3376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3332</v>
      </c>
      <c r="B5352" s="63" t="s">
        <v>3370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3333</v>
      </c>
      <c r="B5353" s="63" t="s">
        <v>3377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3334</v>
      </c>
      <c r="B5354" s="63" t="s">
        <v>3374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3335</v>
      </c>
      <c r="B5355" s="63" t="s">
        <v>3385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3336</v>
      </c>
      <c r="B5356" s="63" t="s">
        <v>3380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3337</v>
      </c>
      <c r="B5357" s="278" t="s">
        <v>3367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3338</v>
      </c>
      <c r="B5358" s="63" t="s">
        <v>3382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3339</v>
      </c>
      <c r="B5359" s="63" t="s">
        <v>3401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3340</v>
      </c>
      <c r="B5360" s="63" t="s">
        <v>3371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4131</v>
      </c>
      <c r="B5361" s="63" t="s">
        <v>3378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4132</v>
      </c>
      <c r="B5362" s="63" t="s">
        <v>3399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4133</v>
      </c>
      <c r="B5363" s="63" t="s">
        <v>3383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0">SUM(E5370:K5370)</f>
        <v>1319.5</v>
      </c>
      <c r="O5370" t="s">
        <v>2756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0"/>
        <v>1292.4999999999782</v>
      </c>
      <c r="O5371" t="s">
        <v>2492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0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0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0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0"/>
        <v>1091.0000000000055</v>
      </c>
      <c r="O5375" t="s">
        <v>1843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0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0"/>
        <v>1046.4999999999909</v>
      </c>
      <c r="O5377" t="s">
        <v>2490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0"/>
        <v>1045.9999999999964</v>
      </c>
      <c r="O5378" t="s">
        <v>2493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0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0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0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0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0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0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0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0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0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0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0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0"/>
        <v>752.50000000000546</v>
      </c>
      <c r="O5390" t="s">
        <v>2494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0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0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0"/>
        <v>734.49999999998909</v>
      </c>
      <c r="O5393" t="s">
        <v>2757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0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0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0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0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0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0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0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0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1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1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1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1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1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1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1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1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1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1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1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1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1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1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1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1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1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1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1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1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1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1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1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1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1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1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1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1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1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1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1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2007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1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2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2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2008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2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2009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2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2019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2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2010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2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2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2004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2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2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2028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2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2011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2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2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2012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2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2158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2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2003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2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2029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2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4499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2"/>
        <v>209</v>
      </c>
    </row>
    <row r="5451" spans="1:23" ht="15">
      <c r="A5451" s="28" t="s">
        <v>917</v>
      </c>
      <c r="B5451" s="278" t="s">
        <v>2005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2"/>
        <v>206.49999999999636</v>
      </c>
      <c r="O5451" t="s">
        <v>285</v>
      </c>
    </row>
    <row r="5452" spans="1:23" ht="15">
      <c r="A5452" s="28" t="s">
        <v>918</v>
      </c>
      <c r="B5452" s="278" t="s">
        <v>2030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2"/>
        <v>189</v>
      </c>
    </row>
    <row r="5453" spans="1:23" ht="15">
      <c r="A5453" s="28" t="s">
        <v>919</v>
      </c>
      <c r="B5453" s="278" t="s">
        <v>2031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2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2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2026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2"/>
        <v>176.00000000000182</v>
      </c>
    </row>
    <row r="5456" spans="1:23" ht="15">
      <c r="A5456" s="28" t="s">
        <v>922</v>
      </c>
      <c r="B5456" s="278" t="s">
        <v>2025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2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2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2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2"/>
        <v>150.00000000000182</v>
      </c>
    </row>
    <row r="5460" spans="1:15" ht="15">
      <c r="A5460" s="28" t="s">
        <v>926</v>
      </c>
      <c r="B5460" s="278" t="s">
        <v>2051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2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2"/>
        <v>141.50000000000364</v>
      </c>
    </row>
    <row r="5462" spans="1:15" ht="15">
      <c r="A5462" s="28" t="s">
        <v>928</v>
      </c>
      <c r="B5462" s="278" t="s">
        <v>2053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2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2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2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2"/>
        <v>119.49999999999818</v>
      </c>
    </row>
    <row r="5466" spans="1:15" ht="15">
      <c r="A5466" s="28" t="s">
        <v>932</v>
      </c>
      <c r="B5466" s="278" t="s">
        <v>2027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2"/>
        <v>114.50000000000364</v>
      </c>
    </row>
    <row r="5467" spans="1:15" ht="15">
      <c r="A5467" s="28" t="s">
        <v>933</v>
      </c>
      <c r="B5467" s="278" t="s">
        <v>2024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2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2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2"/>
        <v>65.500000000003638</v>
      </c>
    </row>
    <row r="5470" spans="1:15" ht="15">
      <c r="A5470" s="28" t="s">
        <v>2502</v>
      </c>
      <c r="B5470" s="278" t="s">
        <v>2054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2"/>
        <v>57.500000000003638</v>
      </c>
    </row>
    <row r="5471" spans="1:15" ht="15">
      <c r="A5471" s="28" t="s">
        <v>3317</v>
      </c>
      <c r="B5471" s="63" t="s">
        <v>3379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3318</v>
      </c>
      <c r="B5472" s="63" t="s">
        <v>3373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3319</v>
      </c>
      <c r="B5473" s="63" t="s">
        <v>3372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3320</v>
      </c>
      <c r="B5474" s="63" t="s">
        <v>3388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3321</v>
      </c>
      <c r="B5475" s="63" t="s">
        <v>3387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3322</v>
      </c>
      <c r="B5476" s="63" t="s">
        <v>3375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3323</v>
      </c>
      <c r="B5477" s="63" t="s">
        <v>3369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3324</v>
      </c>
      <c r="B5478" s="63" t="s">
        <v>3400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3325</v>
      </c>
      <c r="B5479" s="278" t="s">
        <v>3368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3326</v>
      </c>
      <c r="B5480" s="63" t="s">
        <v>3384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3327</v>
      </c>
      <c r="B5481" s="63" t="s">
        <v>3381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3328</v>
      </c>
      <c r="B5482" s="63" t="s">
        <v>3396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3329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3330</v>
      </c>
      <c r="B5484" s="63" t="s">
        <v>3397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3331</v>
      </c>
      <c r="B5485" s="63" t="s">
        <v>3376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3332</v>
      </c>
      <c r="B5486" s="63" t="s">
        <v>3370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3333</v>
      </c>
      <c r="B5487" s="63" t="s">
        <v>3377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3334</v>
      </c>
      <c r="B5488" s="63" t="s">
        <v>3374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3335</v>
      </c>
      <c r="B5489" s="63" t="s">
        <v>3385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3336</v>
      </c>
      <c r="B5490" s="63" t="s">
        <v>3380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3337</v>
      </c>
      <c r="B5491" s="278" t="s">
        <v>3367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3338</v>
      </c>
      <c r="B5492" s="63" t="s">
        <v>3382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3339</v>
      </c>
      <c r="B5493" s="63" t="s">
        <v>3401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3340</v>
      </c>
      <c r="B5494" s="63" t="s">
        <v>3371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4131</v>
      </c>
      <c r="B5495" s="63" t="s">
        <v>3378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4132</v>
      </c>
      <c r="B5496" s="63" t="s">
        <v>3399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4133</v>
      </c>
      <c r="B5497" s="63" t="s">
        <v>3383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3">SUM(E5504:K5504)</f>
        <v>1234.9999999999964</v>
      </c>
      <c r="O5504" t="s">
        <v>2495</v>
      </c>
      <c r="R5504" s="216" t="s">
        <v>2496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3"/>
        <v>1209.0000000000109</v>
      </c>
      <c r="O5505" t="s">
        <v>2759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3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3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3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3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3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3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3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3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3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3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3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3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3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3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3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3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3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3"/>
        <v>821.49999999999272</v>
      </c>
      <c r="O5523" t="s">
        <v>2758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3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3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3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3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3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3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3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3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3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3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3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3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4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4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4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4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4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4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4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4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4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4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4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4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4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4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4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4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4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4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4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4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4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4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4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4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4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4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2008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4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4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4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4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4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2019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4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2011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5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5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5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5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2007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5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5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5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2009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5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5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2003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5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2010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5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2012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5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5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5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5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2004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5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5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5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5"/>
        <v>166.99999999999818</v>
      </c>
    </row>
    <row r="5587" spans="1:13" ht="15">
      <c r="A5587" s="28" t="s">
        <v>919</v>
      </c>
      <c r="B5587" s="278" t="s">
        <v>2005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5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5"/>
        <v>148.99999999999636</v>
      </c>
    </row>
    <row r="5589" spans="1:13" ht="15">
      <c r="A5589" s="28" t="s">
        <v>921</v>
      </c>
      <c r="B5589" s="278" t="s">
        <v>2051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5"/>
        <v>133.5</v>
      </c>
    </row>
    <row r="5590" spans="1:13" ht="15">
      <c r="A5590" s="28" t="s">
        <v>922</v>
      </c>
      <c r="B5590" s="278" t="s">
        <v>2025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5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5"/>
        <v>110.50000000000364</v>
      </c>
    </row>
    <row r="5592" spans="1:13" ht="15">
      <c r="A5592" s="28" t="s">
        <v>924</v>
      </c>
      <c r="B5592" s="278" t="s">
        <v>2028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5"/>
        <v>107.5</v>
      </c>
    </row>
    <row r="5593" spans="1:13" ht="15">
      <c r="A5593" s="28" t="s">
        <v>925</v>
      </c>
      <c r="B5593" s="278" t="s">
        <v>2027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5"/>
        <v>105.50000000000364</v>
      </c>
    </row>
    <row r="5594" spans="1:13" ht="15">
      <c r="A5594" s="28" t="s">
        <v>926</v>
      </c>
      <c r="B5594" s="278" t="s">
        <v>2030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5"/>
        <v>102</v>
      </c>
    </row>
    <row r="5595" spans="1:13" ht="15">
      <c r="A5595" s="28" t="s">
        <v>927</v>
      </c>
      <c r="B5595" s="278" t="s">
        <v>2158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5"/>
        <v>96.500000000001819</v>
      </c>
    </row>
    <row r="5596" spans="1:13" ht="15">
      <c r="A5596" s="28" t="s">
        <v>928</v>
      </c>
      <c r="B5596" s="278" t="s">
        <v>2053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5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5"/>
        <v>89.000000000003638</v>
      </c>
    </row>
    <row r="5598" spans="1:13" ht="15">
      <c r="A5598" s="28" t="s">
        <v>930</v>
      </c>
      <c r="B5598" s="278" t="s">
        <v>2026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5"/>
        <v>80.500000000001819</v>
      </c>
    </row>
    <row r="5599" spans="1:13" ht="15">
      <c r="A5599" s="28" t="s">
        <v>931</v>
      </c>
      <c r="B5599" s="278" t="s">
        <v>2024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5"/>
        <v>71</v>
      </c>
    </row>
    <row r="5600" spans="1:13" ht="15">
      <c r="A5600" s="28" t="s">
        <v>932</v>
      </c>
      <c r="B5600" s="278" t="s">
        <v>2054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5"/>
        <v>67.500000000003638</v>
      </c>
    </row>
    <row r="5601" spans="1:13" ht="15">
      <c r="A5601" s="28" t="s">
        <v>933</v>
      </c>
      <c r="B5601" s="278" t="s">
        <v>2031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5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5"/>
        <v>57.999999999998181</v>
      </c>
    </row>
    <row r="5603" spans="1:13" ht="15">
      <c r="A5603" s="28" t="s">
        <v>935</v>
      </c>
      <c r="B5603" s="278" t="s">
        <v>4499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5"/>
        <v>30.5</v>
      </c>
    </row>
    <row r="5604" spans="1:13" ht="15">
      <c r="A5604" s="28" t="s">
        <v>2502</v>
      </c>
      <c r="B5604" s="278" t="s">
        <v>2029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5"/>
        <v>19.999999999998181</v>
      </c>
    </row>
    <row r="5605" spans="1:13" ht="15">
      <c r="A5605" s="28" t="s">
        <v>3317</v>
      </c>
      <c r="B5605" s="63" t="s">
        <v>3379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3318</v>
      </c>
      <c r="B5606" s="63" t="s">
        <v>3373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3319</v>
      </c>
      <c r="B5607" s="63" t="s">
        <v>3372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3320</v>
      </c>
      <c r="B5608" s="63" t="s">
        <v>3388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3321</v>
      </c>
      <c r="B5609" s="63" t="s">
        <v>3387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3322</v>
      </c>
      <c r="B5610" s="63" t="s">
        <v>3375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3323</v>
      </c>
      <c r="B5611" s="63" t="s">
        <v>3369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3324</v>
      </c>
      <c r="B5612" s="63" t="s">
        <v>3400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3325</v>
      </c>
      <c r="B5613" s="278" t="s">
        <v>3368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3326</v>
      </c>
      <c r="B5614" s="63" t="s">
        <v>3384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3327</v>
      </c>
      <c r="B5615" s="63" t="s">
        <v>3381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3328</v>
      </c>
      <c r="B5616" s="63" t="s">
        <v>3396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3329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3330</v>
      </c>
      <c r="B5618" s="63" t="s">
        <v>3397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3331</v>
      </c>
      <c r="B5619" s="63" t="s">
        <v>3376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3332</v>
      </c>
      <c r="B5620" s="63" t="s">
        <v>3370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3333</v>
      </c>
      <c r="B5621" s="63" t="s">
        <v>3377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3334</v>
      </c>
      <c r="B5622" s="63" t="s">
        <v>3374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3335</v>
      </c>
      <c r="B5623" s="63" t="s">
        <v>3385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3336</v>
      </c>
      <c r="B5624" s="63" t="s">
        <v>3380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3337</v>
      </c>
      <c r="B5625" s="278" t="s">
        <v>3367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3338</v>
      </c>
      <c r="B5626" s="63" t="s">
        <v>3382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3339</v>
      </c>
      <c r="B5627" s="63" t="s">
        <v>3401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3340</v>
      </c>
      <c r="B5628" s="63" t="s">
        <v>3371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4131</v>
      </c>
      <c r="B5629" s="63" t="s">
        <v>3378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4132</v>
      </c>
      <c r="B5630" s="63" t="s">
        <v>3399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4133</v>
      </c>
      <c r="B5631" s="63" t="s">
        <v>3383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2497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6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6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6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6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6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6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6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6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6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6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6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6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6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6"/>
        <v>952.5</v>
      </c>
      <c r="O5651" t="s">
        <v>282</v>
      </c>
      <c r="R5651" s="216" t="s">
        <v>2498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6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6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6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6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6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6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6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6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6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6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6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6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6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6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6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2019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6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6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6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2003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6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6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6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6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6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6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6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6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6"/>
        <v>714.3</v>
      </c>
      <c r="O5678" t="s">
        <v>282</v>
      </c>
      <c r="R5678" s="3" t="s">
        <v>2498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2012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6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6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6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2011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6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2007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6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2010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6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6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6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6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6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6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6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6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6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6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6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6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2009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6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6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6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6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6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6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2008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7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7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7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7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7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7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7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2005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7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7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7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7"/>
        <v>342.64999999999782</v>
      </c>
    </row>
    <row r="5713" spans="1:13" ht="15">
      <c r="A5713" s="28" t="s">
        <v>911</v>
      </c>
      <c r="B5713" s="278" t="s">
        <v>2004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7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7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7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7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7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7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7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7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7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7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7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7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7"/>
        <v>0</v>
      </c>
    </row>
    <row r="5726" spans="1:13" ht="15">
      <c r="A5726" s="28" t="s">
        <v>924</v>
      </c>
      <c r="B5726" s="278" t="s">
        <v>2158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2028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2024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4538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2030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2026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2029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2031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2051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2025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2054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2053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2502</v>
      </c>
      <c r="B5738" s="278" t="s">
        <v>2027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3317</v>
      </c>
      <c r="B5739" s="63" t="s">
        <v>3379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3318</v>
      </c>
      <c r="B5740" s="63" t="s">
        <v>3373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3319</v>
      </c>
      <c r="B5741" s="63" t="s">
        <v>3372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3320</v>
      </c>
      <c r="B5742" s="63" t="s">
        <v>3388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3321</v>
      </c>
      <c r="B5743" s="63" t="s">
        <v>3387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3322</v>
      </c>
      <c r="B5744" s="63" t="s">
        <v>3375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3323</v>
      </c>
      <c r="B5745" s="63" t="s">
        <v>3369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3324</v>
      </c>
      <c r="B5746" s="63" t="s">
        <v>3400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3325</v>
      </c>
      <c r="B5747" s="278" t="s">
        <v>3368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3326</v>
      </c>
      <c r="B5748" s="63" t="s">
        <v>3384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3327</v>
      </c>
      <c r="B5749" s="63" t="s">
        <v>3381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3328</v>
      </c>
      <c r="B5750" s="63" t="s">
        <v>3396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3329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3330</v>
      </c>
      <c r="B5752" s="63" t="s">
        <v>3397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3331</v>
      </c>
      <c r="B5753" s="63" t="s">
        <v>3376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3332</v>
      </c>
      <c r="B5754" s="63" t="s">
        <v>3370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3333</v>
      </c>
      <c r="B5755" s="63" t="s">
        <v>3377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3334</v>
      </c>
      <c r="B5756" s="63" t="s">
        <v>3374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3335</v>
      </c>
      <c r="B5757" s="63" t="s">
        <v>3385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3336</v>
      </c>
      <c r="B5758" s="63" t="s">
        <v>3380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3337</v>
      </c>
      <c r="B5759" s="278" t="s">
        <v>3367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3338</v>
      </c>
      <c r="B5760" s="63" t="s">
        <v>3382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3339</v>
      </c>
      <c r="B5761" s="63" t="s">
        <v>3401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3340</v>
      </c>
      <c r="B5762" s="63" t="s">
        <v>3371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4131</v>
      </c>
      <c r="B5763" s="63" t="s">
        <v>3378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4132</v>
      </c>
      <c r="B5764" s="63" t="s">
        <v>3399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4133</v>
      </c>
      <c r="B5765" s="63" t="s">
        <v>3383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2499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8">SUM(E5772:J5772)</f>
        <v>1560.3999999999949</v>
      </c>
      <c r="O5772" t="s">
        <v>282</v>
      </c>
      <c r="Q5772" s="119"/>
      <c r="R5772" s="3" t="s">
        <v>2500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8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8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8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8"/>
        <v>1270.750000000005</v>
      </c>
      <c r="O5776" t="s">
        <v>282</v>
      </c>
      <c r="Q5776" s="365"/>
      <c r="R5776" s="216" t="s">
        <v>2500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8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8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8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8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8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8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8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8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8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8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8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8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8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2009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8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8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2008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8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8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8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8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8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8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2019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8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2007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8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2005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8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8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8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8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8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8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8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8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8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8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8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8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2012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8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8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8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8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2010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8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8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8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8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8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8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8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8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8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8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8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8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2003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8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8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8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8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8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8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8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8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9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9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9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9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9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9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2011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9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9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2004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9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9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9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9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9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9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9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9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9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9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9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9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9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9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9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9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2502</v>
      </c>
    </row>
    <row r="5873" spans="1:2" ht="14.25">
      <c r="A5873" s="28" t="s">
        <v>3317</v>
      </c>
      <c r="B5873" s="63" t="s">
        <v>3379</v>
      </c>
    </row>
    <row r="5874" spans="1:2" ht="14.25">
      <c r="A5874" s="28" t="s">
        <v>3318</v>
      </c>
      <c r="B5874" s="63" t="s">
        <v>3373</v>
      </c>
    </row>
    <row r="5875" spans="1:2" ht="14.25">
      <c r="A5875" s="28" t="s">
        <v>3319</v>
      </c>
      <c r="B5875" s="63" t="s">
        <v>3372</v>
      </c>
    </row>
    <row r="5876" spans="1:2" ht="14.25">
      <c r="A5876" s="28" t="s">
        <v>3320</v>
      </c>
      <c r="B5876" s="63" t="s">
        <v>3388</v>
      </c>
    </row>
    <row r="5877" spans="1:2" ht="14.25">
      <c r="A5877" s="28" t="s">
        <v>3321</v>
      </c>
      <c r="B5877" s="63" t="s">
        <v>3387</v>
      </c>
    </row>
    <row r="5878" spans="1:2" ht="14.25">
      <c r="A5878" s="28" t="s">
        <v>3322</v>
      </c>
      <c r="B5878" s="63" t="s">
        <v>3375</v>
      </c>
    </row>
    <row r="5879" spans="1:2" ht="14.25">
      <c r="A5879" s="28" t="s">
        <v>3323</v>
      </c>
      <c r="B5879" s="63" t="s">
        <v>3369</v>
      </c>
    </row>
    <row r="5880" spans="1:2" ht="14.25">
      <c r="A5880" s="28" t="s">
        <v>3324</v>
      </c>
      <c r="B5880" s="63" t="s">
        <v>3400</v>
      </c>
    </row>
    <row r="5881" spans="1:2" ht="14.25">
      <c r="A5881" s="28" t="s">
        <v>3325</v>
      </c>
      <c r="B5881" s="278" t="s">
        <v>3368</v>
      </c>
    </row>
    <row r="5882" spans="1:2" ht="14.25">
      <c r="A5882" s="28" t="s">
        <v>3326</v>
      </c>
      <c r="B5882" s="63" t="s">
        <v>3384</v>
      </c>
    </row>
    <row r="5883" spans="1:2" ht="14.25">
      <c r="A5883" s="28" t="s">
        <v>3327</v>
      </c>
      <c r="B5883" s="63" t="s">
        <v>3381</v>
      </c>
    </row>
    <row r="5884" spans="1:2" ht="14.25">
      <c r="A5884" s="28" t="s">
        <v>3328</v>
      </c>
      <c r="B5884" s="63" t="s">
        <v>3396</v>
      </c>
    </row>
    <row r="5885" spans="1:2" ht="14.25">
      <c r="A5885" s="28" t="s">
        <v>3329</v>
      </c>
      <c r="B5885" s="63" t="s">
        <v>180</v>
      </c>
    </row>
    <row r="5886" spans="1:2" ht="14.25">
      <c r="A5886" s="28" t="s">
        <v>3330</v>
      </c>
      <c r="B5886" s="63" t="s">
        <v>3397</v>
      </c>
    </row>
    <row r="5887" spans="1:2" ht="14.25">
      <c r="A5887" s="28" t="s">
        <v>3331</v>
      </c>
      <c r="B5887" s="63" t="s">
        <v>3376</v>
      </c>
    </row>
    <row r="5888" spans="1:2" ht="14.25">
      <c r="A5888" s="28" t="s">
        <v>3332</v>
      </c>
      <c r="B5888" s="63" t="s">
        <v>3370</v>
      </c>
    </row>
    <row r="5889" spans="1:2" ht="14.25">
      <c r="A5889" s="28" t="s">
        <v>3333</v>
      </c>
      <c r="B5889" s="63" t="s">
        <v>3377</v>
      </c>
    </row>
    <row r="5890" spans="1:2" ht="14.25">
      <c r="A5890" s="28" t="s">
        <v>3334</v>
      </c>
      <c r="B5890" s="63" t="s">
        <v>3374</v>
      </c>
    </row>
    <row r="5891" spans="1:2" ht="14.25">
      <c r="A5891" s="28" t="s">
        <v>3335</v>
      </c>
      <c r="B5891" s="63" t="s">
        <v>3385</v>
      </c>
    </row>
    <row r="5892" spans="1:2" ht="14.25">
      <c r="A5892" s="28" t="s">
        <v>3336</v>
      </c>
      <c r="B5892" s="63" t="s">
        <v>3380</v>
      </c>
    </row>
    <row r="5893" spans="1:2" ht="14.25">
      <c r="A5893" s="28" t="s">
        <v>3337</v>
      </c>
      <c r="B5893" s="278" t="s">
        <v>3367</v>
      </c>
    </row>
    <row r="5894" spans="1:2" ht="14.25">
      <c r="A5894" s="28" t="s">
        <v>3338</v>
      </c>
      <c r="B5894" s="63" t="s">
        <v>3382</v>
      </c>
    </row>
    <row r="5895" spans="1:2" ht="14.25">
      <c r="A5895" s="28" t="s">
        <v>3339</v>
      </c>
      <c r="B5895" s="63" t="s">
        <v>3401</v>
      </c>
    </row>
    <row r="5896" spans="1:2" ht="14.25">
      <c r="A5896" s="28" t="s">
        <v>3340</v>
      </c>
      <c r="B5896" s="63" t="s">
        <v>3371</v>
      </c>
    </row>
    <row r="5897" spans="1:2" ht="14.25">
      <c r="A5897" s="28" t="s">
        <v>4131</v>
      </c>
      <c r="B5897" s="63" t="s">
        <v>3378</v>
      </c>
    </row>
    <row r="5898" spans="1:2" ht="14.25">
      <c r="A5898" s="28" t="s">
        <v>4132</v>
      </c>
      <c r="B5898" s="63" t="s">
        <v>3399</v>
      </c>
    </row>
    <row r="5899" spans="1:2" ht="14.25">
      <c r="A5899" s="28" t="s">
        <v>4133</v>
      </c>
      <c r="B5899" s="63" t="s">
        <v>3383</v>
      </c>
    </row>
  </sheetData>
  <sortState ref="B2690:S2817">
    <sortCondition descending="1" ref="N2690:N28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762"/>
  <sheetViews>
    <sheetView topLeftCell="A378" zoomScaleNormal="100" workbookViewId="0">
      <selection activeCell="H397" sqref="H397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3374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3385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2208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3383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2009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3383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3385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2208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2007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2009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2158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2009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2024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2208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3383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2208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2019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2019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2003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3385</v>
      </c>
      <c r="E40" s="1">
        <v>2023</v>
      </c>
      <c r="F40" t="s">
        <v>3530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2208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2208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2003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3401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2003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2029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2011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2208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2030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2024</v>
      </c>
      <c r="E52" s="1">
        <v>2023</v>
      </c>
      <c r="F52" t="s">
        <v>3530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2003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2019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2030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3376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2028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2208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3372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3372</v>
      </c>
      <c r="E68" s="1">
        <v>2023</v>
      </c>
      <c r="F68" t="s">
        <v>3530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2026</v>
      </c>
      <c r="E69" s="1">
        <v>2023</v>
      </c>
      <c r="F69" t="s">
        <v>3530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2030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2007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2209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3384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2208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2026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2003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2208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3401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3383</v>
      </c>
      <c r="E81" s="1">
        <v>2023</v>
      </c>
      <c r="F81" t="s">
        <v>3530</v>
      </c>
      <c r="J81" s="1" t="s">
        <v>881</v>
      </c>
      <c r="K81" s="10">
        <v>690</v>
      </c>
      <c r="L81" s="116"/>
      <c r="M81" s="18" t="s">
        <v>914</v>
      </c>
      <c r="N81" s="379" t="s">
        <v>2011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3376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2208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2011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2024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4499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2012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2208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2011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2208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2010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2871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2208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3377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2208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2008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2008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3379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3387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3385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3385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2031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3367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3368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2009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2007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2028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4909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3374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3385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3383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2024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2209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3377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2208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3530</v>
      </c>
    </row>
    <row r="248" spans="1:7">
      <c r="A248" s="18" t="s">
        <v>0</v>
      </c>
      <c r="B248" s="51" t="s">
        <v>3385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2024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3372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2026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3383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3369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3385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2031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2054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3401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2008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3399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3385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3383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3401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2019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3376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2024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2009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2003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2030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2011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2008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3383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3376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3401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2027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3387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2026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2009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2771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2051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2873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2008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2008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2028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2497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2527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2499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2009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2008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ref="B374:G383">
    <sortCondition descending="1" ref="G374:G3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2011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2882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2888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2892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2898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2904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2926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2937</v>
      </c>
      <c r="N8" s="60" t="s">
        <v>2009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2942</v>
      </c>
      <c r="N9" s="60" t="s">
        <v>2007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2977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2981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2986</v>
      </c>
      <c r="N12" s="60" t="s">
        <v>2024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3000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3002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3007</v>
      </c>
      <c r="N15" s="60" t="s">
        <v>2028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3039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3055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3135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3186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3200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3388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3396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2887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2897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2899</v>
      </c>
      <c r="K26" s="21"/>
      <c r="L26" s="231"/>
      <c r="M26" s="26"/>
      <c r="N26" s="3" t="s">
        <v>3382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2929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2964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2984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3012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3023</v>
      </c>
      <c r="K31" s="21"/>
      <c r="L31" s="231"/>
      <c r="M31" s="26"/>
      <c r="N31" s="3" t="s">
        <v>3400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3027</v>
      </c>
      <c r="K32" s="21"/>
      <c r="L32" s="231"/>
      <c r="M32" s="26"/>
      <c r="N32" s="60" t="s">
        <v>2026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3043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3050</v>
      </c>
      <c r="K34" s="21"/>
      <c r="L34" s="231"/>
      <c r="M34" s="26"/>
      <c r="N34" s="3" t="s">
        <v>3369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3079</v>
      </c>
      <c r="K35" s="21"/>
      <c r="L35" s="231"/>
      <c r="M35" s="26"/>
      <c r="N35" s="3" t="s">
        <v>3387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3379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2910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2927</v>
      </c>
      <c r="K40" s="21"/>
      <c r="L40" s="231"/>
      <c r="M40" s="26"/>
      <c r="N40" s="60" t="s">
        <v>2003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2939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2941</v>
      </c>
      <c r="K42" s="21"/>
      <c r="L42" s="231"/>
      <c r="M42" s="26"/>
      <c r="N42" s="3" t="s">
        <v>3397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2958</v>
      </c>
      <c r="K43" s="21"/>
      <c r="L43" s="231"/>
      <c r="M43" s="26"/>
      <c r="N43" s="60" t="s">
        <v>2031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2969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2979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2992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3077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2004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2914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2935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2941</v>
      </c>
      <c r="K53" s="21"/>
      <c r="L53" s="231"/>
      <c r="M53" s="26"/>
      <c r="N53" s="60" t="s">
        <v>2027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2942</v>
      </c>
      <c r="K54" s="21"/>
      <c r="L54" s="231"/>
      <c r="M54" s="26"/>
      <c r="N54" s="60" t="s">
        <v>4499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2960</v>
      </c>
      <c r="K55" s="21"/>
      <c r="L55" s="231"/>
      <c r="M55" s="26"/>
      <c r="N55" s="3" t="s">
        <v>3377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3037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3045</v>
      </c>
      <c r="K57" s="21"/>
      <c r="L57" s="231"/>
      <c r="M57" s="26"/>
      <c r="N57" s="60" t="s">
        <v>2019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3376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2916</v>
      </c>
      <c r="K61" s="25"/>
      <c r="L61" s="26"/>
      <c r="M61" s="21"/>
      <c r="N61" s="60" t="s">
        <v>2054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2933</v>
      </c>
      <c r="K62" s="25"/>
      <c r="L62" s="26"/>
      <c r="M62" s="21"/>
      <c r="N62" s="60" t="s">
        <v>2012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2959</v>
      </c>
      <c r="K63" s="25"/>
      <c r="L63" s="26"/>
      <c r="M63" s="21"/>
      <c r="N63" s="3" t="s">
        <v>3401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3056</v>
      </c>
      <c r="K64" s="25"/>
      <c r="L64" s="26"/>
      <c r="M64" s="21"/>
      <c r="N64" s="60" t="s">
        <v>2011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3187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3188</v>
      </c>
      <c r="K66" s="25"/>
      <c r="L66" s="26"/>
      <c r="M66" s="21"/>
      <c r="N66" s="60" t="s">
        <v>3367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3384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3374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2900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2926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2963</v>
      </c>
      <c r="K72" s="21"/>
      <c r="L72" s="231"/>
      <c r="M72" s="21"/>
      <c r="N72" s="60" t="s">
        <v>2025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3001</v>
      </c>
      <c r="K73" s="21"/>
      <c r="L73" s="231"/>
      <c r="M73" s="21"/>
      <c r="N73" s="3" t="s">
        <v>3372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3020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3034</v>
      </c>
      <c r="K75" s="21"/>
      <c r="L75" s="231"/>
      <c r="M75" s="21"/>
      <c r="N75" s="3" t="s">
        <v>3399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3099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3124</v>
      </c>
      <c r="K77" s="21"/>
      <c r="L77" s="231"/>
      <c r="M77" s="21"/>
      <c r="N77" s="3" t="s">
        <v>3381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3129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3173</v>
      </c>
      <c r="K79" s="21"/>
      <c r="L79" s="231"/>
      <c r="M79" s="21"/>
      <c r="N79" s="60" t="s">
        <v>2008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3175</v>
      </c>
      <c r="K80" s="21"/>
      <c r="L80" s="231"/>
      <c r="M80" s="21"/>
      <c r="N80" s="3" t="s">
        <v>3378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3176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3178</v>
      </c>
      <c r="K82" s="21"/>
      <c r="L82" s="231"/>
      <c r="M82" s="21"/>
      <c r="N82" s="3" t="s">
        <v>3373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3180</v>
      </c>
      <c r="K83" s="21"/>
      <c r="L83" s="231"/>
      <c r="M83" s="21"/>
      <c r="N83" s="3" t="s">
        <v>3375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3181</v>
      </c>
      <c r="K84" s="21"/>
      <c r="L84" s="231"/>
      <c r="M84" s="21"/>
      <c r="N84" s="3" t="s">
        <v>3371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3182</v>
      </c>
      <c r="K85" s="21"/>
      <c r="L85" s="231"/>
      <c r="M85" s="21"/>
      <c r="N85" s="60" t="s">
        <v>2158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3183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3184</v>
      </c>
      <c r="K87" s="21"/>
      <c r="L87" s="231"/>
      <c r="M87" s="21"/>
      <c r="N87" s="3" t="s">
        <v>3370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3185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3186</v>
      </c>
      <c r="K89" s="21"/>
      <c r="L89" s="231"/>
      <c r="M89" s="21"/>
      <c r="N89" s="60" t="s">
        <v>2004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3187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3188</v>
      </c>
      <c r="K91" s="21"/>
      <c r="L91" s="231"/>
      <c r="M91" s="21"/>
      <c r="N91" s="3" t="s">
        <v>3383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3189</v>
      </c>
      <c r="K92" s="21"/>
      <c r="L92" s="231"/>
      <c r="M92" s="21"/>
      <c r="N92" s="3" t="s">
        <v>3380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3191</v>
      </c>
      <c r="K93" s="21"/>
      <c r="L93" s="231"/>
      <c r="M93" s="21"/>
      <c r="N93" s="60" t="s">
        <v>2053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3192</v>
      </c>
      <c r="K94" s="21"/>
      <c r="L94" s="231"/>
      <c r="M94" s="21"/>
      <c r="N94" s="60" t="s">
        <v>3368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3206</v>
      </c>
      <c r="K95" s="21"/>
      <c r="L95" s="231"/>
      <c r="M95" s="21"/>
      <c r="N95" s="60" t="s">
        <v>2051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3207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3385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3209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2905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2928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2930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2961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2978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3000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3004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3018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2010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2947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2024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2883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2887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2917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2931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2996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3012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3064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3098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2882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2918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2957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3003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3008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3010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3014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3024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3025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3027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3028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3062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3067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3071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3073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3199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3214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2928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2930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2968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2969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2972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2973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2987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3031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3061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2054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2912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2936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3050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2882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2905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2907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2923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2932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2945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2956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2995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3008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3056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3059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3091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3143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2007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2925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2999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3009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3010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3011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3206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3208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2889</v>
      </c>
      <c r="L197" s="25"/>
      <c r="N197" s="25"/>
    </row>
    <row r="198" spans="1:14" s="39" customFormat="1" ht="15.75">
      <c r="A198" s="121" t="s">
        <v>814</v>
      </c>
      <c r="B198" s="39" t="s">
        <v>2935</v>
      </c>
      <c r="L198" s="25"/>
      <c r="N198" s="25"/>
    </row>
    <row r="199" spans="1:14" s="39" customFormat="1" ht="15.75">
      <c r="A199" s="121" t="s">
        <v>815</v>
      </c>
      <c r="B199" s="39" t="s">
        <v>2940</v>
      </c>
      <c r="L199" s="25"/>
      <c r="N199" s="25"/>
    </row>
    <row r="200" spans="1:14" s="39" customFormat="1" ht="15.75">
      <c r="A200" s="121" t="s">
        <v>816</v>
      </c>
      <c r="B200" s="39" t="s">
        <v>2952</v>
      </c>
      <c r="L200" s="25"/>
      <c r="N200" s="25"/>
    </row>
    <row r="201" spans="1:14" s="39" customFormat="1" ht="15.75">
      <c r="A201" s="121" t="s">
        <v>814</v>
      </c>
      <c r="B201" s="39" t="s">
        <v>3042</v>
      </c>
      <c r="L201" s="25"/>
      <c r="N201" s="25"/>
    </row>
    <row r="202" spans="1:14" s="39" customFormat="1" ht="15.75">
      <c r="A202" s="121" t="s">
        <v>816</v>
      </c>
      <c r="B202" s="39" t="s">
        <v>3046</v>
      </c>
      <c r="L202" s="25"/>
      <c r="N202" s="25"/>
    </row>
    <row r="203" spans="1:14" s="39" customFormat="1" ht="15.75">
      <c r="A203" s="121" t="s">
        <v>814</v>
      </c>
      <c r="B203" s="39" t="s">
        <v>3063</v>
      </c>
      <c r="L203" s="25"/>
      <c r="N203" s="25"/>
    </row>
    <row r="204" spans="1:14" s="39" customFormat="1" ht="15.75">
      <c r="A204" s="121" t="s">
        <v>815</v>
      </c>
      <c r="B204" s="39" t="s">
        <v>3065</v>
      </c>
      <c r="L204" s="25"/>
      <c r="N204" s="25"/>
    </row>
    <row r="205" spans="1:14" s="39" customFormat="1" ht="15.75">
      <c r="A205" s="121" t="s">
        <v>815</v>
      </c>
      <c r="B205" s="39" t="s">
        <v>3093</v>
      </c>
      <c r="L205" s="25"/>
      <c r="N205" s="25"/>
    </row>
    <row r="206" spans="1:14" s="39" customFormat="1" ht="15.75">
      <c r="A206" s="121" t="s">
        <v>815</v>
      </c>
      <c r="B206" s="39" t="s">
        <v>3101</v>
      </c>
      <c r="L206" s="25"/>
      <c r="N206" s="25"/>
    </row>
    <row r="207" spans="1:14" s="39" customFormat="1" ht="15.75">
      <c r="A207" s="121" t="s">
        <v>816</v>
      </c>
      <c r="B207" s="39" t="s">
        <v>3171</v>
      </c>
      <c r="L207" s="25"/>
      <c r="N207" s="25"/>
    </row>
    <row r="208" spans="1:14" s="39" customFormat="1" ht="15.75">
      <c r="A208" s="121" t="s">
        <v>815</v>
      </c>
      <c r="B208" s="39" t="s">
        <v>3199</v>
      </c>
      <c r="L208" s="25"/>
      <c r="N208" s="25"/>
    </row>
    <row r="209" spans="1:14" s="39" customFormat="1" ht="15.75">
      <c r="A209" s="121" t="s">
        <v>815</v>
      </c>
      <c r="B209" s="39" t="s">
        <v>3201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3213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2025</v>
      </c>
      <c r="L214" s="25"/>
      <c r="N214" s="25"/>
    </row>
    <row r="215" spans="1:14" s="39" customFormat="1" ht="15.75">
      <c r="A215" s="121" t="s">
        <v>814</v>
      </c>
      <c r="B215" s="39" t="s">
        <v>2899</v>
      </c>
      <c r="L215" s="25"/>
      <c r="N215" s="25"/>
    </row>
    <row r="216" spans="1:14" s="39" customFormat="1" ht="15.75">
      <c r="A216" s="121" t="s">
        <v>816</v>
      </c>
      <c r="B216" s="39" t="s">
        <v>2934</v>
      </c>
      <c r="L216" s="25"/>
      <c r="N216" s="25"/>
    </row>
    <row r="217" spans="1:14" s="39" customFormat="1" ht="15.75">
      <c r="A217" s="121" t="s">
        <v>814</v>
      </c>
      <c r="B217" s="39" t="s">
        <v>2940</v>
      </c>
      <c r="L217" s="25"/>
      <c r="N217" s="25"/>
    </row>
    <row r="218" spans="1:14" s="39" customFormat="1" ht="15.75">
      <c r="A218" s="121" t="s">
        <v>815</v>
      </c>
      <c r="B218" s="39" t="s">
        <v>2949</v>
      </c>
      <c r="L218" s="25"/>
      <c r="N218" s="25"/>
    </row>
    <row r="219" spans="1:14" s="39" customFormat="1" ht="15.75">
      <c r="A219" s="121" t="s">
        <v>814</v>
      </c>
      <c r="B219" s="39" t="s">
        <v>3082</v>
      </c>
      <c r="L219" s="25"/>
      <c r="N219" s="25"/>
    </row>
    <row r="220" spans="1:14" s="39" customFormat="1" ht="15.75">
      <c r="A220" s="121" t="s">
        <v>814</v>
      </c>
      <c r="B220" s="39" t="s">
        <v>3091</v>
      </c>
      <c r="L220" s="25"/>
      <c r="N220" s="25"/>
    </row>
    <row r="221" spans="1:14" s="39" customFormat="1" ht="15.75">
      <c r="A221" s="121" t="s">
        <v>816</v>
      </c>
      <c r="B221" s="39" t="s">
        <v>3122</v>
      </c>
      <c r="L221" s="25"/>
      <c r="N221" s="25"/>
    </row>
    <row r="222" spans="1:14" s="39" customFormat="1" ht="15.75">
      <c r="A222" s="121" t="s">
        <v>814</v>
      </c>
      <c r="B222" s="39" t="s">
        <v>3211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2896</v>
      </c>
      <c r="L226" s="26"/>
      <c r="N226" s="26"/>
    </row>
    <row r="227" spans="1:14" s="39" customFormat="1" ht="15.75">
      <c r="A227" s="121" t="s">
        <v>815</v>
      </c>
      <c r="B227" s="39" t="s">
        <v>2908</v>
      </c>
      <c r="L227" s="26"/>
      <c r="N227" s="26"/>
    </row>
    <row r="228" spans="1:14" s="39" customFormat="1" ht="15.75">
      <c r="A228" s="121" t="s">
        <v>816</v>
      </c>
      <c r="B228" s="39" t="s">
        <v>2920</v>
      </c>
      <c r="L228" s="26"/>
      <c r="N228" s="26"/>
    </row>
    <row r="229" spans="1:14" s="39" customFormat="1" ht="15.75">
      <c r="A229" s="121" t="s">
        <v>815</v>
      </c>
      <c r="B229" s="39" t="s">
        <v>2957</v>
      </c>
      <c r="L229" s="26"/>
      <c r="N229" s="26"/>
    </row>
    <row r="230" spans="1:14" s="39" customFormat="1" ht="15.75">
      <c r="A230" s="121" t="s">
        <v>815</v>
      </c>
      <c r="B230" s="39" t="s">
        <v>3044</v>
      </c>
      <c r="L230" s="26"/>
      <c r="N230" s="26"/>
    </row>
    <row r="231" spans="1:14" s="39" customFormat="1" ht="15.75">
      <c r="A231" s="121" t="s">
        <v>816</v>
      </c>
      <c r="B231" s="39" t="s">
        <v>3047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2019</v>
      </c>
      <c r="L234" s="26"/>
      <c r="N234" s="26"/>
    </row>
    <row r="235" spans="1:14" s="39" customFormat="1" ht="15.75">
      <c r="A235" s="121" t="s">
        <v>816</v>
      </c>
      <c r="B235" s="39" t="s">
        <v>2886</v>
      </c>
      <c r="L235" s="26"/>
      <c r="N235" s="26"/>
    </row>
    <row r="236" spans="1:14" s="39" customFormat="1" ht="15.75">
      <c r="A236" s="121" t="s">
        <v>814</v>
      </c>
      <c r="B236" s="39" t="s">
        <v>2897</v>
      </c>
      <c r="L236" s="26"/>
      <c r="N236" s="26"/>
    </row>
    <row r="237" spans="1:14" s="39" customFormat="1" ht="15.75">
      <c r="A237" s="121" t="s">
        <v>815</v>
      </c>
      <c r="B237" s="39" t="s">
        <v>2954</v>
      </c>
      <c r="L237" s="26"/>
      <c r="N237" s="26"/>
    </row>
    <row r="238" spans="1:14" s="39" customFormat="1" ht="15.75">
      <c r="A238" s="121" t="s">
        <v>816</v>
      </c>
      <c r="B238" s="39" t="s">
        <v>2975</v>
      </c>
      <c r="L238" s="26"/>
      <c r="N238" s="26"/>
    </row>
    <row r="239" spans="1:14" s="39" customFormat="1" ht="15.75">
      <c r="A239" s="121" t="s">
        <v>815</v>
      </c>
      <c r="B239" s="39" t="s">
        <v>3039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2879</v>
      </c>
      <c r="L243" s="25"/>
    </row>
    <row r="244" spans="1:14" s="39" customFormat="1" ht="15.75">
      <c r="A244" s="121" t="s">
        <v>816</v>
      </c>
      <c r="B244" s="39" t="s">
        <v>2922</v>
      </c>
      <c r="L244" s="25"/>
    </row>
    <row r="245" spans="1:14" s="39" customFormat="1" ht="15.75">
      <c r="A245" s="121" t="s">
        <v>816</v>
      </c>
      <c r="B245" s="39" t="s">
        <v>3061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2026</v>
      </c>
      <c r="L248" s="25"/>
    </row>
    <row r="249" spans="1:14" s="39" customFormat="1" ht="15.75">
      <c r="A249" s="121" t="s">
        <v>814</v>
      </c>
      <c r="B249" s="39" t="s">
        <v>2952</v>
      </c>
      <c r="L249" s="25"/>
    </row>
    <row r="250" spans="1:14" s="39" customFormat="1" ht="15.75">
      <c r="A250" s="121" t="s">
        <v>814</v>
      </c>
      <c r="B250" s="39" t="s">
        <v>2998</v>
      </c>
      <c r="L250" s="25"/>
    </row>
    <row r="251" spans="1:14" s="39" customFormat="1" ht="15.75">
      <c r="A251" s="121" t="s">
        <v>816</v>
      </c>
      <c r="B251" s="39" t="s">
        <v>3067</v>
      </c>
      <c r="L251" s="25"/>
    </row>
    <row r="252" spans="1:14" s="39" customFormat="1" ht="15.75">
      <c r="A252" s="121" t="s">
        <v>816</v>
      </c>
      <c r="B252" s="39" t="s">
        <v>3072</v>
      </c>
      <c r="L252" s="25"/>
    </row>
    <row r="253" spans="1:14" s="39" customFormat="1" ht="15.75">
      <c r="A253" s="121" t="s">
        <v>815</v>
      </c>
      <c r="B253" s="39" t="s">
        <v>3122</v>
      </c>
      <c r="L253" s="25"/>
    </row>
    <row r="254" spans="1:14" s="39" customFormat="1" ht="15.75">
      <c r="A254" s="121" t="s">
        <v>815</v>
      </c>
      <c r="B254" s="39" t="s">
        <v>3174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2885</v>
      </c>
      <c r="L258" s="26"/>
      <c r="M258" s="198"/>
    </row>
    <row r="259" spans="1:13" s="39" customFormat="1" ht="15.75">
      <c r="A259" s="121" t="s">
        <v>815</v>
      </c>
      <c r="B259" s="39" t="s">
        <v>2891</v>
      </c>
      <c r="L259" s="26"/>
      <c r="M259" s="198"/>
    </row>
    <row r="260" spans="1:13" s="39" customFormat="1" ht="15.75">
      <c r="A260" s="121" t="s">
        <v>814</v>
      </c>
      <c r="B260" s="39" t="s">
        <v>2893</v>
      </c>
      <c r="L260" s="26"/>
      <c r="M260" s="198"/>
    </row>
    <row r="261" spans="1:13" s="39" customFormat="1" ht="15.75">
      <c r="A261" s="121" t="s">
        <v>816</v>
      </c>
      <c r="B261" s="39" t="s">
        <v>2904</v>
      </c>
      <c r="L261" s="26"/>
      <c r="M261" s="198"/>
    </row>
    <row r="262" spans="1:13" s="39" customFormat="1" ht="15.75">
      <c r="A262" s="121" t="s">
        <v>815</v>
      </c>
      <c r="B262" s="39" t="s">
        <v>2998</v>
      </c>
      <c r="L262" s="26"/>
      <c r="M262" s="198"/>
    </row>
    <row r="263" spans="1:13" s="39" customFormat="1" ht="15.75">
      <c r="A263" s="121" t="s">
        <v>814</v>
      </c>
      <c r="B263" s="39" t="s">
        <v>3003</v>
      </c>
      <c r="L263" s="26"/>
      <c r="M263" s="198"/>
    </row>
    <row r="264" spans="1:13" s="39" customFormat="1" ht="15.75">
      <c r="A264" s="121" t="s">
        <v>814</v>
      </c>
      <c r="B264" s="39" t="s">
        <v>3112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2919</v>
      </c>
      <c r="L268" s="21"/>
    </row>
    <row r="269" spans="1:13" s="39" customFormat="1" ht="15.75">
      <c r="A269" s="121" t="s">
        <v>815</v>
      </c>
      <c r="B269" s="39" t="s">
        <v>2960</v>
      </c>
      <c r="L269" s="21"/>
    </row>
    <row r="270" spans="1:13" s="39" customFormat="1" ht="15.75">
      <c r="A270" s="121" t="s">
        <v>814</v>
      </c>
      <c r="B270" s="39" t="s">
        <v>3058</v>
      </c>
      <c r="L270" s="21"/>
    </row>
    <row r="271" spans="1:13" s="39" customFormat="1" ht="15.75">
      <c r="A271" s="121" t="s">
        <v>816</v>
      </c>
      <c r="B271" s="39" t="s">
        <v>3094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2012</v>
      </c>
      <c r="L274" s="21"/>
    </row>
    <row r="275" spans="1:12" s="39" customFormat="1" ht="15.75">
      <c r="A275" s="121" t="s">
        <v>814</v>
      </c>
      <c r="B275" s="39" t="s">
        <v>2938</v>
      </c>
      <c r="L275" s="21"/>
    </row>
    <row r="276" spans="1:12" s="39" customFormat="1" ht="15.75">
      <c r="A276" s="121" t="s">
        <v>815</v>
      </c>
      <c r="B276" s="39" t="s">
        <v>2944</v>
      </c>
      <c r="L276" s="21"/>
    </row>
    <row r="277" spans="1:12" s="39" customFormat="1" ht="15.75">
      <c r="A277" s="121" t="s">
        <v>814</v>
      </c>
      <c r="B277" s="39" t="s">
        <v>2953</v>
      </c>
      <c r="L277" s="21"/>
    </row>
    <row r="278" spans="1:12" s="39" customFormat="1" ht="15.75">
      <c r="A278" s="121" t="s">
        <v>815</v>
      </c>
      <c r="B278" s="39" t="s">
        <v>2956</v>
      </c>
      <c r="L278" s="21"/>
    </row>
    <row r="279" spans="1:12" s="39" customFormat="1" ht="15.75">
      <c r="A279" s="121" t="s">
        <v>816</v>
      </c>
      <c r="B279" s="39" t="s">
        <v>2960</v>
      </c>
      <c r="L279" s="21"/>
    </row>
    <row r="280" spans="1:12" s="39" customFormat="1" ht="15.75">
      <c r="A280" s="121" t="s">
        <v>814</v>
      </c>
      <c r="B280" s="39" t="s">
        <v>2963</v>
      </c>
      <c r="L280" s="21"/>
    </row>
    <row r="281" spans="1:12" s="39" customFormat="1" ht="15.75">
      <c r="A281" s="121" t="s">
        <v>815</v>
      </c>
      <c r="B281" s="39" t="s">
        <v>3004</v>
      </c>
      <c r="L281" s="21"/>
    </row>
    <row r="282" spans="1:12" s="39" customFormat="1" ht="15.75">
      <c r="A282" s="121" t="s">
        <v>816</v>
      </c>
      <c r="B282" s="39" t="s">
        <v>3013</v>
      </c>
      <c r="L282" s="21"/>
    </row>
    <row r="283" spans="1:12" s="39" customFormat="1" ht="15.75">
      <c r="A283" s="121" t="s">
        <v>814</v>
      </c>
      <c r="B283" s="39" t="s">
        <v>3033</v>
      </c>
      <c r="L283" s="21"/>
    </row>
    <row r="284" spans="1:12" s="39" customFormat="1" ht="15.75">
      <c r="A284" s="121" t="s">
        <v>816</v>
      </c>
      <c r="B284" s="39" t="s">
        <v>3042</v>
      </c>
      <c r="L284" s="21"/>
    </row>
    <row r="285" spans="1:12" s="39" customFormat="1" ht="15.75">
      <c r="A285" s="121" t="s">
        <v>814</v>
      </c>
      <c r="B285" s="39" t="s">
        <v>3060</v>
      </c>
      <c r="L285" s="21"/>
    </row>
    <row r="286" spans="1:12" s="39" customFormat="1" ht="15.75">
      <c r="A286" s="121" t="s">
        <v>816</v>
      </c>
      <c r="B286" s="39" t="s">
        <v>3065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2879</v>
      </c>
    </row>
    <row r="291" spans="1:2" s="39" customFormat="1" ht="15.75">
      <c r="A291" s="121" t="s">
        <v>815</v>
      </c>
      <c r="B291" s="39" t="s">
        <v>2920</v>
      </c>
    </row>
    <row r="292" spans="1:2" s="39" customFormat="1" ht="15.75">
      <c r="A292" s="121" t="s">
        <v>815</v>
      </c>
      <c r="B292" s="39" t="s">
        <v>2967</v>
      </c>
    </row>
    <row r="293" spans="1:2" s="39" customFormat="1" ht="15.75">
      <c r="A293" s="121" t="s">
        <v>816</v>
      </c>
      <c r="B293" s="39" t="s">
        <v>2974</v>
      </c>
    </row>
    <row r="294" spans="1:2" s="39" customFormat="1" ht="15.75">
      <c r="A294" s="121" t="s">
        <v>814</v>
      </c>
      <c r="B294" s="39" t="s">
        <v>2976</v>
      </c>
    </row>
    <row r="295" spans="1:2" s="39" customFormat="1" ht="15.75">
      <c r="A295" s="121" t="s">
        <v>814</v>
      </c>
      <c r="B295" s="39" t="s">
        <v>3006</v>
      </c>
    </row>
    <row r="296" spans="1:2" s="39" customFormat="1" ht="15.75">
      <c r="A296" s="121" t="s">
        <v>815</v>
      </c>
      <c r="B296" s="39" t="s">
        <v>3040</v>
      </c>
    </row>
    <row r="297" spans="1:2" s="39" customFormat="1" ht="15.75">
      <c r="A297" s="121" t="s">
        <v>815</v>
      </c>
      <c r="B297" s="39" t="s">
        <v>3203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2936</v>
      </c>
    </row>
    <row r="302" spans="1:2" s="39" customFormat="1" ht="15.75">
      <c r="A302" s="121" t="s">
        <v>814</v>
      </c>
      <c r="B302" s="39" t="s">
        <v>2944</v>
      </c>
    </row>
    <row r="303" spans="1:2" s="39" customFormat="1" ht="15.75">
      <c r="A303" s="121" t="s">
        <v>815</v>
      </c>
      <c r="B303" s="39" t="s">
        <v>3060</v>
      </c>
    </row>
    <row r="304" spans="1:2" s="39" customFormat="1" ht="15.75">
      <c r="A304" s="121" t="s">
        <v>816</v>
      </c>
      <c r="B304" s="39" t="s">
        <v>3079</v>
      </c>
    </row>
    <row r="305" spans="1:2" s="39" customFormat="1" ht="15.75">
      <c r="A305" s="121" t="s">
        <v>816</v>
      </c>
      <c r="B305" s="39" t="s">
        <v>3197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2878</v>
      </c>
    </row>
    <row r="310" spans="1:2" s="39" customFormat="1" ht="15.75">
      <c r="A310" s="121" t="s">
        <v>815</v>
      </c>
      <c r="B310" s="39" t="s">
        <v>2880</v>
      </c>
    </row>
    <row r="311" spans="1:2" s="39" customFormat="1" ht="15.75">
      <c r="A311" s="121" t="s">
        <v>814</v>
      </c>
      <c r="B311" s="39" t="s">
        <v>2920</v>
      </c>
    </row>
    <row r="312" spans="1:2" s="39" customFormat="1" ht="15.75">
      <c r="A312" s="121" t="s">
        <v>814</v>
      </c>
      <c r="B312" s="39" t="s">
        <v>2954</v>
      </c>
    </row>
    <row r="313" spans="1:2" s="39" customFormat="1" ht="15.75">
      <c r="A313" s="121" t="s">
        <v>816</v>
      </c>
      <c r="B313" s="39" t="s">
        <v>2965</v>
      </c>
    </row>
    <row r="314" spans="1:2" s="39" customFormat="1" ht="15.75">
      <c r="A314" s="121" t="s">
        <v>816</v>
      </c>
      <c r="B314" s="39" t="s">
        <v>3101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2968</v>
      </c>
    </row>
    <row r="319" spans="1:2" s="39" customFormat="1" ht="15.75">
      <c r="A319" s="121" t="s">
        <v>816</v>
      </c>
      <c r="B319" s="39" t="s">
        <v>2973</v>
      </c>
    </row>
    <row r="320" spans="1:2" s="39" customFormat="1" ht="15.75">
      <c r="A320" s="121" t="s">
        <v>815</v>
      </c>
      <c r="B320" s="39" t="s">
        <v>2987</v>
      </c>
    </row>
    <row r="321" spans="1:2" s="39" customFormat="1" ht="15.75">
      <c r="A321" s="121" t="s">
        <v>816</v>
      </c>
      <c r="B321" s="39" t="s">
        <v>2994</v>
      </c>
    </row>
    <row r="322" spans="1:2" s="39" customFormat="1" ht="15.75">
      <c r="A322" s="121" t="s">
        <v>814</v>
      </c>
      <c r="B322" s="39" t="s">
        <v>3032</v>
      </c>
    </row>
    <row r="323" spans="1:2" s="39" customFormat="1" ht="15.75">
      <c r="A323" s="121" t="s">
        <v>816</v>
      </c>
      <c r="B323" s="39" t="s">
        <v>3034</v>
      </c>
    </row>
    <row r="324" spans="1:2" s="39" customFormat="1" ht="15.75">
      <c r="A324" s="121" t="s">
        <v>815</v>
      </c>
      <c r="B324" s="39" t="s">
        <v>3075</v>
      </c>
    </row>
    <row r="325" spans="1:2" s="39" customFormat="1" ht="15.75">
      <c r="A325" s="121" t="s">
        <v>814</v>
      </c>
      <c r="B325" s="39" t="s">
        <v>3076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2008</v>
      </c>
    </row>
    <row r="329" spans="1:2" s="39" customFormat="1" ht="15.75">
      <c r="A329" s="121" t="s">
        <v>816</v>
      </c>
      <c r="B329" s="39" t="s">
        <v>2902</v>
      </c>
    </row>
    <row r="330" spans="1:2" s="39" customFormat="1" ht="15.75">
      <c r="A330" s="121" t="s">
        <v>814</v>
      </c>
      <c r="B330" s="39" t="s">
        <v>2915</v>
      </c>
    </row>
    <row r="331" spans="1:2" s="39" customFormat="1" ht="15.75">
      <c r="A331" s="121" t="s">
        <v>815</v>
      </c>
      <c r="B331" s="39" t="s">
        <v>2919</v>
      </c>
    </row>
    <row r="332" spans="1:2" s="39" customFormat="1" ht="15.75">
      <c r="A332" s="121" t="s">
        <v>815</v>
      </c>
      <c r="B332" s="39" t="s">
        <v>2936</v>
      </c>
    </row>
    <row r="333" spans="1:2" s="39" customFormat="1" ht="15.75">
      <c r="A333" s="121" t="s">
        <v>816</v>
      </c>
      <c r="B333" s="39" t="s">
        <v>2944</v>
      </c>
    </row>
    <row r="334" spans="1:2" s="39" customFormat="1" ht="15.75">
      <c r="A334" s="121" t="s">
        <v>815</v>
      </c>
      <c r="B334" s="39" t="s">
        <v>2945</v>
      </c>
    </row>
    <row r="335" spans="1:2" s="39" customFormat="1" ht="15.75">
      <c r="A335" s="121" t="s">
        <v>814</v>
      </c>
      <c r="B335" s="39" t="s">
        <v>2946</v>
      </c>
    </row>
    <row r="336" spans="1:2" s="39" customFormat="1" ht="15.75">
      <c r="A336" s="121" t="s">
        <v>815</v>
      </c>
      <c r="B336" s="39" t="s">
        <v>2961</v>
      </c>
    </row>
    <row r="337" spans="1:15" s="39" customFormat="1" ht="15.75">
      <c r="A337" s="121" t="s">
        <v>816</v>
      </c>
      <c r="B337" s="39" t="s">
        <v>2987</v>
      </c>
    </row>
    <row r="338" spans="1:15" s="39" customFormat="1" ht="15.75">
      <c r="A338" s="121" t="s">
        <v>815</v>
      </c>
      <c r="B338" s="39" t="s">
        <v>2997</v>
      </c>
    </row>
    <row r="339" spans="1:15" s="39" customFormat="1" ht="15.75">
      <c r="A339" s="121" t="s">
        <v>815</v>
      </c>
      <c r="B339" s="39" t="s">
        <v>3028</v>
      </c>
    </row>
    <row r="340" spans="1:15" s="39" customFormat="1" ht="15.75">
      <c r="A340" s="121" t="s">
        <v>815</v>
      </c>
      <c r="B340" s="39" t="s">
        <v>3051</v>
      </c>
    </row>
    <row r="341" spans="1:15" s="39" customFormat="1" ht="15.75">
      <c r="A341" s="121" t="s">
        <v>815</v>
      </c>
      <c r="B341" s="39" t="s">
        <v>3053</v>
      </c>
    </row>
    <row r="342" spans="1:15" s="39" customFormat="1" ht="15.75">
      <c r="A342" s="121" t="s">
        <v>814</v>
      </c>
      <c r="B342" s="39" t="s">
        <v>3057</v>
      </c>
    </row>
    <row r="343" spans="1:15" s="39" customFormat="1" ht="15.75">
      <c r="A343" s="121" t="s">
        <v>816</v>
      </c>
      <c r="B343" s="39" t="s">
        <v>3063</v>
      </c>
    </row>
    <row r="344" spans="1:15" s="39" customFormat="1" ht="15.75">
      <c r="A344" s="121" t="s">
        <v>816</v>
      </c>
      <c r="B344" s="39" t="s">
        <v>3078</v>
      </c>
    </row>
    <row r="345" spans="1:15" s="39" customFormat="1" ht="15.75">
      <c r="A345" s="121" t="s">
        <v>814</v>
      </c>
      <c r="B345" s="39" t="s">
        <v>3101</v>
      </c>
    </row>
    <row r="346" spans="1:15" s="39" customFormat="1" ht="15.75">
      <c r="A346" s="121" t="s">
        <v>814</v>
      </c>
      <c r="B346" s="39" t="s">
        <v>3212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2881</v>
      </c>
      <c r="K350" s="17"/>
      <c r="M350" s="10"/>
      <c r="O350" s="94"/>
    </row>
    <row r="351" spans="1:15" ht="15.75">
      <c r="A351" s="121" t="s">
        <v>815</v>
      </c>
      <c r="B351" s="39" t="s">
        <v>2884</v>
      </c>
      <c r="K351" s="17"/>
      <c r="M351" s="10"/>
      <c r="O351" s="94"/>
    </row>
    <row r="352" spans="1:15" ht="15.75">
      <c r="A352" s="121" t="s">
        <v>816</v>
      </c>
      <c r="B352" s="39" t="s">
        <v>2896</v>
      </c>
      <c r="K352" s="17"/>
      <c r="M352" s="10"/>
      <c r="O352" s="94"/>
    </row>
    <row r="353" spans="1:15" ht="15.75">
      <c r="A353" s="121" t="s">
        <v>814</v>
      </c>
      <c r="B353" s="39" t="s">
        <v>2908</v>
      </c>
      <c r="K353" s="17"/>
      <c r="M353" s="10"/>
      <c r="O353" s="94"/>
    </row>
    <row r="354" spans="1:15" ht="15.75">
      <c r="A354" s="121" t="s">
        <v>815</v>
      </c>
      <c r="B354" s="39" t="s">
        <v>2937</v>
      </c>
      <c r="K354" s="17"/>
      <c r="M354" s="10"/>
      <c r="O354" s="94"/>
    </row>
    <row r="355" spans="1:15" ht="15.75">
      <c r="A355" s="121" t="s">
        <v>814</v>
      </c>
      <c r="B355" s="39" t="s">
        <v>2948</v>
      </c>
      <c r="K355" s="17"/>
      <c r="M355" s="10"/>
      <c r="O355" s="94"/>
    </row>
    <row r="356" spans="1:15" ht="15.75">
      <c r="A356" s="121" t="s">
        <v>815</v>
      </c>
      <c r="B356" s="39" t="s">
        <v>2996</v>
      </c>
      <c r="K356" s="17"/>
      <c r="M356" s="10"/>
      <c r="O356" s="94"/>
    </row>
    <row r="357" spans="1:15" ht="15.75">
      <c r="A357" s="121" t="s">
        <v>814</v>
      </c>
      <c r="B357" s="39" t="s">
        <v>3005</v>
      </c>
      <c r="K357" s="17"/>
      <c r="M357" s="10"/>
      <c r="O357" s="94"/>
    </row>
    <row r="358" spans="1:15" ht="15.75">
      <c r="A358" s="121" t="s">
        <v>815</v>
      </c>
      <c r="B358" s="39" t="s">
        <v>3013</v>
      </c>
      <c r="K358" s="17"/>
      <c r="M358" s="10"/>
      <c r="O358" s="94"/>
    </row>
    <row r="359" spans="1:15" ht="15.75">
      <c r="A359" s="121" t="s">
        <v>814</v>
      </c>
      <c r="B359" s="39" t="s">
        <v>3015</v>
      </c>
      <c r="K359" s="17"/>
      <c r="M359" s="10"/>
      <c r="O359" s="94"/>
    </row>
    <row r="360" spans="1:15" ht="15.75">
      <c r="A360" s="121" t="s">
        <v>814</v>
      </c>
      <c r="B360" s="39" t="s">
        <v>3016</v>
      </c>
      <c r="K360" s="17"/>
      <c r="M360" s="10"/>
      <c r="O360" s="94"/>
    </row>
    <row r="361" spans="1:15" ht="15.75">
      <c r="A361" s="121" t="s">
        <v>815</v>
      </c>
      <c r="B361" s="39" t="s">
        <v>3021</v>
      </c>
      <c r="K361" s="17"/>
      <c r="M361" s="10"/>
      <c r="O361" s="94"/>
    </row>
    <row r="362" spans="1:15" ht="15.75">
      <c r="A362" s="121" t="s">
        <v>814</v>
      </c>
      <c r="B362" s="39" t="s">
        <v>3024</v>
      </c>
      <c r="K362" s="17"/>
      <c r="M362" s="10"/>
      <c r="O362" s="94"/>
    </row>
    <row r="363" spans="1:15" ht="15.75">
      <c r="A363" s="121" t="s">
        <v>816</v>
      </c>
      <c r="B363" s="39" t="s">
        <v>3025</v>
      </c>
      <c r="K363" s="17"/>
      <c r="M363" s="10"/>
      <c r="O363" s="94"/>
    </row>
    <row r="364" spans="1:15" ht="15.75">
      <c r="A364" s="121" t="s">
        <v>814</v>
      </c>
      <c r="B364" s="39" t="s">
        <v>3029</v>
      </c>
      <c r="K364" s="17"/>
      <c r="M364" s="10"/>
      <c r="O364" s="94"/>
    </row>
    <row r="365" spans="1:15" ht="15.75">
      <c r="A365" s="121" t="s">
        <v>814</v>
      </c>
      <c r="B365" s="39" t="s">
        <v>3030</v>
      </c>
      <c r="K365" s="17"/>
      <c r="M365" s="10"/>
      <c r="O365" s="94"/>
    </row>
    <row r="366" spans="1:15" ht="15.75">
      <c r="A366" s="121" t="s">
        <v>814</v>
      </c>
      <c r="B366" s="39" t="s">
        <v>3035</v>
      </c>
      <c r="K366" s="17"/>
      <c r="M366" s="10"/>
      <c r="O366" s="94"/>
    </row>
    <row r="367" spans="1:15" ht="15.75">
      <c r="A367" s="121" t="s">
        <v>815</v>
      </c>
      <c r="B367" s="39" t="s">
        <v>3043</v>
      </c>
      <c r="K367" s="17"/>
      <c r="M367" s="10"/>
      <c r="O367" s="94"/>
    </row>
    <row r="368" spans="1:15" ht="15.75">
      <c r="A368" s="121" t="s">
        <v>816</v>
      </c>
      <c r="B368" s="39" t="s">
        <v>3064</v>
      </c>
      <c r="K368" s="17"/>
      <c r="M368" s="10"/>
      <c r="O368" s="94"/>
    </row>
    <row r="369" spans="1:15" ht="15.75">
      <c r="A369" s="121" t="s">
        <v>816</v>
      </c>
      <c r="B369" s="39" t="s">
        <v>3075</v>
      </c>
      <c r="K369" s="17"/>
      <c r="M369" s="10"/>
      <c r="O369" s="94"/>
    </row>
    <row r="370" spans="1:15" ht="15.75">
      <c r="A370" s="121" t="s">
        <v>816</v>
      </c>
      <c r="B370" s="39" t="s">
        <v>3200</v>
      </c>
      <c r="K370" s="17"/>
      <c r="M370" s="10"/>
      <c r="O370" s="94"/>
    </row>
    <row r="371" spans="1:15" ht="15.75">
      <c r="A371" s="121" t="s">
        <v>816</v>
      </c>
      <c r="B371" s="39" t="s">
        <v>3208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2917</v>
      </c>
      <c r="K375" s="10"/>
      <c r="M375" s="17"/>
      <c r="O375" s="93"/>
    </row>
    <row r="376" spans="1:15" ht="15.75">
      <c r="A376" s="121" t="s">
        <v>815</v>
      </c>
      <c r="B376" s="39" t="s">
        <v>2918</v>
      </c>
      <c r="K376" s="10"/>
      <c r="M376" s="17"/>
      <c r="O376" s="93"/>
    </row>
    <row r="377" spans="1:15" ht="15.75">
      <c r="A377" s="121" t="s">
        <v>815</v>
      </c>
      <c r="B377" s="39" t="s">
        <v>2921</v>
      </c>
      <c r="K377" s="10"/>
      <c r="M377" s="17"/>
      <c r="O377" s="93"/>
    </row>
    <row r="378" spans="1:15" ht="15.75">
      <c r="A378" s="121" t="s">
        <v>816</v>
      </c>
      <c r="B378" s="39" t="s">
        <v>2996</v>
      </c>
      <c r="K378" s="10"/>
      <c r="M378" s="17"/>
      <c r="O378" s="93"/>
    </row>
    <row r="379" spans="1:15" ht="15.75">
      <c r="A379" s="121" t="s">
        <v>816</v>
      </c>
      <c r="B379" s="39" t="s">
        <v>2997</v>
      </c>
      <c r="K379" s="10"/>
      <c r="M379" s="17"/>
      <c r="O379" s="93"/>
    </row>
    <row r="380" spans="1:15" ht="15.75">
      <c r="A380" s="121" t="s">
        <v>814</v>
      </c>
      <c r="B380" s="39" t="s">
        <v>3004</v>
      </c>
      <c r="K380" s="10"/>
      <c r="M380" s="17"/>
      <c r="O380" s="93"/>
    </row>
    <row r="381" spans="1:15" ht="15.75">
      <c r="A381" s="121" t="s">
        <v>815</v>
      </c>
      <c r="B381" s="39" t="s">
        <v>3014</v>
      </c>
      <c r="K381" s="10"/>
      <c r="M381" s="17"/>
      <c r="O381" s="93"/>
    </row>
    <row r="382" spans="1:15" ht="15.75">
      <c r="A382" s="121" t="s">
        <v>815</v>
      </c>
      <c r="B382" s="39" t="s">
        <v>3018</v>
      </c>
      <c r="K382" s="10"/>
      <c r="M382" s="17"/>
      <c r="O382" s="93"/>
    </row>
    <row r="383" spans="1:15" ht="15.75">
      <c r="A383" s="121" t="s">
        <v>816</v>
      </c>
      <c r="B383" s="39" t="s">
        <v>3019</v>
      </c>
      <c r="K383" s="10"/>
      <c r="M383" s="17"/>
      <c r="O383" s="93"/>
    </row>
    <row r="384" spans="1:15" ht="15.75">
      <c r="A384" s="121" t="s">
        <v>816</v>
      </c>
      <c r="B384" s="39" t="s">
        <v>3051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2895</v>
      </c>
      <c r="K388" s="93"/>
      <c r="M388" s="92"/>
    </row>
    <row r="389" spans="1:15" ht="15.75">
      <c r="A389" s="121" t="s">
        <v>814</v>
      </c>
      <c r="B389" s="39" t="s">
        <v>2917</v>
      </c>
      <c r="K389" s="93"/>
      <c r="M389" s="92"/>
    </row>
    <row r="390" spans="1:15" ht="15.75">
      <c r="A390" s="121" t="s">
        <v>814</v>
      </c>
      <c r="B390" s="39" t="s">
        <v>2931</v>
      </c>
      <c r="K390" s="93"/>
      <c r="M390" s="92"/>
    </row>
    <row r="391" spans="1:15" ht="15.75">
      <c r="A391" s="121" t="s">
        <v>816</v>
      </c>
      <c r="B391" s="39" t="s">
        <v>2977</v>
      </c>
      <c r="K391" s="93"/>
      <c r="M391" s="92"/>
    </row>
    <row r="392" spans="1:15" ht="15.75">
      <c r="A392" s="121" t="s">
        <v>815</v>
      </c>
      <c r="B392" s="39" t="s">
        <v>2979</v>
      </c>
      <c r="K392" s="93"/>
      <c r="M392" s="92"/>
    </row>
    <row r="393" spans="1:15" ht="15.75">
      <c r="A393" s="121" t="s">
        <v>815</v>
      </c>
      <c r="B393" s="39" t="s">
        <v>2981</v>
      </c>
      <c r="K393" s="93"/>
      <c r="M393" s="92"/>
    </row>
    <row r="394" spans="1:15" ht="15.75">
      <c r="A394" s="121" t="s">
        <v>814</v>
      </c>
      <c r="B394" s="39" t="s">
        <v>3040</v>
      </c>
      <c r="K394" s="93"/>
      <c r="M394" s="92"/>
    </row>
    <row r="395" spans="1:15" ht="15.75">
      <c r="A395" s="121" t="s">
        <v>814</v>
      </c>
      <c r="B395" s="39" t="s">
        <v>3044</v>
      </c>
      <c r="K395" s="93"/>
      <c r="M395" s="92"/>
    </row>
    <row r="396" spans="1:15" ht="15.75">
      <c r="A396" s="121" t="s">
        <v>814</v>
      </c>
      <c r="B396" s="39" t="s">
        <v>3100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2890</v>
      </c>
      <c r="K400" s="197"/>
      <c r="M400" s="199"/>
    </row>
    <row r="401" spans="1:13" s="39" customFormat="1" ht="15.75">
      <c r="A401" s="121" t="s">
        <v>815</v>
      </c>
      <c r="B401" s="39" t="s">
        <v>2892</v>
      </c>
      <c r="K401" s="197"/>
      <c r="M401" s="199"/>
    </row>
    <row r="402" spans="1:13" s="39" customFormat="1" ht="15.75">
      <c r="A402" s="121" t="s">
        <v>815</v>
      </c>
      <c r="B402" s="39" t="s">
        <v>2946</v>
      </c>
      <c r="K402" s="197"/>
      <c r="M402" s="199"/>
    </row>
    <row r="403" spans="1:13" s="39" customFormat="1" ht="15.75">
      <c r="A403" s="121" t="s">
        <v>814</v>
      </c>
      <c r="B403" s="39" t="s">
        <v>2990</v>
      </c>
      <c r="K403" s="197"/>
      <c r="M403" s="199"/>
    </row>
    <row r="404" spans="1:13" s="39" customFormat="1" ht="15.75">
      <c r="A404" s="121" t="s">
        <v>814</v>
      </c>
      <c r="B404" s="39" t="s">
        <v>3002</v>
      </c>
      <c r="K404" s="197"/>
      <c r="M404" s="199"/>
    </row>
    <row r="405" spans="1:13" s="39" customFormat="1" ht="15.75">
      <c r="A405" s="121" t="s">
        <v>815</v>
      </c>
      <c r="B405" s="39" t="s">
        <v>3033</v>
      </c>
      <c r="K405" s="197"/>
      <c r="M405" s="199"/>
    </row>
    <row r="406" spans="1:13" s="39" customFormat="1" ht="15.75">
      <c r="A406" s="121" t="s">
        <v>816</v>
      </c>
      <c r="B406" s="39" t="s">
        <v>3042</v>
      </c>
      <c r="K406" s="197"/>
      <c r="M406" s="199"/>
    </row>
    <row r="407" spans="1:13" s="39" customFormat="1" ht="15.75">
      <c r="A407" s="121" t="s">
        <v>814</v>
      </c>
      <c r="B407" s="39" t="s">
        <v>3098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2886</v>
      </c>
      <c r="K411" s="10"/>
    </row>
    <row r="412" spans="1:13" ht="15.75">
      <c r="A412" s="121" t="s">
        <v>816</v>
      </c>
      <c r="B412" s="39" t="s">
        <v>2887</v>
      </c>
      <c r="K412" s="10"/>
    </row>
    <row r="413" spans="1:13" ht="15.75">
      <c r="A413" s="121" t="s">
        <v>815</v>
      </c>
      <c r="B413" s="39" t="s">
        <v>2893</v>
      </c>
      <c r="K413" s="10"/>
    </row>
    <row r="414" spans="1:13" ht="15.75">
      <c r="A414" s="121" t="s">
        <v>814</v>
      </c>
      <c r="B414" s="39" t="s">
        <v>2962</v>
      </c>
      <c r="K414" s="10"/>
    </row>
    <row r="415" spans="1:13" ht="15.75">
      <c r="A415" s="121" t="s">
        <v>814</v>
      </c>
      <c r="B415" s="39" t="s">
        <v>3002</v>
      </c>
      <c r="K415" s="10"/>
    </row>
    <row r="416" spans="1:13" ht="15.75">
      <c r="A416" s="121" t="s">
        <v>814</v>
      </c>
      <c r="B416" s="39" t="s">
        <v>3018</v>
      </c>
      <c r="K416" s="10"/>
    </row>
    <row r="417" spans="1:11" ht="15.75">
      <c r="A417" s="121" t="s">
        <v>816</v>
      </c>
      <c r="B417" s="39" t="s">
        <v>3024</v>
      </c>
      <c r="K417" s="10"/>
    </row>
    <row r="418" spans="1:11" ht="15.75">
      <c r="A418" s="121" t="s">
        <v>816</v>
      </c>
      <c r="B418" s="39" t="s">
        <v>3035</v>
      </c>
      <c r="K418" s="10"/>
    </row>
    <row r="419" spans="1:11" ht="15.75">
      <c r="A419" s="121" t="s">
        <v>816</v>
      </c>
      <c r="B419" s="39" t="s">
        <v>3069</v>
      </c>
      <c r="K419" s="10"/>
    </row>
    <row r="420" spans="1:11" ht="15.75">
      <c r="A420" s="121" t="s">
        <v>816</v>
      </c>
      <c r="B420" s="39" t="s">
        <v>3112</v>
      </c>
      <c r="K420" s="10"/>
    </row>
    <row r="421" spans="1:11" ht="15.75">
      <c r="A421" s="121" t="s">
        <v>815</v>
      </c>
      <c r="B421" s="39" t="s">
        <v>3170</v>
      </c>
      <c r="K421" s="10"/>
    </row>
    <row r="422" spans="1:11" ht="15.75">
      <c r="A422" s="121" t="s">
        <v>814</v>
      </c>
      <c r="B422" s="39" t="s">
        <v>3179</v>
      </c>
      <c r="K422" s="10"/>
    </row>
    <row r="423" spans="1:11" ht="15.75">
      <c r="A423" s="121" t="s">
        <v>814</v>
      </c>
      <c r="B423" s="39" t="s">
        <v>3183</v>
      </c>
      <c r="K423" s="10"/>
    </row>
    <row r="424" spans="1:11" ht="15.75">
      <c r="A424" s="121" t="s">
        <v>814</v>
      </c>
      <c r="B424" s="39" t="s">
        <v>3204</v>
      </c>
      <c r="K424" s="10"/>
    </row>
    <row r="425" spans="1:11" ht="15.75">
      <c r="A425" s="121" t="s">
        <v>815</v>
      </c>
      <c r="B425" s="39" t="s">
        <v>3210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4499</v>
      </c>
      <c r="B428" s="39"/>
      <c r="K428" s="10"/>
    </row>
    <row r="429" spans="1:11" ht="15.75">
      <c r="A429" s="121" t="s">
        <v>814</v>
      </c>
      <c r="B429" s="39" t="s">
        <v>2907</v>
      </c>
      <c r="K429" s="10"/>
    </row>
    <row r="430" spans="1:11" ht="15.75">
      <c r="A430" s="121" t="s">
        <v>816</v>
      </c>
      <c r="B430" s="39" t="s">
        <v>2917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2932</v>
      </c>
      <c r="K434" s="94"/>
    </row>
    <row r="435" spans="1:11" ht="15.75">
      <c r="A435" s="121" t="s">
        <v>816</v>
      </c>
      <c r="B435" s="39" t="s">
        <v>3020</v>
      </c>
      <c r="K435" s="94"/>
    </row>
    <row r="436" spans="1:11" ht="15.75">
      <c r="A436" s="121" t="s">
        <v>816</v>
      </c>
      <c r="B436" s="39" t="s">
        <v>3049</v>
      </c>
      <c r="K436" s="94"/>
    </row>
    <row r="437" spans="1:11" ht="15.75">
      <c r="A437" s="121" t="s">
        <v>814</v>
      </c>
      <c r="B437" s="39" t="s">
        <v>3054</v>
      </c>
      <c r="K437" s="94"/>
    </row>
    <row r="438" spans="1:11" ht="15.75">
      <c r="A438" s="121" t="s">
        <v>815</v>
      </c>
      <c r="B438" s="39" t="s">
        <v>3124</v>
      </c>
      <c r="K438" s="94"/>
    </row>
    <row r="439" spans="1:11" ht="15.75">
      <c r="A439" s="121" t="s">
        <v>816</v>
      </c>
      <c r="B439" s="39" t="s">
        <v>3128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2879</v>
      </c>
      <c r="K443" s="92"/>
    </row>
    <row r="444" spans="1:11" ht="15.75">
      <c r="A444" s="121" t="s">
        <v>816</v>
      </c>
      <c r="B444" s="39" t="s">
        <v>2893</v>
      </c>
      <c r="K444" s="92"/>
    </row>
    <row r="445" spans="1:11" ht="15.75">
      <c r="A445" s="121" t="s">
        <v>814</v>
      </c>
      <c r="B445" s="39" t="s">
        <v>2904</v>
      </c>
      <c r="K445" s="92"/>
    </row>
    <row r="446" spans="1:11" ht="15.75">
      <c r="A446" s="121" t="s">
        <v>815</v>
      </c>
      <c r="B446" s="39" t="s">
        <v>2925</v>
      </c>
      <c r="K446" s="92"/>
    </row>
    <row r="447" spans="1:11" ht="15.75">
      <c r="A447" s="121" t="s">
        <v>814</v>
      </c>
      <c r="B447" s="39" t="s">
        <v>2926</v>
      </c>
      <c r="K447" s="92"/>
    </row>
    <row r="448" spans="1:11" ht="15.75">
      <c r="A448" s="121" t="s">
        <v>816</v>
      </c>
      <c r="B448" s="39" t="s">
        <v>2950</v>
      </c>
      <c r="K448" s="92"/>
    </row>
    <row r="449" spans="1:11" ht="15.75">
      <c r="A449" s="121" t="s">
        <v>816</v>
      </c>
      <c r="B449" s="39" t="s">
        <v>2971</v>
      </c>
      <c r="K449" s="92"/>
    </row>
    <row r="450" spans="1:11" ht="15.75">
      <c r="A450" s="121" t="s">
        <v>814</v>
      </c>
      <c r="B450" s="39" t="s">
        <v>2972</v>
      </c>
      <c r="K450" s="92"/>
    </row>
    <row r="451" spans="1:11" ht="15.75">
      <c r="A451" s="121" t="s">
        <v>816</v>
      </c>
      <c r="B451" s="39" t="s">
        <v>2976</v>
      </c>
      <c r="K451" s="92"/>
    </row>
    <row r="452" spans="1:11" ht="15.75">
      <c r="A452" s="121" t="s">
        <v>816</v>
      </c>
      <c r="B452" s="39" t="s">
        <v>2980</v>
      </c>
      <c r="K452" s="92"/>
    </row>
    <row r="453" spans="1:11" ht="15.75">
      <c r="A453" s="121" t="s">
        <v>816</v>
      </c>
      <c r="B453" s="39" t="s">
        <v>3006</v>
      </c>
      <c r="K453" s="92"/>
    </row>
    <row r="454" spans="1:11" ht="15.75">
      <c r="A454" s="121" t="s">
        <v>816</v>
      </c>
      <c r="B454" s="39" t="s">
        <v>3007</v>
      </c>
      <c r="K454" s="92"/>
    </row>
    <row r="455" spans="1:11" ht="15.75">
      <c r="A455" s="121" t="s">
        <v>815</v>
      </c>
      <c r="B455" s="39" t="s">
        <v>3015</v>
      </c>
      <c r="K455" s="92"/>
    </row>
    <row r="456" spans="1:11" ht="15.75">
      <c r="A456" s="121" t="s">
        <v>814</v>
      </c>
      <c r="B456" s="39" t="s">
        <v>3021</v>
      </c>
      <c r="K456" s="92"/>
    </row>
    <row r="457" spans="1:11" ht="15.75">
      <c r="A457" s="121" t="s">
        <v>815</v>
      </c>
      <c r="B457" s="39" t="s">
        <v>3026</v>
      </c>
      <c r="K457" s="92"/>
    </row>
    <row r="458" spans="1:11" ht="15.75">
      <c r="A458" s="121" t="s">
        <v>816</v>
      </c>
      <c r="B458" s="39" t="s">
        <v>3032</v>
      </c>
      <c r="K458" s="92"/>
    </row>
    <row r="459" spans="1:11" ht="15.75">
      <c r="A459" s="121" t="s">
        <v>815</v>
      </c>
      <c r="B459" s="39" t="s">
        <v>3034</v>
      </c>
      <c r="K459" s="92"/>
    </row>
    <row r="460" spans="1:11" ht="15.75">
      <c r="A460" s="121" t="s">
        <v>816</v>
      </c>
      <c r="B460" s="39" t="s">
        <v>3036</v>
      </c>
      <c r="K460" s="92"/>
    </row>
    <row r="461" spans="1:11" ht="15.75">
      <c r="A461" s="121" t="s">
        <v>814</v>
      </c>
      <c r="B461" s="39" t="s">
        <v>3039</v>
      </c>
      <c r="K461" s="92"/>
    </row>
    <row r="462" spans="1:11" ht="15.75">
      <c r="A462" s="121" t="s">
        <v>814</v>
      </c>
      <c r="B462" s="39" t="s">
        <v>3069</v>
      </c>
      <c r="K462" s="92"/>
    </row>
    <row r="463" spans="1:11" ht="15.75">
      <c r="A463" s="121" t="s">
        <v>816</v>
      </c>
      <c r="B463" s="39" t="s">
        <v>3135</v>
      </c>
      <c r="K463" s="92"/>
    </row>
    <row r="464" spans="1:11" ht="15.75">
      <c r="A464" s="121" t="s">
        <v>816</v>
      </c>
      <c r="B464" s="39" t="s">
        <v>3143</v>
      </c>
      <c r="K464" s="92"/>
    </row>
    <row r="465" spans="1:11" ht="15.75">
      <c r="A465" s="121" t="s">
        <v>816</v>
      </c>
      <c r="B465" s="39" t="s">
        <v>3174</v>
      </c>
      <c r="K465" s="92"/>
    </row>
    <row r="466" spans="1:11" ht="15.75">
      <c r="A466" s="121" t="s">
        <v>815</v>
      </c>
      <c r="B466" s="39" t="s">
        <v>3175</v>
      </c>
      <c r="K466" s="92"/>
    </row>
    <row r="467" spans="1:11" ht="15.75">
      <c r="A467" s="121" t="s">
        <v>816</v>
      </c>
      <c r="B467" s="39" t="s">
        <v>3177</v>
      </c>
      <c r="K467" s="92"/>
    </row>
    <row r="468" spans="1:11" ht="15.75">
      <c r="A468" s="121" t="s">
        <v>816</v>
      </c>
      <c r="B468" s="39" t="s">
        <v>3178</v>
      </c>
      <c r="K468" s="92"/>
    </row>
    <row r="469" spans="1:11" ht="15.75">
      <c r="A469" s="121" t="s">
        <v>815</v>
      </c>
      <c r="B469" s="39" t="s">
        <v>3179</v>
      </c>
      <c r="K469" s="92"/>
    </row>
    <row r="470" spans="1:11" ht="15.75">
      <c r="A470" s="121" t="s">
        <v>815</v>
      </c>
      <c r="B470" s="39" t="s">
        <v>3182</v>
      </c>
      <c r="K470" s="92"/>
    </row>
    <row r="471" spans="1:11" ht="15.75">
      <c r="A471" s="121" t="s">
        <v>816</v>
      </c>
      <c r="B471" s="39" t="s">
        <v>3183</v>
      </c>
      <c r="K471" s="92"/>
    </row>
    <row r="472" spans="1:11" ht="15.75">
      <c r="A472" s="121" t="s">
        <v>815</v>
      </c>
      <c r="B472" s="39" t="s">
        <v>3185</v>
      </c>
      <c r="K472" s="92"/>
    </row>
    <row r="473" spans="1:11" ht="15.75">
      <c r="A473" s="121" t="s">
        <v>816</v>
      </c>
      <c r="B473" s="39" t="s">
        <v>3191</v>
      </c>
      <c r="K473" s="92"/>
    </row>
    <row r="474" spans="1:11" ht="15.75">
      <c r="A474" s="121" t="s">
        <v>816</v>
      </c>
      <c r="B474" s="39" t="s">
        <v>3192</v>
      </c>
      <c r="K474" s="92"/>
    </row>
    <row r="475" spans="1:11" ht="15.75">
      <c r="A475" s="121" t="s">
        <v>816</v>
      </c>
      <c r="B475" s="39" t="s">
        <v>3203</v>
      </c>
      <c r="K475" s="92"/>
    </row>
    <row r="476" spans="1:11" ht="15.75">
      <c r="A476" s="121" t="s">
        <v>816</v>
      </c>
      <c r="B476" s="39" t="s">
        <v>3207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3209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2915</v>
      </c>
      <c r="K483" s="16"/>
    </row>
    <row r="484" spans="1:11" s="39" customFormat="1" ht="15.75">
      <c r="A484" s="121" t="s">
        <v>814</v>
      </c>
      <c r="B484" s="39" t="s">
        <v>2918</v>
      </c>
      <c r="K484" s="16"/>
    </row>
    <row r="485" spans="1:11" s="39" customFormat="1" ht="15.75">
      <c r="A485" s="121" t="s">
        <v>814</v>
      </c>
      <c r="B485" s="39" t="s">
        <v>2933</v>
      </c>
      <c r="K485" s="16"/>
    </row>
    <row r="486" spans="1:11" s="39" customFormat="1" ht="15.75">
      <c r="A486" s="121" t="s">
        <v>814</v>
      </c>
      <c r="B486" s="39" t="s">
        <v>2959</v>
      </c>
      <c r="K486" s="16"/>
    </row>
    <row r="487" spans="1:11" s="39" customFormat="1" ht="15.75">
      <c r="A487" s="121" t="s">
        <v>815</v>
      </c>
      <c r="B487" s="39" t="s">
        <v>2971</v>
      </c>
      <c r="K487" s="16"/>
    </row>
    <row r="488" spans="1:11" s="39" customFormat="1" ht="15.75">
      <c r="A488" s="121" t="s">
        <v>816</v>
      </c>
      <c r="B488" s="39" t="s">
        <v>2995</v>
      </c>
      <c r="K488" s="16"/>
    </row>
    <row r="489" spans="1:11" s="39" customFormat="1" ht="15.75">
      <c r="A489" s="121" t="s">
        <v>815</v>
      </c>
      <c r="B489" s="39" t="s">
        <v>3010</v>
      </c>
      <c r="K489" s="16"/>
    </row>
    <row r="490" spans="1:11" s="39" customFormat="1" ht="15.75">
      <c r="A490" s="121" t="s">
        <v>816</v>
      </c>
      <c r="B490" s="39" t="s">
        <v>3026</v>
      </c>
      <c r="K490" s="16"/>
    </row>
    <row r="491" spans="1:11" s="39" customFormat="1" ht="15.75">
      <c r="A491" s="121" t="s">
        <v>814</v>
      </c>
      <c r="B491" s="39" t="s">
        <v>3046</v>
      </c>
      <c r="K491" s="16"/>
    </row>
    <row r="492" spans="1:11" s="39" customFormat="1" ht="15.75">
      <c r="A492" s="121" t="s">
        <v>814</v>
      </c>
      <c r="B492" s="39" t="s">
        <v>3061</v>
      </c>
      <c r="K492" s="16"/>
    </row>
    <row r="493" spans="1:11" s="39" customFormat="1" ht="15.75">
      <c r="A493" s="121" t="s">
        <v>815</v>
      </c>
      <c r="B493" s="39" t="s">
        <v>3062</v>
      </c>
      <c r="K493" s="16"/>
    </row>
    <row r="494" spans="1:11" s="39" customFormat="1" ht="15.75">
      <c r="A494" s="121" t="s">
        <v>814</v>
      </c>
      <c r="B494" s="39" t="s">
        <v>3064</v>
      </c>
      <c r="K494" s="16"/>
    </row>
    <row r="495" spans="1:11" s="39" customFormat="1" ht="15.75">
      <c r="A495" s="121" t="s">
        <v>815</v>
      </c>
      <c r="B495" s="39" t="s">
        <v>3067</v>
      </c>
      <c r="K495" s="16"/>
    </row>
    <row r="496" spans="1:11" s="39" customFormat="1" ht="15.75">
      <c r="A496" s="121" t="s">
        <v>816</v>
      </c>
      <c r="B496" s="39" t="s">
        <v>3068</v>
      </c>
      <c r="K496" s="16"/>
    </row>
    <row r="497" spans="1:11" s="39" customFormat="1" ht="15.75">
      <c r="A497" s="121" t="s">
        <v>816</v>
      </c>
      <c r="B497" s="39" t="s">
        <v>3073</v>
      </c>
      <c r="K497" s="16"/>
    </row>
    <row r="498" spans="1:11" s="39" customFormat="1" ht="15.75">
      <c r="A498" s="121" t="s">
        <v>814</v>
      </c>
      <c r="B498" s="39" t="s">
        <v>3074</v>
      </c>
      <c r="K498" s="16"/>
    </row>
    <row r="499" spans="1:11" s="39" customFormat="1" ht="15.75">
      <c r="A499" s="121" t="s">
        <v>816</v>
      </c>
      <c r="B499" s="39" t="s">
        <v>3129</v>
      </c>
      <c r="K499" s="16"/>
    </row>
    <row r="500" spans="1:11" s="39" customFormat="1" ht="15.75">
      <c r="A500" s="121" t="s">
        <v>816</v>
      </c>
      <c r="B500" s="39" t="s">
        <v>3201</v>
      </c>
      <c r="K500" s="16"/>
    </row>
    <row r="501" spans="1:11" s="39" customFormat="1" ht="15.75">
      <c r="A501" s="121" t="s">
        <v>815</v>
      </c>
      <c r="B501" s="39" t="s">
        <v>3211</v>
      </c>
      <c r="K501" s="16"/>
    </row>
    <row r="502" spans="1:11" s="39" customFormat="1" ht="15.75">
      <c r="A502" s="121" t="s">
        <v>815</v>
      </c>
      <c r="B502" s="39" t="s">
        <v>3213</v>
      </c>
      <c r="K502" s="16"/>
    </row>
    <row r="503" spans="1:11" s="39" customFormat="1" ht="15.75">
      <c r="A503" s="121" t="s">
        <v>815</v>
      </c>
      <c r="B503" s="39" t="s">
        <v>3214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2027</v>
      </c>
      <c r="K506" s="16"/>
    </row>
    <row r="507" spans="1:11" s="39" customFormat="1" ht="15.75">
      <c r="A507" s="121" t="s">
        <v>814</v>
      </c>
      <c r="B507" s="39" t="s">
        <v>2878</v>
      </c>
      <c r="K507" s="16"/>
    </row>
    <row r="508" spans="1:11" s="39" customFormat="1" ht="15.75">
      <c r="A508" s="121" t="s">
        <v>814</v>
      </c>
      <c r="B508" s="39" t="s">
        <v>2880</v>
      </c>
      <c r="K508" s="16"/>
    </row>
    <row r="509" spans="1:11" s="39" customFormat="1" ht="15.75">
      <c r="A509" s="121" t="s">
        <v>814</v>
      </c>
      <c r="B509" s="39" t="s">
        <v>2881</v>
      </c>
      <c r="K509" s="16"/>
    </row>
    <row r="510" spans="1:11" s="39" customFormat="1" ht="15.75">
      <c r="A510" s="121" t="s">
        <v>816</v>
      </c>
      <c r="B510" s="39" t="s">
        <v>2889</v>
      </c>
      <c r="K510" s="16"/>
    </row>
    <row r="511" spans="1:11" s="39" customFormat="1" ht="15.75">
      <c r="A511" s="121" t="s">
        <v>814</v>
      </c>
      <c r="B511" s="39" t="s">
        <v>2891</v>
      </c>
      <c r="K511" s="16"/>
    </row>
    <row r="512" spans="1:11" s="39" customFormat="1" ht="15.75">
      <c r="A512" s="121" t="s">
        <v>814</v>
      </c>
      <c r="B512" s="39" t="s">
        <v>2906</v>
      </c>
      <c r="K512" s="16"/>
    </row>
    <row r="513" spans="1:11" s="39" customFormat="1" ht="15.75">
      <c r="A513" s="121" t="s">
        <v>815</v>
      </c>
      <c r="B513" s="39" t="s">
        <v>2932</v>
      </c>
      <c r="K513" s="16"/>
    </row>
    <row r="514" spans="1:11" s="39" customFormat="1" ht="15.75">
      <c r="A514" s="121" t="s">
        <v>815</v>
      </c>
      <c r="B514" s="39" t="s">
        <v>2955</v>
      </c>
      <c r="K514" s="16"/>
    </row>
    <row r="515" spans="1:11" s="39" customFormat="1" ht="15.75">
      <c r="A515" s="121" t="s">
        <v>815</v>
      </c>
      <c r="B515" s="39" t="s">
        <v>2958</v>
      </c>
      <c r="K515" s="16"/>
    </row>
    <row r="516" spans="1:11" s="39" customFormat="1" ht="15.75">
      <c r="A516" s="121" t="s">
        <v>814</v>
      </c>
      <c r="B516" s="39" t="s">
        <v>2994</v>
      </c>
      <c r="K516" s="16"/>
    </row>
    <row r="517" spans="1:11" s="39" customFormat="1" ht="15.75">
      <c r="A517" s="121" t="s">
        <v>816</v>
      </c>
      <c r="B517" s="39" t="s">
        <v>3037</v>
      </c>
      <c r="K517" s="16"/>
    </row>
    <row r="518" spans="1:11" s="39" customFormat="1" ht="15.75">
      <c r="A518" s="121" t="s">
        <v>814</v>
      </c>
      <c r="B518" s="39" t="s">
        <v>3045</v>
      </c>
      <c r="K518" s="16"/>
    </row>
    <row r="519" spans="1:11" s="39" customFormat="1" ht="15.75">
      <c r="A519" s="121" t="s">
        <v>815</v>
      </c>
      <c r="B519" s="39" t="s">
        <v>3047</v>
      </c>
      <c r="K519" s="16"/>
    </row>
    <row r="520" spans="1:11" s="39" customFormat="1" ht="15.75">
      <c r="A520" s="121" t="s">
        <v>814</v>
      </c>
      <c r="B520" s="39" t="s">
        <v>3059</v>
      </c>
      <c r="K520" s="16"/>
    </row>
    <row r="521" spans="1:11" s="39" customFormat="1" ht="15.75">
      <c r="A521" s="121" t="s">
        <v>815</v>
      </c>
      <c r="B521" s="39" t="s">
        <v>3066</v>
      </c>
      <c r="K521" s="16"/>
    </row>
    <row r="522" spans="1:11" s="39" customFormat="1" ht="15.75">
      <c r="A522" s="121" t="s">
        <v>815</v>
      </c>
      <c r="B522" s="39" t="s">
        <v>3069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2028</v>
      </c>
      <c r="K525" s="16"/>
    </row>
    <row r="526" spans="1:11" s="39" customFormat="1" ht="15.75">
      <c r="A526" s="121" t="s">
        <v>816</v>
      </c>
      <c r="B526" s="39" t="s">
        <v>2888</v>
      </c>
      <c r="K526" s="16"/>
    </row>
    <row r="527" spans="1:11" s="39" customFormat="1" ht="15.75">
      <c r="A527" s="121" t="s">
        <v>816</v>
      </c>
      <c r="B527" s="39" t="s">
        <v>2921</v>
      </c>
      <c r="K527" s="16"/>
    </row>
    <row r="528" spans="1:11" s="39" customFormat="1" ht="15.75">
      <c r="A528" s="121" t="s">
        <v>815</v>
      </c>
      <c r="B528" s="39" t="s">
        <v>2963</v>
      </c>
      <c r="K528" s="16"/>
    </row>
    <row r="529" spans="1:11" s="39" customFormat="1" ht="15.75">
      <c r="A529" s="121" t="s">
        <v>814</v>
      </c>
      <c r="B529" s="39" t="s">
        <v>3017</v>
      </c>
      <c r="K529" s="16"/>
    </row>
    <row r="530" spans="1:11" s="39" customFormat="1" ht="15.75">
      <c r="A530" s="121" t="s">
        <v>816</v>
      </c>
      <c r="B530" s="39" t="s">
        <v>3048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3041</v>
      </c>
      <c r="K534" s="199"/>
    </row>
    <row r="535" spans="1:11" s="39" customFormat="1" ht="15.75">
      <c r="A535" s="121" t="s">
        <v>814</v>
      </c>
      <c r="B535" s="39" t="s">
        <v>3136</v>
      </c>
      <c r="K535" s="199"/>
    </row>
    <row r="536" spans="1:11" s="39" customFormat="1" ht="15.75">
      <c r="A536" s="121" t="s">
        <v>814</v>
      </c>
      <c r="B536" s="39" t="s">
        <v>3170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2938</v>
      </c>
      <c r="I540" s="121"/>
    </row>
    <row r="541" spans="1:11" s="39" customFormat="1" ht="15.75">
      <c r="A541" s="121" t="s">
        <v>814</v>
      </c>
      <c r="B541" s="39" t="s">
        <v>2962</v>
      </c>
    </row>
    <row r="542" spans="1:11" s="39" customFormat="1" ht="15.75">
      <c r="A542" s="121" t="s">
        <v>814</v>
      </c>
      <c r="B542" s="39" t="s">
        <v>2977</v>
      </c>
    </row>
    <row r="543" spans="1:11" s="39" customFormat="1" ht="15.75">
      <c r="A543" s="121" t="s">
        <v>815</v>
      </c>
      <c r="B543" s="39" t="s">
        <v>2984</v>
      </c>
    </row>
    <row r="544" spans="1:11" s="39" customFormat="1" ht="15.75">
      <c r="A544" s="121" t="s">
        <v>816</v>
      </c>
      <c r="B544" s="39" t="s">
        <v>2993</v>
      </c>
    </row>
    <row r="545" spans="1:2" s="39" customFormat="1" ht="15.75">
      <c r="A545" s="121" t="s">
        <v>814</v>
      </c>
      <c r="B545" s="39" t="s">
        <v>3013</v>
      </c>
    </row>
    <row r="546" spans="1:2" s="39" customFormat="1" ht="15.75">
      <c r="A546" s="121" t="s">
        <v>815</v>
      </c>
      <c r="B546" s="39" t="s">
        <v>3017</v>
      </c>
    </row>
    <row r="547" spans="1:2" s="39" customFormat="1" ht="15.75">
      <c r="A547" s="121" t="s">
        <v>816</v>
      </c>
      <c r="B547" s="39" t="s">
        <v>3023</v>
      </c>
    </row>
    <row r="548" spans="1:2" s="39" customFormat="1" ht="15.75">
      <c r="A548" s="121" t="s">
        <v>814</v>
      </c>
      <c r="B548" s="39" t="s">
        <v>3052</v>
      </c>
    </row>
    <row r="549" spans="1:2" s="39" customFormat="1" ht="15.75">
      <c r="A549" s="121" t="s">
        <v>814</v>
      </c>
      <c r="B549" s="39" t="s">
        <v>3053</v>
      </c>
    </row>
    <row r="550" spans="1:2" s="39" customFormat="1" ht="15.75">
      <c r="A550" s="121" t="s">
        <v>814</v>
      </c>
      <c r="B550" s="39" t="s">
        <v>3056</v>
      </c>
    </row>
    <row r="551" spans="1:2" s="39" customFormat="1" ht="15.75">
      <c r="A551" s="121" t="s">
        <v>816</v>
      </c>
      <c r="B551" s="39" t="s">
        <v>3074</v>
      </c>
    </row>
    <row r="552" spans="1:2" s="39" customFormat="1" ht="15.75">
      <c r="A552" s="121" t="s">
        <v>814</v>
      </c>
      <c r="B552" s="39" t="s">
        <v>3075</v>
      </c>
    </row>
    <row r="553" spans="1:2" s="39" customFormat="1" ht="15.75">
      <c r="A553" s="121" t="s">
        <v>816</v>
      </c>
      <c r="B553" s="39" t="s">
        <v>3180</v>
      </c>
    </row>
    <row r="554" spans="1:2" s="39" customFormat="1" ht="15.75">
      <c r="A554" s="121" t="s">
        <v>814</v>
      </c>
      <c r="B554" s="39" t="s">
        <v>3190</v>
      </c>
    </row>
    <row r="555" spans="1:2" s="39" customFormat="1" ht="15.75">
      <c r="A555" s="121" t="s">
        <v>814</v>
      </c>
      <c r="B555" s="39" t="s">
        <v>3202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2914</v>
      </c>
    </row>
    <row r="560" spans="1:2" s="39" customFormat="1" ht="15.75">
      <c r="A560" s="121" t="s">
        <v>815</v>
      </c>
      <c r="B560" s="39" t="s">
        <v>2916</v>
      </c>
    </row>
    <row r="561" spans="1:2" s="39" customFormat="1" ht="15.75">
      <c r="A561" s="121" t="s">
        <v>816</v>
      </c>
      <c r="B561" s="39" t="s">
        <v>2924</v>
      </c>
    </row>
    <row r="562" spans="1:2" s="39" customFormat="1" ht="15.75">
      <c r="A562" s="121" t="s">
        <v>814</v>
      </c>
      <c r="B562" s="39" t="s">
        <v>2949</v>
      </c>
    </row>
    <row r="563" spans="1:2" s="39" customFormat="1" ht="15.75">
      <c r="A563" s="121" t="s">
        <v>814</v>
      </c>
      <c r="B563" s="39" t="s">
        <v>2964</v>
      </c>
    </row>
    <row r="564" spans="1:2" s="39" customFormat="1" ht="15.75">
      <c r="A564" s="121" t="s">
        <v>814</v>
      </c>
      <c r="B564" s="39" t="s">
        <v>2991</v>
      </c>
    </row>
    <row r="565" spans="1:2" s="39" customFormat="1" ht="15.75">
      <c r="A565" s="121" t="s">
        <v>815</v>
      </c>
      <c r="B565" s="39" t="s">
        <v>3054</v>
      </c>
    </row>
    <row r="566" spans="1:2" s="39" customFormat="1" ht="15.75">
      <c r="A566" s="121" t="s">
        <v>815</v>
      </c>
      <c r="B566" s="39" t="s">
        <v>3058</v>
      </c>
    </row>
    <row r="567" spans="1:2" s="39" customFormat="1" ht="15.75">
      <c r="A567" s="121" t="s">
        <v>814</v>
      </c>
      <c r="B567" s="39" t="s">
        <v>3072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2901</v>
      </c>
    </row>
    <row r="572" spans="1:2" s="39" customFormat="1" ht="15.75">
      <c r="A572" s="121" t="s">
        <v>816</v>
      </c>
      <c r="B572" s="39" t="s">
        <v>2940</v>
      </c>
    </row>
    <row r="573" spans="1:2" s="39" customFormat="1" ht="15.75">
      <c r="A573" s="121" t="s">
        <v>814</v>
      </c>
      <c r="B573" s="39" t="s">
        <v>2992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2890</v>
      </c>
    </row>
    <row r="578" spans="1:7" s="39" customFormat="1" ht="15.75">
      <c r="A578" s="121" t="s">
        <v>815</v>
      </c>
      <c r="B578" s="39" t="s">
        <v>2909</v>
      </c>
    </row>
    <row r="579" spans="1:7" s="39" customFormat="1" ht="15.75">
      <c r="A579" s="121" t="s">
        <v>814</v>
      </c>
      <c r="B579" s="39" t="s">
        <v>2925</v>
      </c>
    </row>
    <row r="580" spans="1:7" s="39" customFormat="1" ht="15.75">
      <c r="A580" s="121" t="s">
        <v>816</v>
      </c>
      <c r="B580" s="39" t="s">
        <v>2970</v>
      </c>
    </row>
    <row r="581" spans="1:7" s="39" customFormat="1" ht="15.75">
      <c r="A581" s="121" t="s">
        <v>816</v>
      </c>
      <c r="B581" s="39" t="s">
        <v>2982</v>
      </c>
    </row>
    <row r="582" spans="1:7" s="39" customFormat="1" ht="15.75">
      <c r="A582" s="121" t="s">
        <v>815</v>
      </c>
      <c r="B582" s="39" t="s">
        <v>2983</v>
      </c>
    </row>
    <row r="583" spans="1:7" s="39" customFormat="1" ht="15.75">
      <c r="A583" s="121" t="s">
        <v>815</v>
      </c>
      <c r="B583" s="39" t="s">
        <v>2985</v>
      </c>
      <c r="G583" s="121"/>
    </row>
    <row r="584" spans="1:7" s="39" customFormat="1" ht="15.75">
      <c r="A584" s="121" t="s">
        <v>815</v>
      </c>
      <c r="B584" s="39" t="s">
        <v>2986</v>
      </c>
    </row>
    <row r="585" spans="1:7" s="39" customFormat="1" ht="15.75">
      <c r="A585" s="121" t="s">
        <v>816</v>
      </c>
      <c r="B585" s="39" t="s">
        <v>2989</v>
      </c>
    </row>
    <row r="586" spans="1:7" s="39" customFormat="1" ht="15.75">
      <c r="A586" s="121" t="s">
        <v>816</v>
      </c>
      <c r="B586" s="39" t="s">
        <v>2995</v>
      </c>
    </row>
    <row r="587" spans="1:7" s="39" customFormat="1" ht="15.75">
      <c r="A587" s="121" t="s">
        <v>815</v>
      </c>
      <c r="B587" s="39" t="s">
        <v>3001</v>
      </c>
    </row>
    <row r="588" spans="1:7" s="39" customFormat="1" ht="15.75">
      <c r="A588" s="121" t="s">
        <v>814</v>
      </c>
      <c r="B588" s="39" t="s">
        <v>3020</v>
      </c>
    </row>
    <row r="589" spans="1:7" s="39" customFormat="1" ht="15.75">
      <c r="A589" s="121" t="s">
        <v>815</v>
      </c>
      <c r="B589" s="39" t="s">
        <v>3022</v>
      </c>
    </row>
    <row r="590" spans="1:7" s="39" customFormat="1" ht="15.75">
      <c r="A590" s="121" t="s">
        <v>816</v>
      </c>
      <c r="B590" s="39" t="s">
        <v>3031</v>
      </c>
    </row>
    <row r="591" spans="1:7" s="39" customFormat="1" ht="15.75">
      <c r="A591" s="121" t="s">
        <v>816</v>
      </c>
      <c r="B591" s="39" t="s">
        <v>3070</v>
      </c>
    </row>
    <row r="592" spans="1:7" s="39" customFormat="1" ht="15.75">
      <c r="A592" s="121" t="s">
        <v>816</v>
      </c>
      <c r="B592" s="39" t="s">
        <v>3093</v>
      </c>
    </row>
    <row r="593" spans="1:2" s="39" customFormat="1" ht="15.75">
      <c r="A593" s="121" t="s">
        <v>816</v>
      </c>
      <c r="B593" s="39" t="s">
        <v>3204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2923</v>
      </c>
    </row>
    <row r="598" spans="1:2" s="39" customFormat="1" ht="15.75">
      <c r="A598" s="121" t="s">
        <v>814</v>
      </c>
      <c r="B598" s="39" t="s">
        <v>2924</v>
      </c>
    </row>
    <row r="599" spans="1:2" s="39" customFormat="1" ht="15.75">
      <c r="A599" s="121" t="s">
        <v>814</v>
      </c>
      <c r="B599" s="39" t="s">
        <v>3008</v>
      </c>
    </row>
    <row r="600" spans="1:2" s="39" customFormat="1" ht="15.75">
      <c r="A600" s="121" t="s">
        <v>815</v>
      </c>
      <c r="B600" s="39" t="s">
        <v>3091</v>
      </c>
    </row>
    <row r="601" spans="1:2" s="39" customFormat="1" ht="15.75">
      <c r="A601" s="121" t="s">
        <v>816</v>
      </c>
      <c r="B601" s="39" t="s">
        <v>3120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2909</v>
      </c>
    </row>
    <row r="606" spans="1:2" s="39" customFormat="1" ht="15.75">
      <c r="A606" s="121" t="s">
        <v>815</v>
      </c>
      <c r="B606" s="39" t="s">
        <v>2975</v>
      </c>
    </row>
    <row r="607" spans="1:2" s="39" customFormat="1" ht="15.75">
      <c r="A607" s="121" t="s">
        <v>814</v>
      </c>
      <c r="B607" s="39" t="s">
        <v>2980</v>
      </c>
    </row>
    <row r="608" spans="1:2" s="39" customFormat="1" ht="15.75">
      <c r="A608" s="121" t="s">
        <v>815</v>
      </c>
      <c r="B608" s="39" t="s">
        <v>2982</v>
      </c>
    </row>
    <row r="609" spans="1:2" s="39" customFormat="1" ht="15.75">
      <c r="A609" s="121" t="s">
        <v>814</v>
      </c>
      <c r="B609" s="39" t="s">
        <v>2985</v>
      </c>
    </row>
    <row r="610" spans="1:2" s="39" customFormat="1" ht="15.75">
      <c r="A610" s="121" t="s">
        <v>816</v>
      </c>
      <c r="B610" s="39" t="s">
        <v>2986</v>
      </c>
    </row>
    <row r="611" spans="1:2" s="39" customFormat="1" ht="15.75">
      <c r="A611" s="121" t="s">
        <v>815</v>
      </c>
      <c r="B611" s="39" t="s">
        <v>2988</v>
      </c>
    </row>
    <row r="612" spans="1:2" s="39" customFormat="1" ht="15.75">
      <c r="A612" s="121" t="s">
        <v>814</v>
      </c>
      <c r="B612" s="39" t="s">
        <v>2989</v>
      </c>
    </row>
    <row r="613" spans="1:2" s="39" customFormat="1" ht="15.75">
      <c r="A613" s="121" t="s">
        <v>815</v>
      </c>
      <c r="B613" s="39" t="s">
        <v>3005</v>
      </c>
    </row>
    <row r="614" spans="1:2" s="39" customFormat="1" ht="15.75">
      <c r="A614" s="121" t="s">
        <v>816</v>
      </c>
      <c r="B614" s="39" t="s">
        <v>3014</v>
      </c>
    </row>
    <row r="615" spans="1:2" s="39" customFormat="1" ht="15.75">
      <c r="A615" s="121" t="s">
        <v>816</v>
      </c>
      <c r="B615" s="39" t="s">
        <v>3041</v>
      </c>
    </row>
    <row r="616" spans="1:2" s="39" customFormat="1" ht="15.75">
      <c r="A616" s="121" t="s">
        <v>814</v>
      </c>
      <c r="B616" s="39" t="s">
        <v>3051</v>
      </c>
    </row>
    <row r="617" spans="1:2" s="39" customFormat="1" ht="15.75">
      <c r="A617" s="121" t="s">
        <v>816</v>
      </c>
      <c r="B617" s="39" t="s">
        <v>3184</v>
      </c>
    </row>
    <row r="618" spans="1:2" s="39" customFormat="1" ht="15.75">
      <c r="A618" s="121" t="s">
        <v>814</v>
      </c>
      <c r="B618" s="39" t="s">
        <v>3185</v>
      </c>
    </row>
    <row r="619" spans="1:2" s="39" customFormat="1" ht="15.75">
      <c r="A619" s="121" t="s">
        <v>815</v>
      </c>
      <c r="B619" s="39" t="s">
        <v>3187</v>
      </c>
    </row>
    <row r="620" spans="1:2" s="39" customFormat="1" ht="15.75">
      <c r="A620" s="121" t="s">
        <v>815</v>
      </c>
      <c r="B620" s="39" t="s">
        <v>3188</v>
      </c>
    </row>
    <row r="621" spans="1:2" s="39" customFormat="1" ht="15.75">
      <c r="A621" s="121" t="s">
        <v>815</v>
      </c>
      <c r="B621" s="39" t="s">
        <v>3189</v>
      </c>
    </row>
    <row r="622" spans="1:2" s="39" customFormat="1" ht="15.75">
      <c r="A622" s="121" t="s">
        <v>816</v>
      </c>
      <c r="B622" s="39" t="s">
        <v>3190</v>
      </c>
    </row>
    <row r="623" spans="1:2" s="39" customFormat="1" ht="15.75">
      <c r="A623" s="121" t="s">
        <v>815</v>
      </c>
      <c r="B623" s="39" t="s">
        <v>3191</v>
      </c>
    </row>
    <row r="624" spans="1:2" s="39" customFormat="1" ht="15.75">
      <c r="A624" s="121" t="s">
        <v>815</v>
      </c>
      <c r="B624" s="39" t="s">
        <v>3192</v>
      </c>
    </row>
    <row r="625" spans="1:2" s="39" customFormat="1" ht="15.75">
      <c r="A625" s="121" t="s">
        <v>816</v>
      </c>
      <c r="B625" s="39" t="s">
        <v>3198</v>
      </c>
    </row>
    <row r="626" spans="1:2" s="39" customFormat="1" ht="15.75">
      <c r="A626" s="121" t="s">
        <v>815</v>
      </c>
      <c r="B626" s="39" t="s">
        <v>3205</v>
      </c>
    </row>
    <row r="627" spans="1:2" s="39" customFormat="1" ht="15.75">
      <c r="A627" s="121" t="s">
        <v>814</v>
      </c>
      <c r="B627" s="39" t="s">
        <v>3206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3209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2901</v>
      </c>
    </row>
    <row r="634" spans="1:2" ht="15.75">
      <c r="A634" s="121" t="s">
        <v>815</v>
      </c>
      <c r="B634" s="39" t="s">
        <v>2903</v>
      </c>
    </row>
    <row r="635" spans="1:2" ht="15.75">
      <c r="A635" s="121" t="s">
        <v>815</v>
      </c>
      <c r="B635" s="39" t="s">
        <v>2905</v>
      </c>
    </row>
    <row r="636" spans="1:2" ht="15.75">
      <c r="A636" s="121" t="s">
        <v>814</v>
      </c>
      <c r="B636" s="39" t="s">
        <v>2911</v>
      </c>
    </row>
    <row r="637" spans="1:2" ht="15.75">
      <c r="A637" s="121" t="s">
        <v>814</v>
      </c>
      <c r="B637" s="39" t="s">
        <v>2913</v>
      </c>
    </row>
    <row r="638" spans="1:2" ht="15.75">
      <c r="A638" s="121" t="s">
        <v>815</v>
      </c>
      <c r="B638" s="39" t="s">
        <v>2934</v>
      </c>
    </row>
    <row r="639" spans="1:2" ht="15.75">
      <c r="A639" s="121" t="s">
        <v>816</v>
      </c>
      <c r="B639" s="39" t="s">
        <v>2946</v>
      </c>
    </row>
    <row r="640" spans="1:2" ht="15.75">
      <c r="A640" s="121" t="s">
        <v>816</v>
      </c>
      <c r="B640" s="39" t="s">
        <v>2957</v>
      </c>
    </row>
    <row r="641" spans="1:2" ht="15.75">
      <c r="A641" s="121" t="s">
        <v>814</v>
      </c>
      <c r="B641" s="39" t="s">
        <v>2965</v>
      </c>
    </row>
    <row r="642" spans="1:2" ht="15.75">
      <c r="A642" s="121" t="s">
        <v>814</v>
      </c>
      <c r="B642" s="39" t="s">
        <v>2993</v>
      </c>
    </row>
    <row r="643" spans="1:2" ht="15.75">
      <c r="A643" s="121" t="s">
        <v>815</v>
      </c>
      <c r="B643" s="39" t="s">
        <v>3046</v>
      </c>
    </row>
    <row r="644" spans="1:2" ht="15.75">
      <c r="A644" s="121" t="s">
        <v>816</v>
      </c>
      <c r="B644" s="39" t="s">
        <v>3052</v>
      </c>
    </row>
    <row r="645" spans="1:2" ht="15.75">
      <c r="A645" s="121" t="s">
        <v>815</v>
      </c>
      <c r="B645" s="39" t="s">
        <v>3057</v>
      </c>
    </row>
    <row r="646" spans="1:2" ht="15.75">
      <c r="A646" s="121" t="s">
        <v>815</v>
      </c>
      <c r="B646" s="39" t="s">
        <v>3074</v>
      </c>
    </row>
    <row r="647" spans="1:2" ht="15.75">
      <c r="A647" s="121" t="s">
        <v>814</v>
      </c>
      <c r="B647" s="39" t="s">
        <v>3078</v>
      </c>
    </row>
    <row r="648" spans="1:2" ht="15.75">
      <c r="A648" s="121" t="s">
        <v>815</v>
      </c>
      <c r="B648" s="39" t="s">
        <v>3094</v>
      </c>
    </row>
    <row r="649" spans="1:2" ht="15.75">
      <c r="A649" s="121" t="s">
        <v>816</v>
      </c>
      <c r="B649" s="39" t="s">
        <v>3099</v>
      </c>
    </row>
    <row r="650" spans="1:2" ht="15.75">
      <c r="A650" s="121" t="s">
        <v>815</v>
      </c>
      <c r="B650" s="39" t="s">
        <v>3120</v>
      </c>
    </row>
    <row r="651" spans="1:2" ht="15.75">
      <c r="A651" s="121" t="s">
        <v>814</v>
      </c>
      <c r="B651" s="39" t="s">
        <v>3122</v>
      </c>
    </row>
    <row r="652" spans="1:2" ht="15.75">
      <c r="A652" s="121" t="s">
        <v>815</v>
      </c>
      <c r="B652" s="39" t="s">
        <v>3172</v>
      </c>
    </row>
    <row r="653" spans="1:2" ht="15.75">
      <c r="A653" s="121" t="s">
        <v>816</v>
      </c>
      <c r="B653" s="39" t="s">
        <v>3212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2029</v>
      </c>
      <c r="B656" s="39"/>
    </row>
    <row r="657" spans="1:2" ht="15.75">
      <c r="A657" s="121" t="s">
        <v>816</v>
      </c>
      <c r="B657" s="39" t="s">
        <v>2917</v>
      </c>
    </row>
    <row r="658" spans="1:2" ht="15.75">
      <c r="A658" s="121" t="s">
        <v>815</v>
      </c>
      <c r="B658" s="39" t="s">
        <v>2927</v>
      </c>
    </row>
    <row r="659" spans="1:2" ht="15.75">
      <c r="A659" s="121" t="s">
        <v>815</v>
      </c>
      <c r="B659" s="39" t="s">
        <v>3025</v>
      </c>
    </row>
    <row r="660" spans="1:2" ht="15.75">
      <c r="A660" s="121" t="s">
        <v>815</v>
      </c>
      <c r="B660" s="39" t="s">
        <v>3027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2887</v>
      </c>
    </row>
    <row r="665" spans="1:2" s="39" customFormat="1" ht="15.75">
      <c r="A665" s="121" t="s">
        <v>814</v>
      </c>
      <c r="B665" s="39" t="s">
        <v>2892</v>
      </c>
    </row>
    <row r="666" spans="1:2" s="39" customFormat="1" ht="15.75">
      <c r="A666" s="121" t="s">
        <v>815</v>
      </c>
      <c r="B666" s="39" t="s">
        <v>2906</v>
      </c>
    </row>
    <row r="667" spans="1:2" s="39" customFormat="1" ht="15.75">
      <c r="A667" s="121" t="s">
        <v>814</v>
      </c>
      <c r="B667" s="39" t="s">
        <v>2910</v>
      </c>
    </row>
    <row r="668" spans="1:2" s="39" customFormat="1" ht="15.75">
      <c r="A668" s="121" t="s">
        <v>816</v>
      </c>
      <c r="B668" s="39" t="s">
        <v>2979</v>
      </c>
    </row>
    <row r="669" spans="1:2" s="39" customFormat="1" ht="15.75">
      <c r="A669" s="121" t="s">
        <v>816</v>
      </c>
      <c r="B669" s="39" t="s">
        <v>3005</v>
      </c>
    </row>
    <row r="670" spans="1:2" s="39" customFormat="1" ht="15.75">
      <c r="A670" s="121" t="s">
        <v>814</v>
      </c>
      <c r="B670" s="39" t="s">
        <v>3197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2902</v>
      </c>
    </row>
    <row r="675" spans="1:2" s="39" customFormat="1" ht="15.75">
      <c r="A675" s="121" t="s">
        <v>814</v>
      </c>
      <c r="B675" s="39" t="s">
        <v>2903</v>
      </c>
    </row>
    <row r="676" spans="1:2" s="39" customFormat="1" ht="15.75">
      <c r="A676" s="121" t="s">
        <v>814</v>
      </c>
      <c r="B676" s="39" t="s">
        <v>2917</v>
      </c>
    </row>
    <row r="677" spans="1:2" s="39" customFormat="1" ht="15.75">
      <c r="A677" s="121" t="s">
        <v>814</v>
      </c>
      <c r="B677" s="39" t="s">
        <v>2919</v>
      </c>
    </row>
    <row r="678" spans="1:2" s="39" customFormat="1" ht="15.75">
      <c r="A678" s="121" t="s">
        <v>814</v>
      </c>
      <c r="B678" s="39" t="s">
        <v>2945</v>
      </c>
    </row>
    <row r="679" spans="1:2" s="39" customFormat="1" ht="15.75">
      <c r="A679" s="121" t="s">
        <v>814</v>
      </c>
      <c r="B679" s="39" t="s">
        <v>2955</v>
      </c>
    </row>
    <row r="680" spans="1:2" s="39" customFormat="1" ht="15.75">
      <c r="A680" s="121" t="s">
        <v>814</v>
      </c>
      <c r="B680" s="39" t="s">
        <v>3011</v>
      </c>
    </row>
    <row r="681" spans="1:2" s="39" customFormat="1" ht="15.75">
      <c r="A681" s="121" t="s">
        <v>816</v>
      </c>
      <c r="B681" s="39" t="s">
        <v>3028</v>
      </c>
    </row>
    <row r="682" spans="1:2" s="39" customFormat="1" ht="15.75">
      <c r="A682" s="121" t="s">
        <v>814</v>
      </c>
      <c r="B682" s="39" t="s">
        <v>3037</v>
      </c>
    </row>
    <row r="683" spans="1:2" s="39" customFormat="1" ht="15.75">
      <c r="A683" s="121" t="s">
        <v>816</v>
      </c>
      <c r="B683" s="39" t="s">
        <v>3045</v>
      </c>
    </row>
    <row r="684" spans="1:2" s="39" customFormat="1" ht="15.75">
      <c r="A684" s="121" t="s">
        <v>814</v>
      </c>
      <c r="B684" s="39" t="s">
        <v>3048</v>
      </c>
    </row>
    <row r="685" spans="1:2" s="39" customFormat="1" ht="15.75">
      <c r="A685" s="121" t="s">
        <v>814</v>
      </c>
      <c r="B685" s="39" t="s">
        <v>3094</v>
      </c>
    </row>
    <row r="686" spans="1:2" s="39" customFormat="1" ht="15.75">
      <c r="A686" s="121" t="s">
        <v>814</v>
      </c>
      <c r="B686" s="39" t="s">
        <v>3143</v>
      </c>
    </row>
    <row r="687" spans="1:2" s="39" customFormat="1" ht="15.75">
      <c r="A687" s="121" t="s">
        <v>815</v>
      </c>
      <c r="B687" s="39" t="s">
        <v>3212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2878</v>
      </c>
    </row>
    <row r="692" spans="1:8" s="39" customFormat="1" ht="15.75">
      <c r="A692" s="121" t="s">
        <v>815</v>
      </c>
      <c r="B692" s="39" t="s">
        <v>2895</v>
      </c>
    </row>
    <row r="693" spans="1:8" s="39" customFormat="1" ht="15.75">
      <c r="A693" s="121" t="s">
        <v>816</v>
      </c>
      <c r="B693" s="39" t="s">
        <v>2903</v>
      </c>
    </row>
    <row r="694" spans="1:8" s="39" customFormat="1" ht="15.75">
      <c r="A694" s="121" t="s">
        <v>814</v>
      </c>
      <c r="B694" s="39" t="s">
        <v>2966</v>
      </c>
    </row>
    <row r="695" spans="1:8" s="39" customFormat="1" ht="15.75">
      <c r="A695" s="121" t="s">
        <v>814</v>
      </c>
      <c r="B695" s="39" t="s">
        <v>2999</v>
      </c>
    </row>
    <row r="696" spans="1:8" s="39" customFormat="1" ht="15.75">
      <c r="A696" s="121" t="s">
        <v>814</v>
      </c>
      <c r="B696" s="39" t="s">
        <v>3049</v>
      </c>
    </row>
    <row r="697" spans="1:8" s="39" customFormat="1" ht="15.75">
      <c r="A697" s="121" t="s">
        <v>815</v>
      </c>
      <c r="B697" s="39" t="s">
        <v>3136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2885</v>
      </c>
      <c r="H702" s="121"/>
    </row>
    <row r="703" spans="1:8" s="39" customFormat="1" ht="15.75">
      <c r="A703" s="121" t="s">
        <v>816</v>
      </c>
      <c r="B703" s="39" t="s">
        <v>2891</v>
      </c>
      <c r="H703" s="121"/>
    </row>
    <row r="704" spans="1:8" s="39" customFormat="1" ht="15.75">
      <c r="A704" s="121" t="s">
        <v>816</v>
      </c>
      <c r="B704" s="39" t="s">
        <v>2953</v>
      </c>
      <c r="H704" s="121"/>
    </row>
    <row r="705" spans="1:8" s="39" customFormat="1" ht="15.75">
      <c r="A705" s="121" t="s">
        <v>815</v>
      </c>
      <c r="B705" s="39" t="s">
        <v>2966</v>
      </c>
      <c r="H705" s="121"/>
    </row>
    <row r="706" spans="1:8" s="39" customFormat="1" ht="15.75">
      <c r="A706" s="121" t="s">
        <v>815</v>
      </c>
      <c r="B706" s="39" t="s">
        <v>3003</v>
      </c>
      <c r="H706" s="121"/>
    </row>
    <row r="707" spans="1:8" s="39" customFormat="1" ht="15.75">
      <c r="A707" s="121" t="s">
        <v>816</v>
      </c>
      <c r="B707" s="39" t="s">
        <v>3060</v>
      </c>
      <c r="H707" s="121"/>
    </row>
    <row r="708" spans="1:8" s="39" customFormat="1" ht="15.75">
      <c r="A708" s="121" t="s">
        <v>815</v>
      </c>
      <c r="B708" s="39" t="s">
        <v>3173</v>
      </c>
      <c r="H708" s="121"/>
    </row>
    <row r="709" spans="1:8" s="39" customFormat="1" ht="15.75">
      <c r="A709" s="121" t="s">
        <v>814</v>
      </c>
      <c r="B709" s="39" t="s">
        <v>3176</v>
      </c>
      <c r="H709" s="121"/>
    </row>
    <row r="710" spans="1:8" s="39" customFormat="1" ht="15.75">
      <c r="A710" s="121" t="s">
        <v>815</v>
      </c>
      <c r="B710" s="39" t="s">
        <v>3178</v>
      </c>
      <c r="H710" s="121"/>
    </row>
    <row r="711" spans="1:8" s="39" customFormat="1" ht="15.75">
      <c r="A711" s="121" t="s">
        <v>816</v>
      </c>
      <c r="B711" s="39" t="s">
        <v>3187</v>
      </c>
      <c r="H711" s="121"/>
    </row>
    <row r="712" spans="1:8" s="39" customFormat="1" ht="15.75">
      <c r="A712" s="121" t="s">
        <v>815</v>
      </c>
      <c r="B712" s="39" t="s">
        <v>3208</v>
      </c>
      <c r="H712" s="121"/>
    </row>
    <row r="713" spans="1:8" s="39" customFormat="1" ht="15.75">
      <c r="A713" s="121" t="s">
        <v>816</v>
      </c>
      <c r="B713" s="39" t="s">
        <v>3210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2884</v>
      </c>
    </row>
    <row r="718" spans="1:8" s="39" customFormat="1" ht="15.75">
      <c r="A718" s="121" t="s">
        <v>815</v>
      </c>
      <c r="B718" s="39" t="s">
        <v>2939</v>
      </c>
    </row>
    <row r="719" spans="1:8" s="39" customFormat="1" ht="15.75">
      <c r="A719" s="121" t="s">
        <v>814</v>
      </c>
      <c r="B719" s="39" t="s">
        <v>2942</v>
      </c>
    </row>
    <row r="720" spans="1:8" s="39" customFormat="1" ht="15.75">
      <c r="A720" s="121" t="s">
        <v>814</v>
      </c>
      <c r="B720" s="39" t="s">
        <v>2943</v>
      </c>
    </row>
    <row r="721" spans="1:2" s="39" customFormat="1" ht="15.75">
      <c r="A721" s="121" t="s">
        <v>815</v>
      </c>
      <c r="B721" s="39" t="s">
        <v>2948</v>
      </c>
    </row>
    <row r="722" spans="1:2" s="39" customFormat="1" ht="15.75">
      <c r="A722" s="121" t="s">
        <v>815</v>
      </c>
      <c r="B722" s="39" t="s">
        <v>2951</v>
      </c>
    </row>
    <row r="723" spans="1:2" s="39" customFormat="1" ht="15.75">
      <c r="A723" s="121" t="s">
        <v>814</v>
      </c>
      <c r="B723" s="39" t="s">
        <v>3000</v>
      </c>
    </row>
    <row r="724" spans="1:2" s="39" customFormat="1" ht="15.75">
      <c r="A724" s="121" t="s">
        <v>814</v>
      </c>
      <c r="B724" s="39" t="s">
        <v>3001</v>
      </c>
    </row>
    <row r="725" spans="1:2" s="39" customFormat="1" ht="15.75">
      <c r="A725" s="121" t="s">
        <v>816</v>
      </c>
      <c r="B725" s="39" t="s">
        <v>3077</v>
      </c>
    </row>
    <row r="726" spans="1:2" s="39" customFormat="1" ht="15.75">
      <c r="A726" s="121" t="s">
        <v>814</v>
      </c>
      <c r="B726" s="39" t="s">
        <v>3099</v>
      </c>
    </row>
    <row r="727" spans="1:2" s="39" customFormat="1" ht="15.75">
      <c r="A727" s="121" t="s">
        <v>814</v>
      </c>
      <c r="B727" s="39" t="s">
        <v>3126</v>
      </c>
    </row>
    <row r="728" spans="1:2" s="39" customFormat="1" ht="15.75">
      <c r="A728" s="121" t="s">
        <v>814</v>
      </c>
      <c r="B728" s="39" t="s">
        <v>3135</v>
      </c>
    </row>
    <row r="729" spans="1:2" s="39" customFormat="1" ht="15.75">
      <c r="A729" s="121" t="s">
        <v>815</v>
      </c>
      <c r="B729" s="39" t="s">
        <v>3186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2890</v>
      </c>
    </row>
    <row r="734" spans="1:2" s="39" customFormat="1" ht="15.75">
      <c r="A734" s="121" t="s">
        <v>814</v>
      </c>
      <c r="B734" s="39" t="s">
        <v>2951</v>
      </c>
    </row>
    <row r="735" spans="1:2" s="39" customFormat="1" ht="15.75">
      <c r="A735" s="121" t="s">
        <v>814</v>
      </c>
      <c r="B735" s="39" t="s">
        <v>3099</v>
      </c>
    </row>
    <row r="736" spans="1:2" s="39" customFormat="1" ht="15.75">
      <c r="A736" s="121" t="s">
        <v>814</v>
      </c>
      <c r="B736" s="39" t="s">
        <v>3200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2924</v>
      </c>
    </row>
    <row r="741" spans="1:2" s="39" customFormat="1" ht="15.75">
      <c r="A741" s="121" t="s">
        <v>815</v>
      </c>
      <c r="B741" s="39" t="s">
        <v>2956</v>
      </c>
    </row>
    <row r="742" spans="1:2" s="39" customFormat="1" ht="15.75">
      <c r="A742" s="121" t="s">
        <v>815</v>
      </c>
      <c r="B742" s="39" t="s">
        <v>3023</v>
      </c>
    </row>
    <row r="743" spans="1:2" s="39" customFormat="1" ht="15.75">
      <c r="A743" s="121" t="s">
        <v>816</v>
      </c>
      <c r="B743" s="39" t="s">
        <v>3059</v>
      </c>
    </row>
    <row r="744" spans="1:2" s="39" customFormat="1" ht="15.75">
      <c r="A744" s="121" t="s">
        <v>816</v>
      </c>
      <c r="B744" s="39" t="s">
        <v>3066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2922</v>
      </c>
    </row>
    <row r="749" spans="1:2" s="39" customFormat="1" ht="15.75">
      <c r="A749" s="121" t="s">
        <v>815</v>
      </c>
      <c r="B749" s="39" t="s">
        <v>2931</v>
      </c>
    </row>
    <row r="750" spans="1:2" s="39" customFormat="1" ht="15.75">
      <c r="A750" s="121" t="s">
        <v>816</v>
      </c>
      <c r="B750" s="39" t="s">
        <v>2948</v>
      </c>
    </row>
    <row r="751" spans="1:2" s="39" customFormat="1" ht="15.75">
      <c r="A751" s="121" t="s">
        <v>816</v>
      </c>
      <c r="B751" s="39" t="s">
        <v>2954</v>
      </c>
    </row>
    <row r="752" spans="1:2" s="39" customFormat="1" ht="15.75">
      <c r="A752" s="121" t="s">
        <v>814</v>
      </c>
      <c r="B752" s="39" t="s">
        <v>2988</v>
      </c>
    </row>
    <row r="753" spans="1:2" s="39" customFormat="1" ht="15.75">
      <c r="A753" s="121" t="s">
        <v>815</v>
      </c>
      <c r="B753" s="39" t="s">
        <v>3016</v>
      </c>
    </row>
    <row r="754" spans="1:2" s="39" customFormat="1" ht="15.75">
      <c r="A754" s="121" t="s">
        <v>815</v>
      </c>
      <c r="B754" s="39" t="s">
        <v>3041</v>
      </c>
    </row>
    <row r="755" spans="1:2" s="39" customFormat="1" ht="15.75">
      <c r="A755" s="121" t="s">
        <v>815</v>
      </c>
      <c r="B755" s="39" t="s">
        <v>3055</v>
      </c>
    </row>
    <row r="756" spans="1:2" s="39" customFormat="1" ht="15.75">
      <c r="A756" s="121" t="s">
        <v>814</v>
      </c>
      <c r="B756" s="39" t="s">
        <v>3124</v>
      </c>
    </row>
    <row r="757" spans="1:2" s="39" customFormat="1" ht="15.75">
      <c r="A757" s="121" t="s">
        <v>815</v>
      </c>
      <c r="B757" s="39" t="s">
        <v>3126</v>
      </c>
    </row>
    <row r="758" spans="1:2" s="39" customFormat="1" ht="15.75">
      <c r="A758" s="121" t="s">
        <v>814</v>
      </c>
      <c r="B758" s="39" t="s">
        <v>3129</v>
      </c>
    </row>
    <row r="759" spans="1:2" s="39" customFormat="1" ht="15.75">
      <c r="A759" s="121" t="s">
        <v>815</v>
      </c>
      <c r="B759" s="39" t="s">
        <v>3202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2930</v>
      </c>
    </row>
    <row r="764" spans="1:2" ht="15.75">
      <c r="A764" s="121" t="s">
        <v>814</v>
      </c>
      <c r="B764" s="39" t="s">
        <v>2947</v>
      </c>
    </row>
    <row r="765" spans="1:2" ht="15.75">
      <c r="A765" s="121" t="s">
        <v>815</v>
      </c>
      <c r="B765" s="39" t="s">
        <v>2950</v>
      </c>
    </row>
    <row r="766" spans="1:2" ht="15.75">
      <c r="A766" s="121" t="s">
        <v>814</v>
      </c>
      <c r="B766" s="39" t="s">
        <v>2975</v>
      </c>
    </row>
    <row r="767" spans="1:2" ht="15.75">
      <c r="A767" s="121" t="s">
        <v>815</v>
      </c>
      <c r="B767" s="39" t="s">
        <v>3112</v>
      </c>
    </row>
    <row r="768" spans="1:2" ht="15.75">
      <c r="A768" s="121" t="s">
        <v>816</v>
      </c>
      <c r="B768" s="39" t="s">
        <v>3179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2051</v>
      </c>
      <c r="B771" s="39"/>
    </row>
    <row r="772" spans="1:10" ht="15.75">
      <c r="A772" s="121" t="s">
        <v>816</v>
      </c>
      <c r="B772" s="39" t="s">
        <v>2880</v>
      </c>
    </row>
    <row r="773" spans="1:10" ht="15.75">
      <c r="A773" s="121" t="s">
        <v>816</v>
      </c>
      <c r="B773" s="39" t="s">
        <v>2881</v>
      </c>
    </row>
    <row r="774" spans="1:10" ht="15.75">
      <c r="A774" s="121" t="s">
        <v>815</v>
      </c>
      <c r="B774" s="39" t="s">
        <v>2894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2898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2906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2912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2949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2974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2995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3038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3047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3054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3055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3058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3066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3070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2895</v>
      </c>
    </row>
    <row r="793" spans="1:10" ht="15.75">
      <c r="A793" s="121" t="s">
        <v>815</v>
      </c>
      <c r="B793" s="39" t="s">
        <v>3049</v>
      </c>
    </row>
    <row r="794" spans="1:10" ht="15.75">
      <c r="A794" s="121" t="s">
        <v>815</v>
      </c>
      <c r="B794" s="39" t="s">
        <v>3128</v>
      </c>
    </row>
    <row r="795" spans="1:10" ht="15.75">
      <c r="A795" s="121" t="s">
        <v>816</v>
      </c>
      <c r="B795" s="39" t="s">
        <v>3136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2981</v>
      </c>
    </row>
    <row r="800" spans="1:10" ht="15.75">
      <c r="A800" s="121" t="s">
        <v>815</v>
      </c>
      <c r="B800" s="39" t="s">
        <v>3012</v>
      </c>
    </row>
    <row r="801" spans="1:2" ht="15.75">
      <c r="A801" s="121" t="s">
        <v>815</v>
      </c>
      <c r="B801" s="39" t="s">
        <v>3077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2053</v>
      </c>
      <c r="B804" s="39"/>
    </row>
    <row r="805" spans="1:2" ht="15.75">
      <c r="A805" s="121" t="s">
        <v>816</v>
      </c>
      <c r="B805" s="39" t="s">
        <v>2916</v>
      </c>
    </row>
    <row r="806" spans="1:2" ht="15.75">
      <c r="A806" s="121" t="s">
        <v>814</v>
      </c>
      <c r="B806" s="39" t="s">
        <v>2939</v>
      </c>
    </row>
    <row r="807" spans="1:2" ht="15.75">
      <c r="A807" s="121" t="s">
        <v>816</v>
      </c>
      <c r="B807" s="39" t="s">
        <v>2941</v>
      </c>
    </row>
    <row r="808" spans="1:2" ht="15.75">
      <c r="A808" s="121" t="s">
        <v>815</v>
      </c>
      <c r="B808" s="39" t="s">
        <v>2965</v>
      </c>
    </row>
    <row r="809" spans="1:2" ht="15.75">
      <c r="A809" s="121" t="s">
        <v>814</v>
      </c>
      <c r="B809" s="39" t="s">
        <v>3038</v>
      </c>
    </row>
    <row r="810" spans="1:2" ht="15.75">
      <c r="A810" s="121" t="s">
        <v>816</v>
      </c>
      <c r="B810" s="39" t="s">
        <v>3040</v>
      </c>
    </row>
    <row r="811" spans="1:2" ht="15.75">
      <c r="A811" s="121" t="s">
        <v>814</v>
      </c>
      <c r="B811" s="39" t="s">
        <v>3199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2158</v>
      </c>
      <c r="B814" s="39"/>
    </row>
    <row r="815" spans="1:2" ht="15.75">
      <c r="A815" s="121" t="s">
        <v>816</v>
      </c>
      <c r="B815" s="39" t="s">
        <v>2887</v>
      </c>
    </row>
    <row r="816" spans="1:2" ht="15.75">
      <c r="A816" s="121" t="s">
        <v>815</v>
      </c>
      <c r="B816" s="39" t="s">
        <v>2922</v>
      </c>
    </row>
    <row r="817" spans="1:2" ht="15.75">
      <c r="A817" s="121" t="s">
        <v>816</v>
      </c>
      <c r="B817" s="39" t="s">
        <v>2959</v>
      </c>
    </row>
    <row r="818" spans="1:2" ht="15.75">
      <c r="A818" s="121" t="s">
        <v>814</v>
      </c>
      <c r="B818" s="39" t="s">
        <v>3093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2896</v>
      </c>
    </row>
    <row r="823" spans="1:2" ht="15.75">
      <c r="A823" s="121" t="s">
        <v>815</v>
      </c>
      <c r="B823" s="39" t="s">
        <v>2943</v>
      </c>
    </row>
    <row r="824" spans="1:2" ht="15.75">
      <c r="A824" s="121" t="s">
        <v>814</v>
      </c>
      <c r="B824" s="39" t="s">
        <v>2970</v>
      </c>
    </row>
    <row r="825" spans="1:2" ht="15.75">
      <c r="A825" s="121" t="s">
        <v>815</v>
      </c>
      <c r="B825" s="39" t="s">
        <v>3035</v>
      </c>
    </row>
    <row r="826" spans="1:2" ht="15.75">
      <c r="A826" s="121" t="s">
        <v>814</v>
      </c>
      <c r="B826" s="39" t="s">
        <v>3173</v>
      </c>
    </row>
    <row r="827" spans="1:2" ht="15.75">
      <c r="A827" s="121" t="s">
        <v>814</v>
      </c>
      <c r="B827" s="39" t="s">
        <v>3174</v>
      </c>
    </row>
    <row r="828" spans="1:2" ht="15.75">
      <c r="A828" s="121" t="s">
        <v>815</v>
      </c>
      <c r="B828" s="39" t="s">
        <v>3204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2030</v>
      </c>
      <c r="B831" s="39"/>
    </row>
    <row r="832" spans="1:2" ht="15.75">
      <c r="A832" s="121" t="s">
        <v>816</v>
      </c>
      <c r="B832" s="39" t="s">
        <v>2897</v>
      </c>
    </row>
    <row r="833" spans="1:2" ht="15.75">
      <c r="A833" s="121" t="s">
        <v>815</v>
      </c>
      <c r="B833" s="39" t="s">
        <v>2907</v>
      </c>
    </row>
    <row r="834" spans="1:2" ht="15.75">
      <c r="A834" s="121" t="s">
        <v>814</v>
      </c>
      <c r="B834" s="39" t="s">
        <v>2937</v>
      </c>
    </row>
    <row r="835" spans="1:2" ht="15.75">
      <c r="A835" s="121" t="s">
        <v>815</v>
      </c>
      <c r="B835" s="39" t="s">
        <v>2947</v>
      </c>
    </row>
    <row r="836" spans="1:2" ht="15.75">
      <c r="A836" s="121" t="s">
        <v>815</v>
      </c>
      <c r="B836" s="39" t="s">
        <v>2953</v>
      </c>
    </row>
    <row r="837" spans="1:2" ht="15.75">
      <c r="A837" s="121" t="s">
        <v>815</v>
      </c>
      <c r="B837" s="39" t="s">
        <v>2978</v>
      </c>
    </row>
    <row r="838" spans="1:2" ht="15.75">
      <c r="A838" s="121" t="s">
        <v>814</v>
      </c>
      <c r="B838" s="39" t="s">
        <v>2982</v>
      </c>
    </row>
    <row r="839" spans="1:2" ht="15.75">
      <c r="A839" s="121" t="s">
        <v>814</v>
      </c>
      <c r="B839" s="39" t="s">
        <v>2983</v>
      </c>
    </row>
    <row r="840" spans="1:2" ht="15.75">
      <c r="A840" s="121" t="s">
        <v>816</v>
      </c>
      <c r="B840" s="39" t="s">
        <v>2988</v>
      </c>
    </row>
    <row r="841" spans="1:2" ht="15.75">
      <c r="A841" s="121"/>
      <c r="B841" s="39"/>
    </row>
    <row r="842" spans="1:2" ht="23.25">
      <c r="A842" s="120" t="s">
        <v>2003</v>
      </c>
      <c r="B842" s="39"/>
    </row>
    <row r="843" spans="1:2" ht="15.75">
      <c r="A843" s="121" t="s">
        <v>815</v>
      </c>
      <c r="B843" s="39" t="s">
        <v>2980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2885</v>
      </c>
    </row>
    <row r="848" spans="1:2" ht="15.75">
      <c r="A848" s="121" t="s">
        <v>816</v>
      </c>
      <c r="B848" s="39" t="s">
        <v>2900</v>
      </c>
    </row>
    <row r="849" spans="1:2" ht="15.75">
      <c r="A849" s="121" t="s">
        <v>816</v>
      </c>
      <c r="B849" s="39" t="s">
        <v>2929</v>
      </c>
    </row>
    <row r="850" spans="1:2" ht="15.75">
      <c r="A850" s="121" t="s">
        <v>814</v>
      </c>
      <c r="B850" s="39" t="s">
        <v>2950</v>
      </c>
    </row>
    <row r="851" spans="1:2" ht="15.75">
      <c r="A851" s="121" t="s">
        <v>816</v>
      </c>
      <c r="B851" s="39" t="s">
        <v>3015</v>
      </c>
    </row>
    <row r="852" spans="1:2" ht="15.75">
      <c r="A852" s="121" t="s">
        <v>814</v>
      </c>
      <c r="B852" s="39" t="s">
        <v>3032</v>
      </c>
    </row>
    <row r="853" spans="1:2" ht="15.75">
      <c r="A853" s="121" t="s">
        <v>814</v>
      </c>
      <c r="B853" s="39" t="s">
        <v>3034</v>
      </c>
    </row>
    <row r="854" spans="1:2" ht="15.75">
      <c r="A854" s="121" t="s">
        <v>815</v>
      </c>
      <c r="B854" s="39" t="s">
        <v>3042</v>
      </c>
    </row>
    <row r="855" spans="1:2" ht="15.75">
      <c r="A855" s="121" t="s">
        <v>814</v>
      </c>
      <c r="B855" s="39" t="s">
        <v>3065</v>
      </c>
    </row>
    <row r="856" spans="1:2" ht="15.75">
      <c r="A856" s="121" t="s">
        <v>816</v>
      </c>
      <c r="B856" s="39" t="s">
        <v>3175</v>
      </c>
    </row>
    <row r="857" spans="1:2" ht="15.75">
      <c r="A857" s="121" t="s">
        <v>815</v>
      </c>
      <c r="B857" s="39" t="s">
        <v>3207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2883</v>
      </c>
    </row>
    <row r="862" spans="1:2" ht="15.75">
      <c r="A862" s="121" t="s">
        <v>814</v>
      </c>
      <c r="B862" s="39" t="s">
        <v>2901</v>
      </c>
    </row>
    <row r="863" spans="1:2" ht="15.75">
      <c r="A863" s="121" t="s">
        <v>815</v>
      </c>
      <c r="B863" s="39" t="s">
        <v>2911</v>
      </c>
    </row>
    <row r="864" spans="1:2" ht="15.75">
      <c r="A864" s="121" t="s">
        <v>816</v>
      </c>
      <c r="B864" s="39" t="s">
        <v>2912</v>
      </c>
    </row>
    <row r="865" spans="1:2" ht="15.75">
      <c r="A865" s="121" t="s">
        <v>815</v>
      </c>
      <c r="B865" s="39" t="s">
        <v>2929</v>
      </c>
    </row>
    <row r="866" spans="1:2" ht="15.75">
      <c r="A866" s="121" t="s">
        <v>816</v>
      </c>
      <c r="B866" s="39" t="s">
        <v>2961</v>
      </c>
    </row>
    <row r="867" spans="1:2" ht="15.75">
      <c r="A867" s="121" t="s">
        <v>814</v>
      </c>
      <c r="B867" s="39" t="s">
        <v>2971</v>
      </c>
    </row>
    <row r="868" spans="1:2" ht="15.75">
      <c r="A868" s="121" t="s">
        <v>814</v>
      </c>
      <c r="B868" s="39" t="s">
        <v>2994</v>
      </c>
    </row>
    <row r="869" spans="1:2" ht="15.75">
      <c r="A869" s="121" t="s">
        <v>814</v>
      </c>
      <c r="B869" s="39" t="s">
        <v>2997</v>
      </c>
    </row>
    <row r="870" spans="1:2" ht="15.75">
      <c r="A870" s="121" t="s">
        <v>816</v>
      </c>
      <c r="B870" s="39" t="s">
        <v>2998</v>
      </c>
    </row>
    <row r="871" spans="1:2" ht="15.75">
      <c r="A871" s="121" t="s">
        <v>814</v>
      </c>
      <c r="B871" s="39" t="s">
        <v>3007</v>
      </c>
    </row>
    <row r="872" spans="1:2" ht="15.75">
      <c r="A872" s="121" t="s">
        <v>814</v>
      </c>
      <c r="B872" s="39" t="s">
        <v>3009</v>
      </c>
    </row>
    <row r="873" spans="1:2" ht="15.75">
      <c r="A873" s="121" t="s">
        <v>814</v>
      </c>
      <c r="B873" s="39" t="s">
        <v>3022</v>
      </c>
    </row>
    <row r="874" spans="1:2" ht="15.75">
      <c r="A874" s="121" t="s">
        <v>814</v>
      </c>
      <c r="B874" s="39" t="s">
        <v>3026</v>
      </c>
    </row>
    <row r="875" spans="1:2" ht="15.75">
      <c r="A875" s="121" t="s">
        <v>815</v>
      </c>
      <c r="B875" s="39" t="s">
        <v>3052</v>
      </c>
    </row>
    <row r="876" spans="1:2" ht="15.75">
      <c r="A876" s="121" t="s">
        <v>815</v>
      </c>
      <c r="B876" s="39" t="s">
        <v>3057</v>
      </c>
    </row>
    <row r="877" spans="1:2" ht="15.75">
      <c r="A877" s="121" t="s">
        <v>816</v>
      </c>
      <c r="B877" s="39" t="s">
        <v>3062</v>
      </c>
    </row>
    <row r="878" spans="1:2" ht="15.75">
      <c r="A878" s="121" t="s">
        <v>815</v>
      </c>
      <c r="B878" s="39" t="s">
        <v>3068</v>
      </c>
    </row>
    <row r="879" spans="1:2" ht="15.75">
      <c r="A879" s="121" t="s">
        <v>814</v>
      </c>
      <c r="B879" s="39" t="s">
        <v>3071</v>
      </c>
    </row>
    <row r="880" spans="1:2" ht="15.75">
      <c r="A880" s="121" t="s">
        <v>815</v>
      </c>
      <c r="B880" s="39" t="s">
        <v>3072</v>
      </c>
    </row>
    <row r="881" spans="1:2" ht="15.75">
      <c r="A881" s="121" t="s">
        <v>815</v>
      </c>
      <c r="B881" s="39" t="s">
        <v>3079</v>
      </c>
    </row>
    <row r="882" spans="1:2" ht="15.75">
      <c r="A882" s="121" t="s">
        <v>814</v>
      </c>
      <c r="B882" s="39" t="s">
        <v>3198</v>
      </c>
    </row>
    <row r="883" spans="1:2" ht="15.75">
      <c r="A883" s="121" t="s">
        <v>814</v>
      </c>
      <c r="B883" s="39" t="s">
        <v>3213</v>
      </c>
    </row>
    <row r="884" spans="1:2" ht="15.75">
      <c r="A884" s="121" t="s">
        <v>816</v>
      </c>
      <c r="B884" s="39" t="s">
        <v>3214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2899</v>
      </c>
    </row>
    <row r="889" spans="1:2" ht="15.75">
      <c r="A889" s="121" t="s">
        <v>814</v>
      </c>
      <c r="B889" s="39" t="s">
        <v>2930</v>
      </c>
    </row>
    <row r="890" spans="1:2" ht="15.75">
      <c r="A890" s="121" t="s">
        <v>816</v>
      </c>
      <c r="B890" s="39" t="s">
        <v>2935</v>
      </c>
    </row>
    <row r="891" spans="1:2" ht="15.75">
      <c r="A891" s="121" t="s">
        <v>816</v>
      </c>
      <c r="B891" s="39" t="s">
        <v>2964</v>
      </c>
    </row>
    <row r="892" spans="1:2" ht="15.75">
      <c r="A892" s="121" t="s">
        <v>814</v>
      </c>
      <c r="B892" s="39" t="s">
        <v>2978</v>
      </c>
    </row>
    <row r="893" spans="1:2" ht="15.75">
      <c r="A893" s="121" t="s">
        <v>815</v>
      </c>
      <c r="B893" s="39" t="s">
        <v>2990</v>
      </c>
    </row>
    <row r="894" spans="1:2" ht="15.75">
      <c r="A894" s="121" t="s">
        <v>815</v>
      </c>
      <c r="B894" s="39" t="s">
        <v>2993</v>
      </c>
    </row>
    <row r="895" spans="1:2" ht="15.75">
      <c r="A895" s="121" t="s">
        <v>815</v>
      </c>
      <c r="B895" s="39" t="s">
        <v>3011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2958</v>
      </c>
    </row>
    <row r="900" spans="1:8" ht="15.75">
      <c r="A900" s="121" t="s">
        <v>816</v>
      </c>
      <c r="B900" s="39" t="s">
        <v>2990</v>
      </c>
    </row>
    <row r="901" spans="1:8" ht="15.75">
      <c r="A901" s="121" t="s">
        <v>816</v>
      </c>
      <c r="B901" s="39" t="s">
        <v>3050</v>
      </c>
    </row>
    <row r="902" spans="1:8" ht="15.75">
      <c r="A902" s="121" t="s">
        <v>815</v>
      </c>
      <c r="B902" s="39" t="s">
        <v>3098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2884</v>
      </c>
    </row>
    <row r="907" spans="1:8" ht="15.75">
      <c r="A907" s="121" t="s">
        <v>814</v>
      </c>
      <c r="B907" s="39" t="s">
        <v>2909</v>
      </c>
    </row>
    <row r="908" spans="1:8" ht="15.75">
      <c r="A908" s="121" t="s">
        <v>815</v>
      </c>
      <c r="B908" s="39" t="s">
        <v>2927</v>
      </c>
      <c r="G908" s="121"/>
      <c r="H908" s="39"/>
    </row>
    <row r="909" spans="1:8" ht="15.75">
      <c r="A909" s="121" t="s">
        <v>816</v>
      </c>
      <c r="B909" s="39" t="s">
        <v>2955</v>
      </c>
    </row>
    <row r="910" spans="1:8" ht="15.75">
      <c r="A910" s="121" t="s">
        <v>815</v>
      </c>
      <c r="B910" s="39" t="s">
        <v>3031</v>
      </c>
    </row>
    <row r="911" spans="1:8" ht="15.75">
      <c r="A911" s="121" t="s">
        <v>815</v>
      </c>
      <c r="B911" s="39" t="s">
        <v>3082</v>
      </c>
    </row>
    <row r="912" spans="1:8" ht="15.75">
      <c r="A912" s="121" t="s">
        <v>814</v>
      </c>
      <c r="B912" s="39" t="s">
        <v>3171</v>
      </c>
    </row>
    <row r="913" spans="1:2" ht="15.75">
      <c r="A913" s="121" t="s">
        <v>816</v>
      </c>
      <c r="B913" s="39" t="s">
        <v>3172</v>
      </c>
    </row>
    <row r="914" spans="1:2" ht="15.75">
      <c r="A914" s="121" t="s">
        <v>814</v>
      </c>
      <c r="B914" s="39" t="s">
        <v>3205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2908</v>
      </c>
    </row>
    <row r="919" spans="1:2" ht="15.75">
      <c r="A919" s="121" t="s">
        <v>815</v>
      </c>
      <c r="B919" s="39" t="s">
        <v>2970</v>
      </c>
    </row>
    <row r="920" spans="1:2" ht="15.75">
      <c r="A920" s="121" t="s">
        <v>816</v>
      </c>
      <c r="B920" s="39" t="s">
        <v>2983</v>
      </c>
    </row>
    <row r="921" spans="1:2" ht="15.75">
      <c r="A921" s="121" t="s">
        <v>816</v>
      </c>
      <c r="B921" s="39" t="s">
        <v>2985</v>
      </c>
    </row>
    <row r="922" spans="1:2" ht="15.75">
      <c r="A922" s="121" t="s">
        <v>815</v>
      </c>
      <c r="B922" s="39" t="s">
        <v>2989</v>
      </c>
    </row>
    <row r="923" spans="1:2" ht="15.75">
      <c r="A923" s="121" t="s">
        <v>816</v>
      </c>
      <c r="B923" s="39" t="s">
        <v>3044</v>
      </c>
    </row>
    <row r="924" spans="1:2" ht="15.75">
      <c r="A924" s="121" t="s">
        <v>816</v>
      </c>
      <c r="B924" s="39" t="s">
        <v>3053</v>
      </c>
    </row>
    <row r="925" spans="1:2" ht="15.75">
      <c r="A925" s="121" t="s">
        <v>814</v>
      </c>
      <c r="B925" s="39" t="s">
        <v>3070</v>
      </c>
    </row>
    <row r="926" spans="1:2" ht="15.75">
      <c r="A926" s="121" t="s">
        <v>814</v>
      </c>
      <c r="B926" s="39" t="s">
        <v>3177</v>
      </c>
    </row>
    <row r="927" spans="1:2" ht="15.75">
      <c r="A927" s="121" t="s">
        <v>815</v>
      </c>
      <c r="B927" s="39" t="s">
        <v>3184</v>
      </c>
    </row>
    <row r="928" spans="1:2" ht="15.75">
      <c r="A928" s="121" t="s">
        <v>816</v>
      </c>
      <c r="B928" s="39" t="s">
        <v>3189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2934</v>
      </c>
    </row>
    <row r="933" spans="1:2" ht="15.75">
      <c r="A933" s="121" t="s">
        <v>815</v>
      </c>
      <c r="B933" s="39" t="s">
        <v>2991</v>
      </c>
    </row>
    <row r="934" spans="1:2" ht="15.75">
      <c r="A934" s="121" t="s">
        <v>816</v>
      </c>
      <c r="B934" s="39" t="s">
        <v>2995</v>
      </c>
    </row>
    <row r="935" spans="1:2" ht="15.75">
      <c r="A935" s="121" t="s">
        <v>815</v>
      </c>
      <c r="B935" s="39" t="s">
        <v>3019</v>
      </c>
    </row>
    <row r="936" spans="1:2" ht="15.75">
      <c r="A936" s="121" t="s">
        <v>816</v>
      </c>
      <c r="B936" s="39" t="s">
        <v>3021</v>
      </c>
    </row>
    <row r="937" spans="1:2" ht="15.75">
      <c r="A937" s="121" t="s">
        <v>815</v>
      </c>
      <c r="B937" s="39" t="s">
        <v>3029</v>
      </c>
    </row>
    <row r="938" spans="1:2" ht="15.75">
      <c r="A938" s="121" t="s">
        <v>816</v>
      </c>
      <c r="B938" s="39" t="s">
        <v>3030</v>
      </c>
    </row>
    <row r="939" spans="1:2" ht="15.75">
      <c r="A939" s="121" t="s">
        <v>814</v>
      </c>
      <c r="B939" s="39" t="s">
        <v>3181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2889</v>
      </c>
    </row>
    <row r="944" spans="1:2" s="39" customFormat="1" ht="15.75">
      <c r="A944" s="121" t="s">
        <v>815</v>
      </c>
      <c r="B944" s="39" t="s">
        <v>2910</v>
      </c>
    </row>
    <row r="945" spans="1:2" s="39" customFormat="1" ht="15.75">
      <c r="A945" s="121" t="s">
        <v>816</v>
      </c>
      <c r="B945" s="39" t="s">
        <v>2913</v>
      </c>
    </row>
    <row r="946" spans="1:2" s="39" customFormat="1" ht="15.75">
      <c r="A946" s="121" t="s">
        <v>814</v>
      </c>
      <c r="B946" s="39" t="s">
        <v>2921</v>
      </c>
    </row>
    <row r="947" spans="1:2" s="39" customFormat="1" ht="15.75">
      <c r="A947" s="121" t="s">
        <v>814</v>
      </c>
      <c r="B947" s="39" t="s">
        <v>2962</v>
      </c>
    </row>
    <row r="948" spans="1:2" s="39" customFormat="1" ht="15.75">
      <c r="A948" s="121" t="s">
        <v>816</v>
      </c>
      <c r="B948" s="39" t="s">
        <v>3009</v>
      </c>
    </row>
    <row r="949" spans="1:2" s="39" customFormat="1" ht="15.75">
      <c r="A949" s="121" t="s">
        <v>814</v>
      </c>
      <c r="B949" s="39" t="s">
        <v>3068</v>
      </c>
    </row>
    <row r="950" spans="1:2" s="39" customFormat="1" ht="15.75">
      <c r="A950" s="121" t="s">
        <v>816</v>
      </c>
      <c r="B950" s="39" t="s">
        <v>3071</v>
      </c>
    </row>
    <row r="951" spans="1:2" s="39" customFormat="1" ht="15.75">
      <c r="A951" s="121" t="s">
        <v>815</v>
      </c>
      <c r="B951" s="39" t="s">
        <v>3078</v>
      </c>
    </row>
    <row r="952" spans="1:2" s="39" customFormat="1" ht="15.75">
      <c r="A952" s="121" t="s">
        <v>816</v>
      </c>
      <c r="B952" s="39" t="s">
        <v>3082</v>
      </c>
    </row>
    <row r="953" spans="1:2" s="39" customFormat="1" ht="15.75">
      <c r="A953" s="121" t="s">
        <v>815</v>
      </c>
      <c r="B953" s="39" t="s">
        <v>3171</v>
      </c>
    </row>
    <row r="954" spans="1:2" s="39" customFormat="1" ht="15.75">
      <c r="A954" s="121" t="s">
        <v>814</v>
      </c>
      <c r="B954" s="39" t="s">
        <v>3172</v>
      </c>
    </row>
    <row r="955" spans="1:2" s="39" customFormat="1" ht="15.75">
      <c r="A955" s="121" t="s">
        <v>815</v>
      </c>
      <c r="B955" s="39" t="s">
        <v>3180</v>
      </c>
    </row>
    <row r="956" spans="1:2" s="39" customFormat="1" ht="15.75">
      <c r="A956" s="121" t="s">
        <v>814</v>
      </c>
      <c r="B956" s="39" t="s">
        <v>3182</v>
      </c>
    </row>
    <row r="957" spans="1:2" s="39" customFormat="1" ht="15.75">
      <c r="A957" s="121" t="s">
        <v>815</v>
      </c>
      <c r="B957" s="39" t="s">
        <v>3190</v>
      </c>
    </row>
    <row r="958" spans="1:2" s="39" customFormat="1" ht="15.75">
      <c r="A958" s="121" t="s">
        <v>815</v>
      </c>
      <c r="B958" s="39" t="s">
        <v>3198</v>
      </c>
    </row>
    <row r="959" spans="1:2" s="39" customFormat="1" ht="15.75">
      <c r="A959" s="121" t="s">
        <v>814</v>
      </c>
      <c r="B959" s="39" t="s">
        <v>3201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2938</v>
      </c>
    </row>
    <row r="964" spans="1:2" ht="15.75">
      <c r="A964" s="121" t="s">
        <v>814</v>
      </c>
      <c r="B964" s="39" t="s">
        <v>2984</v>
      </c>
    </row>
    <row r="965" spans="1:2" ht="15.75">
      <c r="A965" s="121" t="s">
        <v>815</v>
      </c>
      <c r="B965" s="39" t="s">
        <v>2992</v>
      </c>
    </row>
    <row r="966" spans="1:2" ht="15.75">
      <c r="A966" s="121" t="s">
        <v>816</v>
      </c>
      <c r="B966" s="39" t="s">
        <v>3033</v>
      </c>
    </row>
    <row r="967" spans="1:2" ht="15.75">
      <c r="A967" s="121" t="s">
        <v>815</v>
      </c>
      <c r="B967" s="39" t="s">
        <v>3076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2031</v>
      </c>
      <c r="B970" s="39"/>
    </row>
    <row r="971" spans="1:2" ht="15.75">
      <c r="A971" s="121" t="s">
        <v>814</v>
      </c>
      <c r="B971" s="39" t="s">
        <v>2902</v>
      </c>
    </row>
    <row r="972" spans="1:2" ht="15.75">
      <c r="A972" s="121" t="s">
        <v>816</v>
      </c>
      <c r="B972" s="39" t="s">
        <v>2928</v>
      </c>
    </row>
    <row r="973" spans="1:2" ht="15.75">
      <c r="A973" s="121" t="s">
        <v>816</v>
      </c>
      <c r="B973" s="39" t="s">
        <v>3202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2894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2914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2952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2887</v>
      </c>
    </row>
    <row r="985" spans="1:6" s="39" customFormat="1" ht="15.75">
      <c r="A985" s="121" t="s">
        <v>814</v>
      </c>
      <c r="B985" s="39" t="s">
        <v>2894</v>
      </c>
    </row>
    <row r="986" spans="1:6" s="39" customFormat="1" ht="15.75">
      <c r="A986" s="121" t="s">
        <v>816</v>
      </c>
      <c r="B986" s="39" t="s">
        <v>2911</v>
      </c>
    </row>
    <row r="987" spans="1:6" s="39" customFormat="1" ht="15.75">
      <c r="A987" s="121" t="s">
        <v>815</v>
      </c>
      <c r="B987" s="39" t="s">
        <v>2913</v>
      </c>
    </row>
    <row r="988" spans="1:6" s="39" customFormat="1" ht="15.75">
      <c r="A988" s="121" t="s">
        <v>816</v>
      </c>
      <c r="B988" s="39" t="s">
        <v>2915</v>
      </c>
    </row>
    <row r="989" spans="1:6" s="39" customFormat="1" ht="15.75">
      <c r="A989" s="121" t="s">
        <v>816</v>
      </c>
      <c r="B989" s="39" t="s">
        <v>2999</v>
      </c>
    </row>
    <row r="990" spans="1:6" s="39" customFormat="1" ht="15.75">
      <c r="A990" s="121" t="s">
        <v>816</v>
      </c>
      <c r="B990" s="39" t="s">
        <v>3100</v>
      </c>
    </row>
    <row r="991" spans="1:6" s="39" customFormat="1" ht="15.75">
      <c r="A991" s="121" t="s">
        <v>816</v>
      </c>
      <c r="B991" s="39" t="s">
        <v>3126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2886</v>
      </c>
    </row>
    <row r="996" spans="1:2" s="39" customFormat="1" ht="15.75">
      <c r="A996" s="121" t="s">
        <v>816</v>
      </c>
      <c r="B996" s="39" t="s">
        <v>2966</v>
      </c>
    </row>
    <row r="997" spans="1:2" s="39" customFormat="1" ht="15.75">
      <c r="A997" s="121" t="s">
        <v>816</v>
      </c>
      <c r="B997" s="39" t="s">
        <v>2967</v>
      </c>
    </row>
    <row r="998" spans="1:2" s="39" customFormat="1" ht="15.75">
      <c r="A998" s="121" t="s">
        <v>814</v>
      </c>
      <c r="B998" s="39" t="s">
        <v>3036</v>
      </c>
    </row>
    <row r="999" spans="1:2" s="39" customFormat="1" ht="15.75">
      <c r="A999" s="121" t="s">
        <v>815</v>
      </c>
      <c r="B999" s="39" t="s">
        <v>3048</v>
      </c>
    </row>
    <row r="1000" spans="1:2" s="39" customFormat="1" ht="15.75">
      <c r="A1000" s="121" t="s">
        <v>815</v>
      </c>
      <c r="B1000" s="39" t="s">
        <v>3063</v>
      </c>
    </row>
    <row r="1001" spans="1:2" s="39" customFormat="1" ht="15.75">
      <c r="A1001" s="121" t="s">
        <v>815</v>
      </c>
      <c r="B1001" s="39" t="s">
        <v>3073</v>
      </c>
    </row>
    <row r="1002" spans="1:2" s="39" customFormat="1" ht="15.75">
      <c r="A1002" s="121" t="s">
        <v>814</v>
      </c>
      <c r="B1002" s="39" t="s">
        <v>3210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2883</v>
      </c>
    </row>
    <row r="1007" spans="1:2" s="39" customFormat="1" ht="15.75">
      <c r="A1007" s="121" t="s">
        <v>815</v>
      </c>
      <c r="B1007" s="39" t="s">
        <v>2900</v>
      </c>
    </row>
    <row r="1008" spans="1:2" s="39" customFormat="1" ht="15.75">
      <c r="A1008" s="121" t="s">
        <v>816</v>
      </c>
      <c r="B1008" s="39" t="s">
        <v>2943</v>
      </c>
    </row>
    <row r="1009" spans="1:2" s="39" customFormat="1" ht="15.75">
      <c r="A1009" s="121" t="s">
        <v>816</v>
      </c>
      <c r="B1009" s="39" t="s">
        <v>2951</v>
      </c>
    </row>
    <row r="1010" spans="1:2" s="39" customFormat="1" ht="15.75">
      <c r="A1010" s="121" t="s">
        <v>814</v>
      </c>
      <c r="B1010" s="39" t="s">
        <v>2967</v>
      </c>
    </row>
    <row r="1011" spans="1:2" s="39" customFormat="1" ht="15.75">
      <c r="A1011" s="121" t="s">
        <v>814</v>
      </c>
      <c r="B1011" s="39" t="s">
        <v>2968</v>
      </c>
    </row>
    <row r="1012" spans="1:2" s="39" customFormat="1" ht="15.75">
      <c r="A1012" s="121" t="s">
        <v>816</v>
      </c>
      <c r="B1012" s="39" t="s">
        <v>2969</v>
      </c>
    </row>
    <row r="1013" spans="1:2" s="39" customFormat="1" ht="15.75">
      <c r="A1013" s="121" t="s">
        <v>815</v>
      </c>
      <c r="B1013" s="39" t="s">
        <v>2972</v>
      </c>
    </row>
    <row r="1014" spans="1:2" s="39" customFormat="1" ht="15.75">
      <c r="A1014" s="121" t="s">
        <v>815</v>
      </c>
      <c r="B1014" s="39" t="s">
        <v>2974</v>
      </c>
    </row>
    <row r="1015" spans="1:2" s="39" customFormat="1" ht="15.75">
      <c r="A1015" s="121" t="s">
        <v>815</v>
      </c>
      <c r="B1015" s="39" t="s">
        <v>2976</v>
      </c>
    </row>
    <row r="1016" spans="1:2" s="39" customFormat="1" ht="15.75">
      <c r="A1016" s="121" t="s">
        <v>816</v>
      </c>
      <c r="B1016" s="39" t="s">
        <v>2991</v>
      </c>
    </row>
    <row r="1017" spans="1:2" s="39" customFormat="1" ht="15.75">
      <c r="A1017" s="121" t="s">
        <v>816</v>
      </c>
      <c r="B1017" s="39" t="s">
        <v>2995</v>
      </c>
    </row>
    <row r="1018" spans="1:2" s="39" customFormat="1" ht="15.75">
      <c r="A1018" s="121" t="s">
        <v>815</v>
      </c>
      <c r="B1018" s="39" t="s">
        <v>3006</v>
      </c>
    </row>
    <row r="1019" spans="1:2" s="39" customFormat="1" ht="15.75">
      <c r="A1019" s="121" t="s">
        <v>816</v>
      </c>
      <c r="B1019" s="39" t="s">
        <v>3016</v>
      </c>
    </row>
    <row r="1020" spans="1:2" s="39" customFormat="1" ht="15.75">
      <c r="A1020" s="121" t="s">
        <v>814</v>
      </c>
      <c r="B1020" s="39" t="s">
        <v>3019</v>
      </c>
    </row>
    <row r="1021" spans="1:2" s="39" customFormat="1" ht="15.75">
      <c r="A1021" s="121" t="s">
        <v>816</v>
      </c>
      <c r="B1021" s="39" t="s">
        <v>3029</v>
      </c>
    </row>
    <row r="1022" spans="1:2" s="39" customFormat="1" ht="15.75">
      <c r="A1022" s="121" t="s">
        <v>815</v>
      </c>
      <c r="B1022" s="39" t="s">
        <v>3030</v>
      </c>
    </row>
    <row r="1023" spans="1:2" s="39" customFormat="1" ht="15.75">
      <c r="A1023" s="121" t="s">
        <v>815</v>
      </c>
      <c r="B1023" s="39" t="s">
        <v>3036</v>
      </c>
    </row>
    <row r="1024" spans="1:2" s="39" customFormat="1" ht="15.75">
      <c r="A1024" s="121" t="s">
        <v>814</v>
      </c>
      <c r="B1024" s="39" t="s">
        <v>3043</v>
      </c>
    </row>
    <row r="1025" spans="1:2" s="39" customFormat="1" ht="15.75">
      <c r="A1025" s="121" t="s">
        <v>815</v>
      </c>
      <c r="B1025" s="39" t="s">
        <v>3177</v>
      </c>
    </row>
    <row r="1026" spans="1:2" s="39" customFormat="1" ht="15.75">
      <c r="A1026" s="121" t="s">
        <v>815</v>
      </c>
      <c r="B1026" s="39" t="s">
        <v>3181</v>
      </c>
    </row>
    <row r="1027" spans="1:2" s="39" customFormat="1" ht="15.75">
      <c r="A1027" s="121" t="s">
        <v>814</v>
      </c>
      <c r="B1027" s="39" t="s">
        <v>3203</v>
      </c>
    </row>
    <row r="1028" spans="1:2" s="39" customFormat="1" ht="15.75">
      <c r="A1028" s="121" t="s">
        <v>816</v>
      </c>
      <c r="B1028" s="39" t="s">
        <v>3205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2009</v>
      </c>
      <c r="B1031" s="39"/>
    </row>
    <row r="1032" spans="1:2" s="39" customFormat="1" ht="15.75">
      <c r="A1032" s="121" t="s">
        <v>814</v>
      </c>
      <c r="B1032" s="39" t="s">
        <v>2898</v>
      </c>
    </row>
    <row r="1033" spans="1:2" s="39" customFormat="1" ht="15.75">
      <c r="A1033" s="121" t="s">
        <v>816</v>
      </c>
      <c r="B1033" s="39" t="s">
        <v>2929</v>
      </c>
    </row>
    <row r="1034" spans="1:2" s="39" customFormat="1" ht="15.75">
      <c r="A1034" s="121" t="s">
        <v>815</v>
      </c>
      <c r="B1034" s="39" t="s">
        <v>2973</v>
      </c>
    </row>
    <row r="1035" spans="1:2" s="39" customFormat="1" ht="15.75">
      <c r="A1035" s="121" t="s">
        <v>814</v>
      </c>
      <c r="B1035" s="39" t="s">
        <v>2995</v>
      </c>
    </row>
    <row r="1036" spans="1:2" s="39" customFormat="1" ht="15.75">
      <c r="A1036" s="121" t="s">
        <v>816</v>
      </c>
      <c r="B1036" s="39" t="s">
        <v>3017</v>
      </c>
    </row>
    <row r="1037" spans="1:2" s="39" customFormat="1" ht="15.75">
      <c r="A1037" s="121" t="s">
        <v>816</v>
      </c>
      <c r="B1037" s="39" t="s">
        <v>3022</v>
      </c>
    </row>
    <row r="1038" spans="1:2" s="39" customFormat="1" ht="15.75">
      <c r="A1038" s="121" t="s">
        <v>816</v>
      </c>
      <c r="B1038" s="39" t="s">
        <v>3038</v>
      </c>
    </row>
    <row r="1039" spans="1:2" s="39" customFormat="1" ht="15.75">
      <c r="A1039" s="121" t="s">
        <v>815</v>
      </c>
      <c r="B1039" s="39" t="s">
        <v>3197</v>
      </c>
    </row>
    <row r="1040" spans="1:2" s="39" customFormat="1" ht="15.75">
      <c r="A1040" s="121" t="s">
        <v>816</v>
      </c>
      <c r="B1040" s="39" t="s">
        <v>3211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763"/>
  <sheetViews>
    <sheetView topLeftCell="A529" workbookViewId="0">
      <pane xSplit="1" topLeftCell="B1" activePane="topRight" state="frozen"/>
      <selection pane="topRight" activeCell="I611" sqref="I611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2541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2008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2008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3379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3387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2031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2540</v>
      </c>
      <c r="Q16" t="s">
        <v>3385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2008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2019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2008</v>
      </c>
      <c r="O22" t="s">
        <v>2030</v>
      </c>
      <c r="Q22" t="s">
        <v>3397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2027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2051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2009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2007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2533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2008</v>
      </c>
      <c r="Q40" t="s">
        <v>3374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3385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3383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3385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2031</v>
      </c>
      <c r="Q47" t="s">
        <v>3401</v>
      </c>
    </row>
    <row r="50" spans="1:17" ht="20.25">
      <c r="A50" s="123" t="s">
        <v>4966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3385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2008</v>
      </c>
      <c r="Q51" t="s">
        <v>2024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3383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2011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2004</v>
      </c>
      <c r="O57" t="s">
        <v>2011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2010</v>
      </c>
      <c r="O62" t="s">
        <v>2007</v>
      </c>
      <c r="Q62" t="s">
        <v>771</v>
      </c>
    </row>
    <row r="65" spans="1:17" ht="20.25">
      <c r="A65" s="123" t="s">
        <v>4967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3377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3385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2027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3383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2003</v>
      </c>
      <c r="O75" t="s">
        <v>2030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2011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3383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2008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3376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2008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2054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2008</v>
      </c>
      <c r="Q90" t="s">
        <v>2027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3387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2009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2026</v>
      </c>
      <c r="Q110" t="s">
        <v>3375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3374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2008</v>
      </c>
      <c r="O121" t="s">
        <v>783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7">
      <c r="G123" t="s">
        <v>1110</v>
      </c>
      <c r="K123" s="231"/>
    </row>
    <row r="124" spans="1:17">
      <c r="O124" t="s">
        <v>753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2004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2003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2009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2009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2051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2009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2007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2019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2007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2011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2009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2030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2003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2005</v>
      </c>
      <c r="O177" t="s">
        <v>2011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2009</v>
      </c>
      <c r="O181" t="s">
        <v>2030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2030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2534</v>
      </c>
      <c r="O187" t="s">
        <v>37</v>
      </c>
    </row>
    <row r="188" spans="2:15">
      <c r="I188" s="218"/>
      <c r="M188" t="s">
        <v>2535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2032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2009</v>
      </c>
      <c r="O196" t="s">
        <v>37</v>
      </c>
    </row>
    <row r="197" spans="2:15">
      <c r="E197" t="s">
        <v>1110</v>
      </c>
      <c r="K197" s="231"/>
    </row>
    <row r="198" spans="2:15">
      <c r="O198" t="s">
        <v>2011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2009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2699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2008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2030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2009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2008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2008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2011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2007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2007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2007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2024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2009</v>
      </c>
      <c r="O258" t="s">
        <v>2012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2010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2028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2009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2536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2009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2009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2009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2012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2010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2008</v>
      </c>
      <c r="O305" t="s">
        <v>2029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2008</v>
      </c>
      <c r="O313" t="s">
        <v>2029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2008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2537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2008</v>
      </c>
      <c r="O332" t="s">
        <v>2053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2005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2008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2012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2051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2005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2008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2024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2009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2026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2009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1848</v>
      </c>
      <c r="M434" t="s">
        <v>738</v>
      </c>
      <c r="O434" t="s">
        <v>21</v>
      </c>
    </row>
    <row r="435" spans="2:15">
      <c r="I435" s="170"/>
      <c r="K435" t="s">
        <v>1849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2538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2011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2011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2539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21</v>
      </c>
      <c r="E506" s="222">
        <v>23</v>
      </c>
      <c r="F506" s="222">
        <v>21</v>
      </c>
      <c r="G506" s="222">
        <f t="shared" si="0"/>
        <v>65</v>
      </c>
    </row>
    <row r="507" spans="1:13" s="170" customFormat="1">
      <c r="A507" s="107"/>
      <c r="B507" s="233"/>
      <c r="C507" s="234" t="s">
        <v>25</v>
      </c>
      <c r="D507" s="222">
        <v>15</v>
      </c>
      <c r="E507" s="222">
        <v>26</v>
      </c>
      <c r="F507" s="222">
        <v>20</v>
      </c>
      <c r="G507" s="222">
        <f t="shared" si="0"/>
        <v>61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14</v>
      </c>
      <c r="F514" s="222">
        <v>19</v>
      </c>
      <c r="G514" s="222">
        <f t="shared" si="0"/>
        <v>46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5</v>
      </c>
      <c r="F530" s="222">
        <v>7</v>
      </c>
      <c r="G530" s="222">
        <f t="shared" si="0"/>
        <v>24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8</v>
      </c>
      <c r="E536" s="222">
        <v>6</v>
      </c>
      <c r="F536" s="222">
        <v>10</v>
      </c>
      <c r="G536" s="222">
        <f t="shared" si="1"/>
        <v>24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5</v>
      </c>
      <c r="F540" s="222">
        <v>7</v>
      </c>
      <c r="G540" s="222">
        <f t="shared" si="1"/>
        <v>20</v>
      </c>
    </row>
    <row r="541" spans="1:7" s="170" customFormat="1">
      <c r="A541" s="82"/>
      <c r="B541" s="233"/>
      <c r="C541" s="218" t="s">
        <v>2008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8</v>
      </c>
      <c r="G544" s="222">
        <f t="shared" si="1"/>
        <v>15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2009</v>
      </c>
      <c r="D547" s="222">
        <v>3</v>
      </c>
      <c r="E547" s="222">
        <v>5</v>
      </c>
      <c r="F547" s="222">
        <v>7</v>
      </c>
      <c r="G547" s="222">
        <f t="shared" si="1"/>
        <v>15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6</v>
      </c>
      <c r="G550" s="222">
        <f t="shared" si="1"/>
        <v>13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6</v>
      </c>
      <c r="G554" s="222">
        <f t="shared" si="1"/>
        <v>12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2011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3</v>
      </c>
      <c r="G561" s="222">
        <f t="shared" si="1"/>
        <v>10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2030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2007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2005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2010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2051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2003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2012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2026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2027</v>
      </c>
      <c r="D582" s="222">
        <v>2</v>
      </c>
      <c r="E582" s="222">
        <v>1</v>
      </c>
      <c r="F582" s="222">
        <v>0</v>
      </c>
      <c r="G582" s="222">
        <f t="shared" si="2"/>
        <v>3</v>
      </c>
    </row>
    <row r="583" spans="1:13" s="170" customFormat="1">
      <c r="C583" s="218" t="s">
        <v>2004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2024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2019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2031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2029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2054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2053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2025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4499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3379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3387</v>
      </c>
      <c r="D602" s="222">
        <v>0</v>
      </c>
      <c r="E602" s="222">
        <v>1</v>
      </c>
      <c r="F602" s="222">
        <v>1</v>
      </c>
      <c r="G602" s="222">
        <f t="shared" si="3"/>
        <v>2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3385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3397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3374</v>
      </c>
      <c r="D605" s="222">
        <v>1</v>
      </c>
      <c r="E605" s="222">
        <v>1</v>
      </c>
      <c r="F605" s="222">
        <v>0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3383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3377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3401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3376</v>
      </c>
      <c r="D609" s="222">
        <v>0</v>
      </c>
      <c r="E609" s="222">
        <v>0</v>
      </c>
      <c r="F609" s="222">
        <v>1</v>
      </c>
      <c r="G609" s="222">
        <f>SUM(D609:F609)</f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3375</v>
      </c>
      <c r="D610" s="222">
        <v>1</v>
      </c>
      <c r="E610" s="222">
        <v>0</v>
      </c>
      <c r="F610" s="222">
        <v>0</v>
      </c>
      <c r="G610" s="222">
        <f t="shared" ref="G610" si="4">SUM(D610:F610)</f>
        <v>1</v>
      </c>
      <c r="H610" s="170"/>
      <c r="I610" s="170"/>
      <c r="J610" s="170"/>
      <c r="K610" s="170"/>
      <c r="L610" s="170"/>
      <c r="M610" s="170"/>
    </row>
    <row r="611" spans="1:13">
      <c r="C611" s="82"/>
    </row>
    <row r="612" spans="1:13">
      <c r="C612" s="127" t="s">
        <v>40</v>
      </c>
      <c r="D612" s="80">
        <f>SUM(D500:D611)</f>
        <v>705</v>
      </c>
      <c r="E612" s="80">
        <f>SUM(E500:E611)</f>
        <v>711</v>
      </c>
      <c r="F612" s="80">
        <f>SUM(F500:F611)</f>
        <v>707</v>
      </c>
      <c r="G612" s="80">
        <f>SUM(G500:G611)</f>
        <v>2123</v>
      </c>
    </row>
    <row r="613" spans="1:13">
      <c r="C613" s="127"/>
      <c r="D613" s="80"/>
      <c r="E613" s="80"/>
      <c r="F613" s="80"/>
      <c r="G613" s="80"/>
    </row>
    <row r="614" spans="1:13">
      <c r="C614" s="127"/>
      <c r="D614" s="80"/>
      <c r="E614" s="80"/>
      <c r="F614" s="80"/>
      <c r="G614" s="80"/>
    </row>
    <row r="618" spans="1:13" ht="15">
      <c r="C618" s="15" t="s">
        <v>1098</v>
      </c>
      <c r="E618" s="15" t="s">
        <v>1099</v>
      </c>
      <c r="G618" s="15" t="s">
        <v>1100</v>
      </c>
      <c r="I618" s="15" t="s">
        <v>1101</v>
      </c>
      <c r="K618" s="15" t="s">
        <v>1619</v>
      </c>
      <c r="M618" s="15" t="s">
        <v>2023</v>
      </c>
    </row>
    <row r="620" spans="1:13">
      <c r="B620" s="18" t="s">
        <v>0</v>
      </c>
      <c r="C620" s="221" t="s">
        <v>27</v>
      </c>
      <c r="D620" s="18" t="s">
        <v>0</v>
      </c>
      <c r="E620" t="s">
        <v>21</v>
      </c>
      <c r="F620" s="18" t="s">
        <v>0</v>
      </c>
      <c r="G620" s="221" t="s">
        <v>9</v>
      </c>
      <c r="H620" s="18" t="s">
        <v>0</v>
      </c>
      <c r="I620" s="221" t="s">
        <v>11</v>
      </c>
      <c r="J620" s="18"/>
    </row>
    <row r="621" spans="1:13">
      <c r="B621" s="18"/>
      <c r="C621" s="111" t="s">
        <v>1080</v>
      </c>
      <c r="D621" s="18"/>
      <c r="E621" t="s">
        <v>1111</v>
      </c>
      <c r="F621" s="18"/>
      <c r="G621" s="221" t="s">
        <v>1147</v>
      </c>
      <c r="H621" s="18"/>
      <c r="I621" s="221" t="s">
        <v>1325</v>
      </c>
      <c r="J621" s="18"/>
    </row>
    <row r="622" spans="1:13">
      <c r="B622" s="18" t="s">
        <v>2</v>
      </c>
      <c r="C622" s="221" t="s">
        <v>11</v>
      </c>
      <c r="D622" s="18" t="s">
        <v>2</v>
      </c>
      <c r="E622" t="s">
        <v>178</v>
      </c>
      <c r="F622" s="18" t="s">
        <v>2</v>
      </c>
      <c r="G622" s="221" t="s">
        <v>29</v>
      </c>
      <c r="H622" s="18" t="s">
        <v>2</v>
      </c>
      <c r="I622" t="s">
        <v>153</v>
      </c>
      <c r="J622" s="18"/>
      <c r="K622" s="221"/>
    </row>
    <row r="623" spans="1:13">
      <c r="B623" s="18"/>
      <c r="C623" s="221" t="s">
        <v>1081</v>
      </c>
      <c r="D623" s="18"/>
      <c r="E623" t="s">
        <v>1112</v>
      </c>
      <c r="F623" s="18"/>
      <c r="G623" s="221" t="s">
        <v>1149</v>
      </c>
      <c r="H623" s="18"/>
      <c r="I623" s="221" t="s">
        <v>1278</v>
      </c>
      <c r="J623" s="18"/>
    </row>
    <row r="624" spans="1:13">
      <c r="B624" s="18" t="s">
        <v>3</v>
      </c>
      <c r="C624" s="221" t="s">
        <v>1</v>
      </c>
      <c r="D624" s="18" t="s">
        <v>3</v>
      </c>
      <c r="E624" t="s">
        <v>33</v>
      </c>
      <c r="F624" s="18" t="s">
        <v>3</v>
      </c>
      <c r="G624" s="221" t="s">
        <v>19</v>
      </c>
      <c r="H624" s="18" t="s">
        <v>3</v>
      </c>
      <c r="I624" s="221" t="s">
        <v>154</v>
      </c>
      <c r="J624" s="18"/>
      <c r="K624" s="221"/>
    </row>
    <row r="625" spans="2:11">
      <c r="B625" s="18"/>
      <c r="C625" s="221" t="s">
        <v>1082</v>
      </c>
      <c r="D625" s="18"/>
      <c r="E625" t="s">
        <v>1113</v>
      </c>
      <c r="F625" s="18"/>
      <c r="G625" s="221" t="s">
        <v>1148</v>
      </c>
      <c r="H625" s="18"/>
      <c r="I625" s="221" t="s">
        <v>1334</v>
      </c>
      <c r="J625" s="18"/>
    </row>
    <row r="626" spans="2:11">
      <c r="B626" s="18" t="s">
        <v>5</v>
      </c>
      <c r="C626" s="221" t="s">
        <v>9</v>
      </c>
      <c r="D626" s="18" t="s">
        <v>5</v>
      </c>
      <c r="E626" t="s">
        <v>6</v>
      </c>
      <c r="F626" s="18" t="s">
        <v>5</v>
      </c>
      <c r="G626" s="221" t="s">
        <v>153</v>
      </c>
      <c r="H626" s="18" t="s">
        <v>5</v>
      </c>
      <c r="I626" s="221" t="s">
        <v>31</v>
      </c>
      <c r="J626" s="18"/>
      <c r="K626" s="221"/>
    </row>
    <row r="627" spans="2:11">
      <c r="B627" s="18"/>
      <c r="C627" s="221" t="s">
        <v>1083</v>
      </c>
      <c r="D627" s="18"/>
      <c r="E627" t="s">
        <v>1114</v>
      </c>
      <c r="F627" s="18"/>
      <c r="G627" s="221" t="s">
        <v>1150</v>
      </c>
      <c r="H627" s="18"/>
      <c r="I627" s="221" t="s">
        <v>1326</v>
      </c>
      <c r="J627" s="18"/>
    </row>
    <row r="628" spans="2:11">
      <c r="B628" s="18" t="s">
        <v>7</v>
      </c>
      <c r="C628" s="221" t="s">
        <v>25</v>
      </c>
      <c r="D628" s="18" t="s">
        <v>7</v>
      </c>
      <c r="E628" t="s">
        <v>19</v>
      </c>
      <c r="F628" s="18" t="s">
        <v>7</v>
      </c>
      <c r="G628" s="221" t="s">
        <v>31</v>
      </c>
      <c r="H628" s="18" t="s">
        <v>7</v>
      </c>
      <c r="I628" s="221" t="s">
        <v>744</v>
      </c>
      <c r="J628" s="18"/>
      <c r="K628" s="221"/>
    </row>
    <row r="629" spans="2:11">
      <c r="B629" s="18"/>
      <c r="C629" s="221" t="s">
        <v>1084</v>
      </c>
      <c r="D629" s="18"/>
      <c r="E629" t="s">
        <v>1115</v>
      </c>
      <c r="F629" s="18"/>
      <c r="G629" s="221" t="s">
        <v>1151</v>
      </c>
      <c r="H629" s="18"/>
      <c r="I629" s="221" t="s">
        <v>1317</v>
      </c>
      <c r="J629" s="18"/>
    </row>
    <row r="630" spans="2:11">
      <c r="B630" s="18" t="s">
        <v>8</v>
      </c>
      <c r="C630" s="221" t="s">
        <v>17</v>
      </c>
      <c r="D630" s="18" t="s">
        <v>8</v>
      </c>
      <c r="E630" t="s">
        <v>11</v>
      </c>
      <c r="F630" s="18" t="s">
        <v>8</v>
      </c>
      <c r="G630" s="221" t="s">
        <v>21</v>
      </c>
      <c r="H630" s="18" t="s">
        <v>8</v>
      </c>
      <c r="I630" s="221" t="s">
        <v>143</v>
      </c>
      <c r="J630" s="18"/>
      <c r="K630" s="221"/>
    </row>
    <row r="631" spans="2:11">
      <c r="B631" s="18"/>
      <c r="C631" s="221" t="s">
        <v>1085</v>
      </c>
      <c r="D631" s="18"/>
      <c r="E631" t="s">
        <v>1116</v>
      </c>
      <c r="F631" s="18"/>
      <c r="G631" s="221" t="s">
        <v>1152</v>
      </c>
      <c r="H631" s="18"/>
      <c r="I631" s="221" t="s">
        <v>1330</v>
      </c>
      <c r="J631" s="18"/>
    </row>
    <row r="632" spans="2:11">
      <c r="B632" s="18" t="s">
        <v>10</v>
      </c>
      <c r="C632" s="221" t="s">
        <v>15</v>
      </c>
      <c r="D632" s="18" t="s">
        <v>10</v>
      </c>
      <c r="E632" t="s">
        <v>4</v>
      </c>
      <c r="F632" s="18" t="s">
        <v>10</v>
      </c>
      <c r="G632" s="221" t="s">
        <v>154</v>
      </c>
      <c r="H632" s="18" t="s">
        <v>10</v>
      </c>
      <c r="I632" t="s">
        <v>33</v>
      </c>
      <c r="J632" s="18"/>
      <c r="K632" s="221"/>
    </row>
    <row r="633" spans="2:11">
      <c r="B633" s="18"/>
      <c r="C633" s="221" t="s">
        <v>1086</v>
      </c>
      <c r="D633" s="18"/>
      <c r="E633" t="s">
        <v>1117</v>
      </c>
      <c r="F633" s="18"/>
      <c r="G633" s="221" t="s">
        <v>1153</v>
      </c>
      <c r="H633" s="18"/>
      <c r="I633" s="221" t="s">
        <v>1253</v>
      </c>
      <c r="J633" s="18"/>
    </row>
    <row r="634" spans="2:11">
      <c r="B634" s="18" t="s">
        <v>12</v>
      </c>
      <c r="C634" s="221" t="s">
        <v>31</v>
      </c>
      <c r="D634" s="18" t="s">
        <v>12</v>
      </c>
      <c r="E634" t="s">
        <v>144</v>
      </c>
      <c r="F634" s="18" t="s">
        <v>12</v>
      </c>
      <c r="G634" s="221" t="s">
        <v>11</v>
      </c>
      <c r="H634" s="18" t="s">
        <v>12</v>
      </c>
      <c r="I634" s="221" t="s">
        <v>17</v>
      </c>
      <c r="J634" s="18"/>
      <c r="K634" s="221"/>
    </row>
    <row r="635" spans="2:11">
      <c r="B635" s="18"/>
      <c r="C635" s="221" t="s">
        <v>1105</v>
      </c>
      <c r="D635" s="18"/>
      <c r="E635" t="s">
        <v>1118</v>
      </c>
      <c r="F635" s="18"/>
      <c r="G635" s="221" t="s">
        <v>1154</v>
      </c>
      <c r="H635" s="18"/>
      <c r="I635" s="221" t="s">
        <v>1333</v>
      </c>
      <c r="J635" s="18"/>
    </row>
    <row r="636" spans="2:11">
      <c r="B636" s="18" t="s">
        <v>14</v>
      </c>
      <c r="C636" s="221" t="s">
        <v>23</v>
      </c>
      <c r="D636" s="18" t="s">
        <v>14</v>
      </c>
      <c r="E636" t="s">
        <v>143</v>
      </c>
      <c r="F636" s="18" t="s">
        <v>14</v>
      </c>
      <c r="G636" s="221" t="s">
        <v>143</v>
      </c>
      <c r="H636" s="18" t="s">
        <v>14</v>
      </c>
      <c r="I636" s="221" t="s">
        <v>762</v>
      </c>
      <c r="J636" s="18"/>
    </row>
    <row r="637" spans="2:11">
      <c r="B637" s="18"/>
      <c r="C637" s="221" t="s">
        <v>1087</v>
      </c>
      <c r="D637" s="18"/>
      <c r="E637" t="s">
        <v>1119</v>
      </c>
      <c r="F637" s="18"/>
      <c r="G637" s="221" t="s">
        <v>1155</v>
      </c>
      <c r="H637" s="18"/>
      <c r="I637" s="221" t="s">
        <v>1280</v>
      </c>
      <c r="J637" s="18"/>
      <c r="K637" s="221"/>
    </row>
    <row r="638" spans="2:11">
      <c r="B638" s="18" t="s">
        <v>16</v>
      </c>
      <c r="C638" s="221" t="s">
        <v>33</v>
      </c>
      <c r="D638" s="18" t="s">
        <v>16</v>
      </c>
      <c r="E638" t="s">
        <v>23</v>
      </c>
      <c r="F638" s="18" t="s">
        <v>16</v>
      </c>
      <c r="G638" s="221" t="s">
        <v>33</v>
      </c>
      <c r="H638" s="18" t="s">
        <v>16</v>
      </c>
      <c r="I638" t="s">
        <v>1</v>
      </c>
      <c r="J638" s="18"/>
      <c r="K638" s="221"/>
    </row>
    <row r="639" spans="2:11">
      <c r="B639" s="18"/>
      <c r="C639" s="221" t="s">
        <v>1088</v>
      </c>
      <c r="D639" s="18"/>
      <c r="E639" t="s">
        <v>1120</v>
      </c>
      <c r="F639" s="18"/>
      <c r="G639" s="221" t="s">
        <v>1156</v>
      </c>
      <c r="H639" s="18"/>
      <c r="I639" s="221" t="s">
        <v>1331</v>
      </c>
      <c r="J639" s="18"/>
    </row>
    <row r="640" spans="2:11">
      <c r="B640" s="18" t="s">
        <v>18</v>
      </c>
      <c r="C640" s="221" t="s">
        <v>178</v>
      </c>
      <c r="D640" s="18" t="s">
        <v>18</v>
      </c>
      <c r="E640" t="s">
        <v>141</v>
      </c>
      <c r="F640" s="18" t="s">
        <v>18</v>
      </c>
      <c r="G640" s="221" t="s">
        <v>25</v>
      </c>
      <c r="H640" s="18" t="s">
        <v>18</v>
      </c>
      <c r="I640" s="221" t="s">
        <v>778</v>
      </c>
      <c r="J640" s="18"/>
      <c r="K640" s="221"/>
    </row>
    <row r="641" spans="2:11">
      <c r="B641" s="18"/>
      <c r="C641" s="221" t="s">
        <v>1089</v>
      </c>
      <c r="D641" s="18"/>
      <c r="E641" t="s">
        <v>1121</v>
      </c>
      <c r="F641" s="18"/>
      <c r="G641" s="221" t="s">
        <v>1157</v>
      </c>
      <c r="H641" s="18"/>
      <c r="I641" s="221" t="s">
        <v>1318</v>
      </c>
      <c r="J641" s="18"/>
    </row>
    <row r="642" spans="2:11">
      <c r="B642" s="18" t="s">
        <v>20</v>
      </c>
      <c r="C642" s="221" t="s">
        <v>6</v>
      </c>
      <c r="D642" s="18" t="s">
        <v>20</v>
      </c>
      <c r="E642" t="s">
        <v>31</v>
      </c>
      <c r="F642" s="18" t="s">
        <v>20</v>
      </c>
      <c r="G642" s="221" t="s">
        <v>141</v>
      </c>
      <c r="H642" s="18" t="s">
        <v>20</v>
      </c>
      <c r="I642" s="221" t="s">
        <v>790</v>
      </c>
      <c r="J642" s="18"/>
      <c r="K642" s="221"/>
    </row>
    <row r="643" spans="2:11">
      <c r="B643" s="18"/>
      <c r="C643" s="221" t="s">
        <v>1090</v>
      </c>
      <c r="D643" s="18"/>
      <c r="E643" t="s">
        <v>1122</v>
      </c>
      <c r="F643" s="18"/>
      <c r="G643" s="221" t="s">
        <v>1158</v>
      </c>
      <c r="H643" s="18"/>
      <c r="I643" s="221" t="s">
        <v>1339</v>
      </c>
      <c r="J643" s="18"/>
    </row>
    <row r="644" spans="2:11">
      <c r="B644" s="18" t="s">
        <v>22</v>
      </c>
      <c r="C644" s="221" t="s">
        <v>4</v>
      </c>
      <c r="D644" s="18" t="s">
        <v>22</v>
      </c>
      <c r="E644" t="s">
        <v>9</v>
      </c>
      <c r="F644" s="18" t="s">
        <v>22</v>
      </c>
      <c r="G644" s="221" t="s">
        <v>27</v>
      </c>
      <c r="H644" s="18" t="s">
        <v>22</v>
      </c>
      <c r="I644" s="221" t="s">
        <v>141</v>
      </c>
      <c r="J644" s="18"/>
      <c r="K644" s="221"/>
    </row>
    <row r="645" spans="2:11">
      <c r="B645" s="18"/>
      <c r="C645" s="221" t="s">
        <v>1091</v>
      </c>
      <c r="D645" s="18"/>
      <c r="E645" t="s">
        <v>1123</v>
      </c>
      <c r="F645" s="18"/>
      <c r="G645" s="221" t="s">
        <v>1159</v>
      </c>
      <c r="H645" s="18"/>
      <c r="I645" s="221" t="s">
        <v>1332</v>
      </c>
      <c r="J645" s="18"/>
    </row>
    <row r="646" spans="2:11">
      <c r="B646" s="18" t="s">
        <v>24</v>
      </c>
      <c r="C646" s="221" t="s">
        <v>35</v>
      </c>
      <c r="D646" s="18" t="s">
        <v>24</v>
      </c>
      <c r="E646" t="s">
        <v>13</v>
      </c>
      <c r="F646" s="18" t="s">
        <v>24</v>
      </c>
      <c r="G646" s="221" t="s">
        <v>156</v>
      </c>
      <c r="H646" s="18" t="s">
        <v>24</v>
      </c>
      <c r="I646" s="221" t="s">
        <v>734</v>
      </c>
      <c r="J646" s="18"/>
    </row>
    <row r="647" spans="2:11">
      <c r="B647" s="18"/>
      <c r="C647" s="221" t="s">
        <v>1092</v>
      </c>
      <c r="D647" s="18"/>
      <c r="E647" t="s">
        <v>1124</v>
      </c>
      <c r="F647" s="18"/>
      <c r="G647" s="221" t="s">
        <v>1160</v>
      </c>
      <c r="H647" s="18"/>
      <c r="I647" s="221" t="s">
        <v>1340</v>
      </c>
      <c r="J647" s="18"/>
      <c r="K647" s="221"/>
    </row>
    <row r="648" spans="2:11">
      <c r="B648" s="18" t="s">
        <v>26</v>
      </c>
      <c r="C648" s="221" t="s">
        <v>29</v>
      </c>
      <c r="D648" s="18" t="s">
        <v>26</v>
      </c>
      <c r="E648" t="s">
        <v>29</v>
      </c>
      <c r="F648" s="18" t="s">
        <v>26</v>
      </c>
      <c r="G648" s="221" t="s">
        <v>142</v>
      </c>
      <c r="H648" s="18" t="s">
        <v>26</v>
      </c>
      <c r="I648" s="221" t="s">
        <v>796</v>
      </c>
      <c r="J648" s="18"/>
      <c r="K648" s="221"/>
    </row>
    <row r="649" spans="2:11">
      <c r="B649" s="18"/>
      <c r="C649" s="221" t="s">
        <v>1093</v>
      </c>
      <c r="D649" s="18"/>
      <c r="E649" t="s">
        <v>1125</v>
      </c>
      <c r="F649" s="18"/>
      <c r="G649" s="221" t="s">
        <v>1161</v>
      </c>
      <c r="H649" s="18"/>
      <c r="I649" s="221" t="s">
        <v>1094</v>
      </c>
      <c r="J649" s="18"/>
    </row>
    <row r="650" spans="2:11">
      <c r="B650" s="18" t="s">
        <v>28</v>
      </c>
      <c r="C650" s="221" t="s">
        <v>179</v>
      </c>
      <c r="D650" s="18" t="s">
        <v>28</v>
      </c>
      <c r="E650" t="s">
        <v>1</v>
      </c>
      <c r="F650" s="18" t="s">
        <v>28</v>
      </c>
      <c r="G650" s="221" t="s">
        <v>162</v>
      </c>
      <c r="H650" s="18" t="s">
        <v>28</v>
      </c>
      <c r="I650" s="221" t="s">
        <v>21</v>
      </c>
      <c r="J650" s="18"/>
      <c r="K650" s="221"/>
    </row>
    <row r="651" spans="2:11">
      <c r="B651" s="18"/>
      <c r="C651" s="221" t="s">
        <v>1094</v>
      </c>
      <c r="D651" s="18"/>
      <c r="E651" t="s">
        <v>1126</v>
      </c>
      <c r="F651" s="18"/>
      <c r="G651" s="221" t="s">
        <v>1162</v>
      </c>
      <c r="H651" s="18"/>
      <c r="I651" s="221" t="s">
        <v>1327</v>
      </c>
      <c r="J651" s="18"/>
    </row>
    <row r="652" spans="2:11">
      <c r="B652" s="18" t="s">
        <v>30</v>
      </c>
      <c r="C652" s="221" t="s">
        <v>37</v>
      </c>
      <c r="D652" s="18" t="s">
        <v>30</v>
      </c>
      <c r="E652" t="s">
        <v>15</v>
      </c>
      <c r="F652" s="18" t="s">
        <v>30</v>
      </c>
      <c r="G652" s="221" t="s">
        <v>37</v>
      </c>
      <c r="H652" s="18" t="s">
        <v>30</v>
      </c>
      <c r="I652" t="s">
        <v>779</v>
      </c>
      <c r="J652" s="18"/>
      <c r="K652" s="221"/>
    </row>
    <row r="653" spans="2:11">
      <c r="B653" s="18"/>
      <c r="C653" s="221" t="s">
        <v>1095</v>
      </c>
      <c r="D653" s="18"/>
      <c r="E653" t="s">
        <v>1129</v>
      </c>
      <c r="F653" s="18"/>
      <c r="G653" s="221" t="s">
        <v>1162</v>
      </c>
      <c r="H653" s="18"/>
      <c r="I653" s="221" t="s">
        <v>1329</v>
      </c>
      <c r="J653" s="18"/>
    </row>
    <row r="654" spans="2:11">
      <c r="B654" s="18" t="s">
        <v>32</v>
      </c>
      <c r="C654" s="221" t="s">
        <v>39</v>
      </c>
      <c r="D654" s="18" t="s">
        <v>32</v>
      </c>
      <c r="E654" t="s">
        <v>35</v>
      </c>
      <c r="F654" s="18" t="s">
        <v>32</v>
      </c>
      <c r="G654" s="221" t="s">
        <v>17</v>
      </c>
      <c r="H654" s="18" t="s">
        <v>32</v>
      </c>
      <c r="I654" s="221" t="s">
        <v>738</v>
      </c>
      <c r="J654" s="18"/>
      <c r="K654" s="221"/>
    </row>
    <row r="655" spans="2:11">
      <c r="B655" s="18"/>
      <c r="C655" s="221" t="s">
        <v>1103</v>
      </c>
      <c r="E655" t="s">
        <v>1127</v>
      </c>
      <c r="F655" s="18"/>
      <c r="G655" s="221" t="s">
        <v>1163</v>
      </c>
      <c r="H655" s="18"/>
      <c r="I655" s="221" t="s">
        <v>1338</v>
      </c>
      <c r="J655" s="18"/>
    </row>
    <row r="656" spans="2:11">
      <c r="B656" s="18" t="s">
        <v>34</v>
      </c>
      <c r="C656" s="221" t="s">
        <v>21</v>
      </c>
      <c r="D656" s="18" t="s">
        <v>34</v>
      </c>
      <c r="E656" t="s">
        <v>27</v>
      </c>
      <c r="F656" s="18" t="s">
        <v>34</v>
      </c>
      <c r="G656" s="221" t="s">
        <v>158</v>
      </c>
      <c r="H656" s="18" t="s">
        <v>34</v>
      </c>
      <c r="I656" t="s">
        <v>39</v>
      </c>
      <c r="J656" s="18"/>
      <c r="K656" s="221"/>
    </row>
    <row r="657" spans="2:11">
      <c r="B657" s="18"/>
      <c r="C657" s="221" t="s">
        <v>1096</v>
      </c>
      <c r="D657" s="18"/>
      <c r="E657" t="s">
        <v>1128</v>
      </c>
      <c r="F657" s="18"/>
      <c r="G657" s="221" t="s">
        <v>1164</v>
      </c>
      <c r="H657" s="18"/>
      <c r="I657" s="221" t="s">
        <v>1239</v>
      </c>
      <c r="J657" s="18"/>
    </row>
    <row r="658" spans="2:11">
      <c r="B658" s="18" t="s">
        <v>36</v>
      </c>
      <c r="C658" s="221" t="s">
        <v>19</v>
      </c>
      <c r="D658" s="18" t="s">
        <v>36</v>
      </c>
      <c r="E658" t="s">
        <v>17</v>
      </c>
      <c r="F658" s="18" t="s">
        <v>36</v>
      </c>
      <c r="G658" s="221" t="s">
        <v>6</v>
      </c>
      <c r="H658" s="18" t="s">
        <v>36</v>
      </c>
      <c r="I658" s="221" t="s">
        <v>769</v>
      </c>
      <c r="J658" s="18"/>
      <c r="K658" s="221"/>
    </row>
    <row r="659" spans="2:11">
      <c r="B659" s="18"/>
      <c r="C659" s="221" t="s">
        <v>1104</v>
      </c>
      <c r="D659" s="18"/>
      <c r="E659" t="s">
        <v>1130</v>
      </c>
      <c r="F659" s="18"/>
      <c r="G659" s="221" t="s">
        <v>1165</v>
      </c>
      <c r="H659" s="18"/>
      <c r="I659" s="221" t="s">
        <v>1176</v>
      </c>
      <c r="J659" s="18"/>
    </row>
    <row r="660" spans="2:11">
      <c r="B660" s="18" t="s">
        <v>38</v>
      </c>
      <c r="C660" s="221" t="s">
        <v>13</v>
      </c>
      <c r="D660" s="18" t="s">
        <v>38</v>
      </c>
      <c r="E660" t="s">
        <v>25</v>
      </c>
      <c r="F660" s="18" t="s">
        <v>38</v>
      </c>
      <c r="G660" s="221" t="s">
        <v>155</v>
      </c>
      <c r="H660" s="18" t="s">
        <v>38</v>
      </c>
      <c r="I660" s="221" t="s">
        <v>764</v>
      </c>
      <c r="J660" s="18"/>
      <c r="K660" s="221"/>
    </row>
    <row r="661" spans="2:11">
      <c r="B661" s="18"/>
      <c r="C661" s="221" t="s">
        <v>1097</v>
      </c>
      <c r="E661" t="s">
        <v>1131</v>
      </c>
      <c r="G661" s="221" t="s">
        <v>1166</v>
      </c>
      <c r="I661" s="221" t="s">
        <v>1176</v>
      </c>
    </row>
    <row r="662" spans="2:11">
      <c r="B662" s="18"/>
      <c r="C662" s="221"/>
      <c r="D662" s="18" t="s">
        <v>145</v>
      </c>
      <c r="E662" t="s">
        <v>142</v>
      </c>
      <c r="F662" s="18" t="s">
        <v>145</v>
      </c>
      <c r="G662" s="221" t="s">
        <v>1</v>
      </c>
      <c r="H662" s="18" t="s">
        <v>145</v>
      </c>
      <c r="I662" s="221" t="s">
        <v>733</v>
      </c>
      <c r="J662" s="18"/>
      <c r="K662" s="221"/>
    </row>
    <row r="663" spans="2:11">
      <c r="B663" s="128" t="s">
        <v>40</v>
      </c>
      <c r="C663" s="126" t="s">
        <v>1106</v>
      </c>
      <c r="D663" s="18"/>
      <c r="E663" t="s">
        <v>1132</v>
      </c>
      <c r="F663" s="18"/>
      <c r="G663" s="221" t="s">
        <v>1167</v>
      </c>
      <c r="H663" s="18"/>
      <c r="I663" s="221" t="s">
        <v>1241</v>
      </c>
      <c r="J663" s="18"/>
    </row>
    <row r="664" spans="2:11">
      <c r="D664" s="18" t="s">
        <v>146</v>
      </c>
      <c r="E664" t="s">
        <v>37</v>
      </c>
      <c r="F664" s="18" t="s">
        <v>146</v>
      </c>
      <c r="G664" t="s">
        <v>35</v>
      </c>
      <c r="H664" s="18" t="s">
        <v>146</v>
      </c>
      <c r="I664" s="221" t="s">
        <v>37</v>
      </c>
      <c r="J664" s="18"/>
      <c r="K664" s="221"/>
    </row>
    <row r="665" spans="2:11">
      <c r="D665" s="18"/>
      <c r="E665" t="s">
        <v>1133</v>
      </c>
      <c r="F665" s="18"/>
      <c r="G665" s="221" t="s">
        <v>1168</v>
      </c>
      <c r="H665" s="18"/>
      <c r="I665" s="221" t="s">
        <v>1242</v>
      </c>
      <c r="J665" s="18"/>
    </row>
    <row r="666" spans="2:11">
      <c r="D666" s="18" t="s">
        <v>147</v>
      </c>
      <c r="E666" t="s">
        <v>39</v>
      </c>
      <c r="F666" s="18" t="s">
        <v>147</v>
      </c>
      <c r="G666" s="221" t="s">
        <v>13</v>
      </c>
      <c r="H666" s="18" t="s">
        <v>147</v>
      </c>
      <c r="I666" s="221" t="s">
        <v>156</v>
      </c>
      <c r="J666" s="18"/>
      <c r="K666" s="221"/>
    </row>
    <row r="667" spans="2:11">
      <c r="E667" t="s">
        <v>1134</v>
      </c>
      <c r="G667" s="221" t="s">
        <v>1169</v>
      </c>
      <c r="I667" s="221" t="s">
        <v>1285</v>
      </c>
    </row>
    <row r="668" spans="2:11">
      <c r="F668" s="18" t="s">
        <v>151</v>
      </c>
      <c r="G668" s="221" t="s">
        <v>23</v>
      </c>
      <c r="H668" s="18" t="s">
        <v>151</v>
      </c>
      <c r="I668" s="221" t="s">
        <v>9</v>
      </c>
      <c r="J668" s="18"/>
      <c r="K668" s="221"/>
    </row>
    <row r="669" spans="2:11">
      <c r="D669" s="128" t="s">
        <v>40</v>
      </c>
      <c r="E669" s="51" t="s">
        <v>1135</v>
      </c>
      <c r="F669" s="18"/>
      <c r="G669" s="221" t="s">
        <v>1170</v>
      </c>
      <c r="H669" s="18"/>
      <c r="I669" s="221" t="s">
        <v>1335</v>
      </c>
      <c r="J669" s="18"/>
    </row>
    <row r="670" spans="2:11">
      <c r="F670" s="18" t="s">
        <v>157</v>
      </c>
      <c r="G670" s="221" t="s">
        <v>164</v>
      </c>
      <c r="H670" s="18" t="s">
        <v>157</v>
      </c>
      <c r="I670" t="s">
        <v>728</v>
      </c>
      <c r="J670" s="18"/>
      <c r="K670" s="221"/>
    </row>
    <row r="671" spans="2:11">
      <c r="F671" s="18"/>
      <c r="G671" s="221" t="s">
        <v>1171</v>
      </c>
      <c r="H671" s="18"/>
      <c r="I671" s="221" t="s">
        <v>1335</v>
      </c>
      <c r="J671" s="18"/>
    </row>
    <row r="672" spans="2:11">
      <c r="F672" s="18" t="s">
        <v>159</v>
      </c>
      <c r="G672" s="221" t="s">
        <v>4</v>
      </c>
      <c r="H672" s="18" t="s">
        <v>159</v>
      </c>
      <c r="I672" t="s">
        <v>35</v>
      </c>
      <c r="J672" s="18"/>
      <c r="K672" s="221"/>
    </row>
    <row r="673" spans="6:11">
      <c r="F673" s="18"/>
      <c r="G673" s="221" t="s">
        <v>1172</v>
      </c>
      <c r="H673" s="18"/>
      <c r="I673" s="221" t="s">
        <v>1244</v>
      </c>
      <c r="J673" s="18"/>
    </row>
    <row r="674" spans="6:11">
      <c r="F674" s="18" t="s">
        <v>160</v>
      </c>
      <c r="G674" s="221" t="s">
        <v>15</v>
      </c>
      <c r="H674" s="18" t="s">
        <v>160</v>
      </c>
      <c r="I674" s="221" t="s">
        <v>158</v>
      </c>
      <c r="J674" s="18"/>
    </row>
    <row r="675" spans="6:11">
      <c r="F675" s="18"/>
      <c r="G675" s="221" t="s">
        <v>1173</v>
      </c>
      <c r="H675" s="18"/>
      <c r="I675" s="221" t="s">
        <v>1328</v>
      </c>
      <c r="J675" s="18"/>
    </row>
    <row r="676" spans="6:11">
      <c r="F676" s="18" t="s">
        <v>147</v>
      </c>
      <c r="G676" t="s">
        <v>39</v>
      </c>
      <c r="H676" s="18" t="s">
        <v>161</v>
      </c>
      <c r="I676" s="221" t="s">
        <v>23</v>
      </c>
      <c r="J676" s="18"/>
      <c r="K676" s="221"/>
    </row>
    <row r="677" spans="6:11">
      <c r="F677" s="18"/>
      <c r="G677" s="221" t="s">
        <v>1173</v>
      </c>
      <c r="H677" s="18"/>
      <c r="I677" s="221" t="s">
        <v>1240</v>
      </c>
      <c r="J677" s="18"/>
    </row>
    <row r="678" spans="6:11">
      <c r="F678" s="18" t="s">
        <v>163</v>
      </c>
      <c r="G678" s="221" t="s">
        <v>144</v>
      </c>
      <c r="H678" s="18" t="s">
        <v>163</v>
      </c>
      <c r="I678" s="221" t="s">
        <v>753</v>
      </c>
      <c r="J678" s="18"/>
      <c r="K678" s="221"/>
    </row>
    <row r="679" spans="6:11">
      <c r="G679" s="221" t="s">
        <v>1174</v>
      </c>
      <c r="H679" s="18"/>
      <c r="I679" s="221" t="s">
        <v>1240</v>
      </c>
      <c r="J679" s="18"/>
    </row>
    <row r="680" spans="6:11">
      <c r="G680" s="221"/>
      <c r="H680" s="18" t="s">
        <v>275</v>
      </c>
      <c r="I680" s="221" t="s">
        <v>749</v>
      </c>
      <c r="J680" s="18"/>
      <c r="K680" s="221"/>
    </row>
    <row r="681" spans="6:11">
      <c r="F681" s="128" t="s">
        <v>40</v>
      </c>
      <c r="G681" s="51" t="s">
        <v>1175</v>
      </c>
      <c r="H681" s="18"/>
      <c r="I681" s="221" t="s">
        <v>1226</v>
      </c>
      <c r="J681" s="18"/>
    </row>
    <row r="682" spans="6:11">
      <c r="H682" s="18" t="s">
        <v>276</v>
      </c>
      <c r="I682" s="221" t="s">
        <v>757</v>
      </c>
      <c r="J682" s="18"/>
      <c r="K682" s="221"/>
    </row>
    <row r="683" spans="6:11">
      <c r="H683" s="18"/>
      <c r="I683" s="221" t="s">
        <v>1226</v>
      </c>
      <c r="J683" s="18"/>
    </row>
    <row r="684" spans="6:11">
      <c r="H684" s="18" t="s">
        <v>277</v>
      </c>
      <c r="I684" t="s">
        <v>19</v>
      </c>
      <c r="J684" s="18"/>
      <c r="K684" s="221"/>
    </row>
    <row r="685" spans="6:11">
      <c r="H685" s="18"/>
      <c r="I685" s="221" t="s">
        <v>1225</v>
      </c>
      <c r="J685" s="18"/>
    </row>
    <row r="686" spans="6:11">
      <c r="H686" s="18" t="s">
        <v>278</v>
      </c>
      <c r="I686" s="221" t="s">
        <v>142</v>
      </c>
      <c r="J686" s="18"/>
      <c r="K686" s="221"/>
    </row>
    <row r="687" spans="6:11">
      <c r="H687" s="18"/>
      <c r="I687" s="221" t="s">
        <v>1311</v>
      </c>
      <c r="J687" s="18"/>
    </row>
    <row r="688" spans="6:11">
      <c r="H688" s="18" t="s">
        <v>735</v>
      </c>
      <c r="I688" s="221" t="s">
        <v>783</v>
      </c>
      <c r="J688" s="18"/>
      <c r="K688" s="221"/>
    </row>
    <row r="689" spans="8:11">
      <c r="H689" s="18"/>
      <c r="I689" s="221" t="s">
        <v>1291</v>
      </c>
      <c r="J689" s="18"/>
    </row>
    <row r="690" spans="8:11">
      <c r="H690" s="18" t="s">
        <v>736</v>
      </c>
      <c r="I690" s="221" t="s">
        <v>13</v>
      </c>
      <c r="J690" s="18"/>
      <c r="K690" s="221"/>
    </row>
    <row r="691" spans="8:11">
      <c r="H691" s="18"/>
      <c r="I691" s="221" t="s">
        <v>1279</v>
      </c>
      <c r="J691" s="18"/>
    </row>
    <row r="692" spans="8:11">
      <c r="H692" s="18" t="s">
        <v>737</v>
      </c>
      <c r="I692" t="s">
        <v>763</v>
      </c>
      <c r="J692" s="18"/>
      <c r="K692" s="221"/>
    </row>
    <row r="693" spans="8:11">
      <c r="H693" s="18"/>
      <c r="I693" s="221" t="s">
        <v>1279</v>
      </c>
      <c r="J693" s="18"/>
    </row>
    <row r="694" spans="8:11">
      <c r="H694" s="18" t="s">
        <v>739</v>
      </c>
      <c r="I694" s="221" t="s">
        <v>4</v>
      </c>
      <c r="J694" s="18"/>
      <c r="K694" s="221"/>
    </row>
    <row r="695" spans="8:11">
      <c r="H695" s="18"/>
      <c r="I695" s="221" t="s">
        <v>1320</v>
      </c>
      <c r="J695" s="18"/>
    </row>
    <row r="696" spans="8:11">
      <c r="H696" s="18" t="s">
        <v>745</v>
      </c>
      <c r="I696" s="221" t="s">
        <v>27</v>
      </c>
      <c r="J696" s="18"/>
      <c r="K696" s="221"/>
    </row>
    <row r="697" spans="8:11">
      <c r="H697" s="18"/>
      <c r="I697" s="221" t="s">
        <v>1316</v>
      </c>
      <c r="J697" s="18"/>
    </row>
    <row r="698" spans="8:11">
      <c r="H698" s="18" t="s">
        <v>747</v>
      </c>
      <c r="I698" s="221" t="s">
        <v>800</v>
      </c>
      <c r="J698" s="18"/>
    </row>
    <row r="699" spans="8:11">
      <c r="H699" s="18"/>
      <c r="I699" s="221" t="s">
        <v>1312</v>
      </c>
      <c r="J699" s="18"/>
    </row>
    <row r="700" spans="8:11">
      <c r="H700" s="18" t="s">
        <v>750</v>
      </c>
      <c r="I700" s="221" t="s">
        <v>774</v>
      </c>
      <c r="J700" s="18"/>
      <c r="K700" s="221"/>
    </row>
    <row r="701" spans="8:11">
      <c r="H701" s="18"/>
      <c r="I701" s="221" t="s">
        <v>1336</v>
      </c>
      <c r="J701" s="18"/>
    </row>
    <row r="702" spans="8:11">
      <c r="H702" s="18" t="s">
        <v>751</v>
      </c>
      <c r="I702" s="221" t="s">
        <v>788</v>
      </c>
      <c r="J702" s="18"/>
      <c r="K702" s="221"/>
    </row>
    <row r="703" spans="8:11">
      <c r="H703" s="18"/>
      <c r="I703" s="221" t="s">
        <v>1224</v>
      </c>
      <c r="J703" s="18"/>
    </row>
    <row r="704" spans="8:11">
      <c r="H704" s="18" t="s">
        <v>754</v>
      </c>
      <c r="I704" s="221" t="s">
        <v>748</v>
      </c>
      <c r="J704" s="18"/>
      <c r="K704" s="221"/>
    </row>
    <row r="705" spans="8:11">
      <c r="H705" s="18"/>
      <c r="I705" s="221" t="s">
        <v>1337</v>
      </c>
      <c r="J705" s="18"/>
    </row>
    <row r="706" spans="8:11">
      <c r="H706" s="18" t="s">
        <v>756</v>
      </c>
      <c r="I706" s="221" t="s">
        <v>771</v>
      </c>
      <c r="J706" s="18"/>
      <c r="K706" s="221"/>
    </row>
    <row r="707" spans="8:11">
      <c r="H707" s="18"/>
      <c r="I707" s="221" t="s">
        <v>1223</v>
      </c>
      <c r="J707" s="18"/>
    </row>
    <row r="708" spans="8:11">
      <c r="H708" s="18" t="s">
        <v>761</v>
      </c>
      <c r="I708" s="221" t="s">
        <v>746</v>
      </c>
      <c r="J708" s="18"/>
    </row>
    <row r="709" spans="8:11">
      <c r="H709" s="18"/>
      <c r="I709" s="221" t="s">
        <v>1313</v>
      </c>
      <c r="J709" s="18"/>
    </row>
    <row r="710" spans="8:11">
      <c r="H710" s="18" t="s">
        <v>765</v>
      </c>
      <c r="I710" s="221" t="s">
        <v>782</v>
      </c>
      <c r="J710" s="18"/>
    </row>
    <row r="711" spans="8:11">
      <c r="H711" s="18"/>
      <c r="I711" s="221" t="s">
        <v>1243</v>
      </c>
      <c r="J711" s="18"/>
    </row>
    <row r="712" spans="8:11">
      <c r="H712" s="18" t="s">
        <v>766</v>
      </c>
      <c r="I712" s="221" t="s">
        <v>15</v>
      </c>
      <c r="J712" s="18"/>
    </row>
    <row r="713" spans="8:11">
      <c r="H713" s="18"/>
      <c r="I713" s="221" t="s">
        <v>1177</v>
      </c>
      <c r="J713" s="18"/>
    </row>
    <row r="714" spans="8:11">
      <c r="H714" s="18" t="s">
        <v>767</v>
      </c>
      <c r="I714" s="221" t="s">
        <v>162</v>
      </c>
      <c r="J714" s="18"/>
    </row>
    <row r="715" spans="8:11">
      <c r="H715" s="18"/>
      <c r="I715" s="221" t="s">
        <v>1177</v>
      </c>
      <c r="J715" s="18"/>
    </row>
    <row r="716" spans="8:11">
      <c r="H716" s="18" t="s">
        <v>773</v>
      </c>
      <c r="I716" s="221" t="s">
        <v>25</v>
      </c>
      <c r="J716" s="18"/>
    </row>
    <row r="717" spans="8:11">
      <c r="H717" s="18"/>
      <c r="I717" s="221" t="s">
        <v>1177</v>
      </c>
      <c r="J717" s="18"/>
    </row>
    <row r="718" spans="8:11">
      <c r="H718" s="18" t="s">
        <v>781</v>
      </c>
      <c r="I718" s="221" t="s">
        <v>755</v>
      </c>
      <c r="J718" s="18"/>
    </row>
    <row r="719" spans="8:11">
      <c r="H719" s="18"/>
      <c r="I719" s="221" t="s">
        <v>1177</v>
      </c>
      <c r="J719" s="18"/>
    </row>
    <row r="720" spans="8:11">
      <c r="H720" s="18" t="s">
        <v>785</v>
      </c>
      <c r="I720" s="221" t="s">
        <v>6</v>
      </c>
      <c r="J720" s="18"/>
    </row>
    <row r="721" spans="8:10">
      <c r="H721" s="18"/>
      <c r="I721" s="221" t="s">
        <v>1178</v>
      </c>
      <c r="J721" s="18"/>
    </row>
    <row r="722" spans="8:10">
      <c r="H722" s="18" t="s">
        <v>786</v>
      </c>
      <c r="I722" s="221" t="s">
        <v>155</v>
      </c>
      <c r="J722" s="18"/>
    </row>
    <row r="723" spans="8:10">
      <c r="H723" s="18"/>
      <c r="I723" s="221" t="s">
        <v>1178</v>
      </c>
      <c r="J723" s="18"/>
    </row>
    <row r="724" spans="8:10">
      <c r="H724" s="18" t="s">
        <v>787</v>
      </c>
      <c r="I724" s="221" t="s">
        <v>784</v>
      </c>
      <c r="J724" s="18"/>
    </row>
    <row r="725" spans="8:10">
      <c r="H725" s="18"/>
      <c r="I725" s="221" t="s">
        <v>1227</v>
      </c>
      <c r="J725" s="18"/>
    </row>
    <row r="726" spans="8:10">
      <c r="H726" s="18" t="s">
        <v>793</v>
      </c>
      <c r="I726" s="221" t="s">
        <v>144</v>
      </c>
      <c r="J726" s="18"/>
    </row>
    <row r="727" spans="8:10">
      <c r="I727" s="221" t="s">
        <v>1227</v>
      </c>
    </row>
    <row r="728" spans="8:10">
      <c r="J728" s="18"/>
    </row>
    <row r="729" spans="8:10">
      <c r="H729" s="128" t="s">
        <v>40</v>
      </c>
      <c r="I729" s="51" t="s">
        <v>1341</v>
      </c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1" spans="10:11">
      <c r="J761" s="18"/>
    </row>
    <row r="763" spans="10:11">
      <c r="J763" s="128" t="s">
        <v>40</v>
      </c>
      <c r="K763" s="227" t="s">
        <v>1838</v>
      </c>
    </row>
  </sheetData>
  <sortState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cp:lastPrinted>2019-03-20T07:24:22Z</cp:lastPrinted>
  <dcterms:created xsi:type="dcterms:W3CDTF">2017-01-31T01:18:58Z</dcterms:created>
  <dcterms:modified xsi:type="dcterms:W3CDTF">2023-05-10T12:25:20Z</dcterms:modified>
</cp:coreProperties>
</file>